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defaultThemeVersion="124226"/>
  <xr:revisionPtr revIDLastSave="0" documentId="8_{22A49278-3EAF-451C-8938-B0BF364CED83}" xr6:coauthVersionLast="47" xr6:coauthVersionMax="47" xr10:uidLastSave="{00000000-0000-0000-0000-000000000000}"/>
  <bookViews>
    <workbookView xWindow="-110" yWindow="-110" windowWidth="19420" windowHeight="10560" tabRatio="766" activeTab="2" xr2:uid="{00000000-000D-0000-FFFF-FFFF00000000}"/>
  </bookViews>
  <sheets>
    <sheet name="◆入力について◆ " sheetId="53" r:id="rId1"/>
    <sheet name="2024単価表" sheetId="56" r:id="rId2"/>
    <sheet name="基本情報" sheetId="23" r:id="rId3"/>
    <sheet name="表紙・見積書" sheetId="25" r:id="rId4"/>
    <sheet name="【1】見・契" sheetId="5" r:id="rId5"/>
    <sheet name="【2】見・契" sheetId="39" r:id="rId6"/>
    <sheet name="【3】見・契" sheetId="9" r:id="rId7"/>
    <sheet name="【4】見・契" sheetId="10" r:id="rId8"/>
    <sheet name="【5】見・契" sheetId="1" r:id="rId9"/>
    <sheet name="【6】見・契" sheetId="11" r:id="rId10"/>
    <sheet name="【7】見・契" sheetId="18" r:id="rId11"/>
    <sheet name="(参考)人日積算" sheetId="44" r:id="rId12"/>
    <sheet name="（参考）配置計画表" sheetId="57" r:id="rId13"/>
    <sheet name="請求書(概算)" sheetId="27" r:id="rId14"/>
    <sheet name="【1】概算" sheetId="43" r:id="rId15"/>
    <sheet name="請求書（戻入）" sheetId="55" r:id="rId16"/>
    <sheet name="請求書(追給・ゼロ精算・確定払)" sheetId="34" r:id="rId17"/>
    <sheet name="表紙・経費精算報告書" sheetId="32" r:id="rId18"/>
    <sheet name="【1】精" sheetId="12" r:id="rId19"/>
    <sheet name="流用計算表(打合簿なし)" sheetId="41" r:id="rId20"/>
    <sheet name="【2】精" sheetId="46" r:id="rId21"/>
    <sheet name="【3】精" sheetId="47" r:id="rId22"/>
    <sheet name="【4】精" sheetId="48" r:id="rId23"/>
    <sheet name="【5】精" sheetId="49" r:id="rId24"/>
    <sheet name="【6】精" sheetId="50" r:id="rId25"/>
    <sheet name="【7】精" sheetId="51" r:id="rId26"/>
    <sheet name="【7-1】精" sheetId="52" r:id="rId27"/>
    <sheet name="損料請求書" sheetId="36" r:id="rId28"/>
    <sheet name="証書貼付台紙" sheetId="16" r:id="rId29"/>
  </sheets>
  <definedNames>
    <definedName name="_４_講師謝金">【5】見・契!$B$59:$M$100</definedName>
    <definedName name="_xlnm._FilterDatabase" localSheetId="10" hidden="1">【7】見・契!$B$14</definedName>
    <definedName name="_xlnm._FilterDatabase" localSheetId="25" hidden="1">【7】精!#REF!</definedName>
    <definedName name="_xlnm._FilterDatabase" localSheetId="26" hidden="1">'【7-1】精'!#REF!</definedName>
    <definedName name="【2】見・契_一般謝金">【2】見・契!$D$2</definedName>
    <definedName name="【2】見・契_検討会等参加謝金">【2】見・契!$T$4</definedName>
    <definedName name="【2】見・契_見学謝金">【2】見・契!$AB$4</definedName>
    <definedName name="【2】見・契_原稿謝金">【2】見・契!$W$4</definedName>
    <definedName name="【2】見・契_講師謝金">【2】見・契!$Q$4</definedName>
    <definedName name="【2】見・契_講習料">【2】見・契!$AF$4:$AK$4</definedName>
    <definedName name="【2】精算_一般謝金">【2】精!$D$2</definedName>
    <definedName name="【2】精算_検討会等参加謝金">【2】精!$T$4</definedName>
    <definedName name="【2】精算_見学謝金">【2】精!$AB$4</definedName>
    <definedName name="【2】精算_原稿謝金">【2】精!$W$4</definedName>
    <definedName name="【2】精算_講師謝金">【2】精!$Q$4</definedName>
    <definedName name="【2】精算_講習料">【2】精!$AF$4:$AK$4</definedName>
    <definedName name="【3】見・契_研修旅費">【3】見・契!$C$3</definedName>
    <definedName name="【3】精算_研修旅費">【3】精!$C$3</definedName>
    <definedName name="【4】見・契_交通費">【4】見・契!$B$3</definedName>
    <definedName name="【4】精算_交通費">【4】精!$B$3</definedName>
    <definedName name="【5】見・契_航空賃">【5】見・契!$B$8:$M$16</definedName>
    <definedName name="【5】見・契_講師謝金">【5】見・契!$B$59:$M$72</definedName>
    <definedName name="【5】見・契_国外講師招聘費">【5】見・契!$B$2</definedName>
    <definedName name="【5】見・契_内国旅費">【5】見・契!$B$33:$M$56</definedName>
    <definedName name="【5】見・契_本邦滞在費">【5】見・契!$B$18:$M$30</definedName>
    <definedName name="【5】精算_航空賃">【5】精!$B$8:$M$16</definedName>
    <definedName name="【5】精算_講師謝金">【5】精!$B$59:$M$72</definedName>
    <definedName name="【5】精算_国外講師招聘費">【5】精!$B$2</definedName>
    <definedName name="【5】精算_内国旅費">【5】精!$B$33:$M$56</definedName>
    <definedName name="【5】精算_本邦滞在費">【5】精!$B$18:$M$30</definedName>
    <definedName name="【6】見・契_会議費">【6】見・契!$B$193:$J$198</definedName>
    <definedName name="【6】見・契_教材費">【6】見・契!$B$37:$J$134</definedName>
    <definedName name="【6】見・契_研修諸経費">【6】見・契!$B$2</definedName>
    <definedName name="【6】見・契_施設機材借料損料">【6】見・契!$B$135:$J$147</definedName>
    <definedName name="【6】見・契_施設入場料">【6】見・契!$B$156:$J$167</definedName>
    <definedName name="【6】見・契_資材費">【6】見・契!$B$3:$J$35</definedName>
    <definedName name="【6】見・契_損害保険料">【6】見・契!$B$149:$J$154</definedName>
    <definedName name="【6】見・契_通訳傭上費">【6】見・契!$B$169:$J$191</definedName>
    <definedName name="【6】精算_会議費">【6】精!$B$193:$J$198</definedName>
    <definedName name="【6】精算_教材費">【6】精!$B$37:$J$134</definedName>
    <definedName name="【6】精算_研修諸経費">【6】精!$B$2</definedName>
    <definedName name="【6】精算_施設機材借料損料">【6】精!$B$135:$J$147</definedName>
    <definedName name="【6】精算_施設入場料">【6】精!$B$156:$J$167</definedName>
    <definedName name="【6】精算_資材費">【6】精!$B$3:$J$35</definedName>
    <definedName name="【6】精算_損害保険料">【6】精!$B$149:$J$154</definedName>
    <definedName name="【6】精算_通訳傭上費">【6】精!$B$169:$J$191</definedName>
    <definedName name="【7】見・契_業務管理費">【7】見・契!$B$16:$K$19</definedName>
    <definedName name="【7】見・契_業務人件費">【7】見・契!$B$7:$K$14</definedName>
    <definedName name="【7】見・契_業務人件費・業務管理費">【7】見・契!$B$2</definedName>
    <definedName name="【7】精算_業務管理費">【7】精!$B$16:$K$18</definedName>
    <definedName name="【7】精算_業務人件費">【7】精!$B$7:$K$14</definedName>
    <definedName name="【7】精算_業務人件費・業務管理費">【7】精!$B$2</definedName>
    <definedName name="【8】見・契_業務従事者配置計画表">#REF!</definedName>
    <definedName name="【8】精算_業務従事者配置実績表">'【7-1】精'!$B$2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'!#REF!</definedName>
    <definedName name="【別紙８】業務従事者配置計画表_精算">'◆入力について◆ '!$C$31</definedName>
    <definedName name="_xlnm.Print_Area" localSheetId="11">'(参考)人日積算'!$B$1:$F$12</definedName>
    <definedName name="_xlnm.Print_Area" localSheetId="12">'（参考）配置計画表'!$B$1:$P$167</definedName>
    <definedName name="_xlnm.Print_Area" localSheetId="14">【1】概算!$A$1:$E$35</definedName>
    <definedName name="_xlnm.Print_Area" localSheetId="4">【1】見・契!$A$1:$E$35</definedName>
    <definedName name="_xlnm.Print_Area" localSheetId="18">【1】精!$B$1:$J$34</definedName>
    <definedName name="_xlnm.Print_Area" localSheetId="5">【2】見・契!$D$1:$AM$191</definedName>
    <definedName name="_xlnm.Print_Area" localSheetId="20">【2】精!$D$1:$AM$191</definedName>
    <definedName name="_xlnm.Print_Area" localSheetId="6">【3】見・契!$C$1:$X$461</definedName>
    <definedName name="_xlnm.Print_Area" localSheetId="21">【3】精!$C$1:$X$461</definedName>
    <definedName name="_xlnm.Print_Area" localSheetId="7">【4】見・契!$B$1:$K$185</definedName>
    <definedName name="_xlnm.Print_Area" localSheetId="22">【4】精!$B$1:$K$185</definedName>
    <definedName name="_xlnm.Print_Area" localSheetId="8">【5】見・契!$B$1:$M$100</definedName>
    <definedName name="_xlnm.Print_Area" localSheetId="23">【5】精!$B$1:$M$100</definedName>
    <definedName name="_xlnm.Print_Area" localSheetId="9">【6】見・契!$B$1:$J$221</definedName>
    <definedName name="_xlnm.Print_Area" localSheetId="24">【6】精!$B$1:$J$221</definedName>
    <definedName name="_xlnm.Print_Area" localSheetId="10">【7】見・契!$B$1:$K$19</definedName>
    <definedName name="_xlnm.Print_Area" localSheetId="25">【7】精!$B$1:$K$19</definedName>
    <definedName name="_xlnm.Print_Area" localSheetId="26">'【7-1】精'!$B$1:$P$167</definedName>
    <definedName name="_xlnm.Print_Area" localSheetId="0">'◆入力について◆ '!$B$1:$I$33</definedName>
    <definedName name="_xlnm.Print_Area" localSheetId="13">'請求書(概算)'!$A$1:$R$43</definedName>
    <definedName name="_xlnm.Print_Area" localSheetId="16">'請求書(追給・ゼロ精算・確定払)'!$A$1:$R$41</definedName>
    <definedName name="_xlnm.Print_Area" localSheetId="15">'請求書（戻入）'!$A$1:$R$34</definedName>
    <definedName name="_xlnm.Print_Area" localSheetId="27">損料請求書!$A$1:$R$34</definedName>
    <definedName name="_xlnm.Print_Area" localSheetId="17">表紙・経費精算報告書!$A$1:$R$39</definedName>
    <definedName name="_xlnm.Print_Area" localSheetId="3">表紙・見積書!$A$1:$R$40</definedName>
    <definedName name="_xlnm.Print_Area" localSheetId="19">'流用計算表(打合簿なし)'!$B$1:$H$28</definedName>
    <definedName name="_xlnm.Print_Titles" localSheetId="5">【2】見・契!$1:$6</definedName>
    <definedName name="_xlnm.Print_Titles" localSheetId="20">【2】精!$1:$6</definedName>
    <definedName name="_xlnm.Print_Titles" localSheetId="6">【3】見・契!$1:$2</definedName>
    <definedName name="_xlnm.Print_Titles" localSheetId="21">【3】精!$1:$2</definedName>
    <definedName name="_xlnm.Print_Titles" localSheetId="7">【4】見・契!$1:$2</definedName>
    <definedName name="_xlnm.Print_Titles" localSheetId="22">【4】精!$1:$2</definedName>
    <definedName name="_xlnm.Print_Titles" localSheetId="8">【5】見・契!$1:$2</definedName>
    <definedName name="_xlnm.Print_Titles" localSheetId="23">【5】精!$1:$2</definedName>
    <definedName name="_xlnm.Print_Titles" localSheetId="9">【6】見・契!$1:$2</definedName>
    <definedName name="_xlnm.Print_Titles" localSheetId="24">【6】精!$1:$2</definedName>
    <definedName name="_xlnm.Print_Titles" localSheetId="26">'【7-1】精'!$12:$13</definedName>
    <definedName name="概算払い経費内訳書">【1】概算!$A$1</definedName>
    <definedName name="概算払い請求書">'請求書(概算)'!$A$1</definedName>
    <definedName name="基本情報">基本情報!$B$3</definedName>
    <definedName name="見・契_経費内訳書">【1】見・契!$A$1</definedName>
    <definedName name="証書貼付用台紙">証書貼付台紙!$A$1</definedName>
    <definedName name="人日積算">'(参考)人日積算'!$A$1</definedName>
    <definedName name="精算_経費内訳書">【1】精!$B$2</definedName>
    <definedName name="請求書_確定">#REF!</definedName>
    <definedName name="請求書_追給" localSheetId="15">'請求書（戻入）'!$A$1</definedName>
    <definedName name="請求書_追給">'請求書(追給・ゼロ精算・確定払)'!$A$1</definedName>
    <definedName name="損料請求書">損料請求書!$A$1</definedName>
    <definedName name="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57" l="1"/>
  <c r="J14" i="57"/>
  <c r="B14" i="57"/>
  <c r="H5" i="57"/>
  <c r="E5" i="57"/>
  <c r="H4" i="57"/>
  <c r="E4" i="57"/>
  <c r="L17" i="57" l="1"/>
  <c r="L18" i="57"/>
  <c r="L19" i="57"/>
  <c r="D11" i="12"/>
  <c r="D10" i="12"/>
  <c r="D9" i="12"/>
  <c r="D8" i="12"/>
  <c r="D7" i="12"/>
  <c r="C21" i="41"/>
  <c r="C22" i="41"/>
  <c r="C23" i="41"/>
  <c r="C24" i="41"/>
  <c r="C25" i="41"/>
  <c r="C26" i="41"/>
  <c r="C27" i="41"/>
  <c r="C20" i="41"/>
  <c r="C16" i="41"/>
  <c r="C17" i="41"/>
  <c r="C18" i="41"/>
  <c r="C15" i="41"/>
  <c r="C13" i="41"/>
  <c r="C12" i="41"/>
  <c r="C7" i="41"/>
  <c r="C8" i="41"/>
  <c r="C9" i="41"/>
  <c r="C10" i="41"/>
  <c r="C6" i="41"/>
  <c r="L166" i="57" l="1"/>
  <c r="L165" i="57"/>
  <c r="L165" i="52" s="1"/>
  <c r="L164" i="57"/>
  <c r="L163" i="57"/>
  <c r="L163" i="52" s="1"/>
  <c r="L162" i="57"/>
  <c r="L161" i="57"/>
  <c r="L160" i="57"/>
  <c r="L159" i="57"/>
  <c r="L158" i="57"/>
  <c r="L157" i="57"/>
  <c r="L157" i="52" s="1"/>
  <c r="L156" i="57"/>
  <c r="L155" i="57"/>
  <c r="L155" i="52" s="1"/>
  <c r="L154" i="57"/>
  <c r="L153" i="57"/>
  <c r="L152" i="57"/>
  <c r="L151" i="57"/>
  <c r="L150" i="57"/>
  <c r="L149" i="57"/>
  <c r="L149" i="52" s="1"/>
  <c r="L148" i="57"/>
  <c r="L147" i="57"/>
  <c r="L146" i="57"/>
  <c r="L145" i="57"/>
  <c r="L144" i="57"/>
  <c r="L143" i="57"/>
  <c r="L142" i="57"/>
  <c r="L141" i="57"/>
  <c r="L141" i="52" s="1"/>
  <c r="L140" i="57"/>
  <c r="L139" i="57"/>
  <c r="L139" i="52" s="1"/>
  <c r="L138" i="57"/>
  <c r="L137" i="57"/>
  <c r="L136" i="57"/>
  <c r="L135" i="57"/>
  <c r="L134" i="57"/>
  <c r="L133" i="57"/>
  <c r="L133" i="52" s="1"/>
  <c r="L132" i="57"/>
  <c r="L131" i="57"/>
  <c r="L130" i="57"/>
  <c r="L129" i="57"/>
  <c r="L128" i="57"/>
  <c r="L127" i="57"/>
  <c r="L126" i="57"/>
  <c r="L125" i="57"/>
  <c r="L124" i="57"/>
  <c r="L123" i="57"/>
  <c r="L123" i="52" s="1"/>
  <c r="L122" i="57"/>
  <c r="L121" i="57"/>
  <c r="L120" i="57"/>
  <c r="L119" i="57"/>
  <c r="L118" i="57"/>
  <c r="L117" i="57"/>
  <c r="L117" i="52" s="1"/>
  <c r="L116" i="57"/>
  <c r="L115" i="57"/>
  <c r="L115" i="52" s="1"/>
  <c r="L114" i="57"/>
  <c r="L114" i="52" s="1"/>
  <c r="L113" i="57"/>
  <c r="L112" i="57"/>
  <c r="L111" i="57"/>
  <c r="L110" i="57"/>
  <c r="L109" i="57"/>
  <c r="L109" i="52" s="1"/>
  <c r="L108" i="57"/>
  <c r="L107" i="57"/>
  <c r="L107" i="52" s="1"/>
  <c r="L106" i="57"/>
  <c r="L105" i="57"/>
  <c r="L104" i="57"/>
  <c r="L103" i="57"/>
  <c r="L102" i="57"/>
  <c r="L101" i="57"/>
  <c r="L101" i="52" s="1"/>
  <c r="L100" i="57"/>
  <c r="L99" i="57"/>
  <c r="L99" i="52" s="1"/>
  <c r="L98" i="57"/>
  <c r="L97" i="57"/>
  <c r="L96" i="57"/>
  <c r="L95" i="57"/>
  <c r="L94" i="57"/>
  <c r="L93" i="57"/>
  <c r="L93" i="52" s="1"/>
  <c r="L92" i="57"/>
  <c r="L91" i="57"/>
  <c r="L90" i="57"/>
  <c r="L89" i="57"/>
  <c r="L88" i="57"/>
  <c r="L87" i="57"/>
  <c r="L86" i="57"/>
  <c r="L85" i="57"/>
  <c r="L85" i="52" s="1"/>
  <c r="L84" i="57"/>
  <c r="L83" i="57"/>
  <c r="L82" i="57"/>
  <c r="L81" i="57"/>
  <c r="L80" i="57"/>
  <c r="L79" i="57"/>
  <c r="L78" i="57"/>
  <c r="L77" i="57"/>
  <c r="L77" i="52" s="1"/>
  <c r="L76" i="57"/>
  <c r="L75" i="57"/>
  <c r="L75" i="52" s="1"/>
  <c r="L74" i="57"/>
  <c r="L73" i="57"/>
  <c r="L72" i="57"/>
  <c r="L71" i="57"/>
  <c r="L70" i="57"/>
  <c r="L69" i="57"/>
  <c r="L69" i="52" s="1"/>
  <c r="L68" i="57"/>
  <c r="L67" i="57"/>
  <c r="L67" i="52" s="1"/>
  <c r="L66" i="57"/>
  <c r="L65" i="57"/>
  <c r="L64" i="57"/>
  <c r="L63" i="57"/>
  <c r="L62" i="57"/>
  <c r="L61" i="57"/>
  <c r="L61" i="52" s="1"/>
  <c r="L60" i="57"/>
  <c r="L59" i="57"/>
  <c r="L58" i="57"/>
  <c r="L57" i="57"/>
  <c r="L56" i="57"/>
  <c r="L55" i="57"/>
  <c r="L54" i="57"/>
  <c r="L53" i="57"/>
  <c r="L53" i="52" s="1"/>
  <c r="L52" i="57"/>
  <c r="L51" i="57"/>
  <c r="L50" i="57"/>
  <c r="L49" i="57"/>
  <c r="L48" i="57"/>
  <c r="L47" i="57"/>
  <c r="L46" i="57"/>
  <c r="L45" i="57"/>
  <c r="L45" i="52" s="1"/>
  <c r="L44" i="57"/>
  <c r="L43" i="57"/>
  <c r="L43" i="52" s="1"/>
  <c r="L42" i="57"/>
  <c r="L41" i="57"/>
  <c r="L40" i="57"/>
  <c r="L39" i="57"/>
  <c r="L38" i="57"/>
  <c r="L37" i="57"/>
  <c r="L37" i="52" s="1"/>
  <c r="L36" i="57"/>
  <c r="L35" i="57"/>
  <c r="L35" i="52" s="1"/>
  <c r="L34" i="57"/>
  <c r="L33" i="57"/>
  <c r="L32" i="57"/>
  <c r="L31" i="57"/>
  <c r="L30" i="57"/>
  <c r="L29" i="57"/>
  <c r="L29" i="52" s="1"/>
  <c r="L28" i="57"/>
  <c r="L27" i="57"/>
  <c r="L27" i="52" s="1"/>
  <c r="L26" i="57"/>
  <c r="L25" i="57"/>
  <c r="L24" i="57"/>
  <c r="L23" i="57"/>
  <c r="L22" i="57"/>
  <c r="L21" i="57"/>
  <c r="L21" i="52" s="1"/>
  <c r="L20" i="57"/>
  <c r="K19" i="57"/>
  <c r="K21" i="57" s="1"/>
  <c r="K23" i="57" s="1"/>
  <c r="K25" i="57" s="1"/>
  <c r="K27" i="57" s="1"/>
  <c r="K29" i="57" s="1"/>
  <c r="K31" i="57" s="1"/>
  <c r="K33" i="57" s="1"/>
  <c r="K35" i="57" s="1"/>
  <c r="K37" i="57" s="1"/>
  <c r="K39" i="57" s="1"/>
  <c r="K41" i="57" s="1"/>
  <c r="K43" i="57" s="1"/>
  <c r="K45" i="57" s="1"/>
  <c r="K47" i="57" s="1"/>
  <c r="K49" i="57" s="1"/>
  <c r="K51" i="57" s="1"/>
  <c r="K53" i="57" s="1"/>
  <c r="K55" i="57" s="1"/>
  <c r="K57" i="57" s="1"/>
  <c r="K59" i="57" s="1"/>
  <c r="K61" i="57" s="1"/>
  <c r="K63" i="57" s="1"/>
  <c r="K65" i="57" s="1"/>
  <c r="K67" i="57" s="1"/>
  <c r="K69" i="57" s="1"/>
  <c r="K71" i="57" s="1"/>
  <c r="K73" i="57" s="1"/>
  <c r="K75" i="57" s="1"/>
  <c r="K77" i="57" s="1"/>
  <c r="K79" i="57" s="1"/>
  <c r="K81" i="57" s="1"/>
  <c r="K83" i="57" s="1"/>
  <c r="K85" i="57" s="1"/>
  <c r="K87" i="57" s="1"/>
  <c r="K89" i="57" s="1"/>
  <c r="K91" i="57" s="1"/>
  <c r="K93" i="57" s="1"/>
  <c r="K95" i="57" s="1"/>
  <c r="K97" i="57" s="1"/>
  <c r="K99" i="57" s="1"/>
  <c r="K101" i="57" s="1"/>
  <c r="K103" i="57" s="1"/>
  <c r="K105" i="57" s="1"/>
  <c r="K107" i="57" s="1"/>
  <c r="K109" i="57" s="1"/>
  <c r="K111" i="57" s="1"/>
  <c r="K113" i="57" s="1"/>
  <c r="K115" i="57" s="1"/>
  <c r="K117" i="57" s="1"/>
  <c r="K119" i="57" s="1"/>
  <c r="K121" i="57" s="1"/>
  <c r="K123" i="57" s="1"/>
  <c r="K125" i="57" s="1"/>
  <c r="K127" i="57" s="1"/>
  <c r="K129" i="57" s="1"/>
  <c r="K131" i="57" s="1"/>
  <c r="K133" i="57" s="1"/>
  <c r="K135" i="57" s="1"/>
  <c r="K137" i="57" s="1"/>
  <c r="K139" i="57" s="1"/>
  <c r="K141" i="57" s="1"/>
  <c r="K143" i="57" s="1"/>
  <c r="K145" i="57" s="1"/>
  <c r="K147" i="57" s="1"/>
  <c r="K149" i="57" s="1"/>
  <c r="K151" i="57" s="1"/>
  <c r="K153" i="57" s="1"/>
  <c r="K155" i="57" s="1"/>
  <c r="K157" i="57" s="1"/>
  <c r="K159" i="57" s="1"/>
  <c r="K161" i="57" s="1"/>
  <c r="K163" i="57" s="1"/>
  <c r="K165" i="57" s="1"/>
  <c r="K18" i="57"/>
  <c r="K20" i="57" s="1"/>
  <c r="K22" i="57" s="1"/>
  <c r="K24" i="57" s="1"/>
  <c r="K26" i="57" s="1"/>
  <c r="K28" i="57" s="1"/>
  <c r="K30" i="57" s="1"/>
  <c r="K32" i="57" s="1"/>
  <c r="K34" i="57" s="1"/>
  <c r="K36" i="57" s="1"/>
  <c r="K38" i="57" s="1"/>
  <c r="K40" i="57" s="1"/>
  <c r="K42" i="57" s="1"/>
  <c r="K44" i="57" s="1"/>
  <c r="K46" i="57" s="1"/>
  <c r="K48" i="57" s="1"/>
  <c r="K50" i="57" s="1"/>
  <c r="K52" i="57" s="1"/>
  <c r="K54" i="57" s="1"/>
  <c r="K56" i="57" s="1"/>
  <c r="K58" i="57" s="1"/>
  <c r="K60" i="57" s="1"/>
  <c r="K62" i="57" s="1"/>
  <c r="K64" i="57" s="1"/>
  <c r="K66" i="57" s="1"/>
  <c r="K68" i="57" s="1"/>
  <c r="K70" i="57" s="1"/>
  <c r="K72" i="57" s="1"/>
  <c r="K74" i="57" s="1"/>
  <c r="K76" i="57" s="1"/>
  <c r="K78" i="57" s="1"/>
  <c r="K80" i="57" s="1"/>
  <c r="K82" i="57" s="1"/>
  <c r="K84" i="57" s="1"/>
  <c r="K86" i="57" s="1"/>
  <c r="K88" i="57" s="1"/>
  <c r="K90" i="57" s="1"/>
  <c r="K92" i="57" s="1"/>
  <c r="K94" i="57" s="1"/>
  <c r="K96" i="57" s="1"/>
  <c r="K98" i="57" s="1"/>
  <c r="K100" i="57" s="1"/>
  <c r="K102" i="57" s="1"/>
  <c r="K104" i="57" s="1"/>
  <c r="K106" i="57" s="1"/>
  <c r="K108" i="57" s="1"/>
  <c r="K110" i="57" s="1"/>
  <c r="K112" i="57" s="1"/>
  <c r="K114" i="57" s="1"/>
  <c r="K116" i="57" s="1"/>
  <c r="K118" i="57" s="1"/>
  <c r="K120" i="57" s="1"/>
  <c r="K122" i="57" s="1"/>
  <c r="K124" i="57" s="1"/>
  <c r="K126" i="57" s="1"/>
  <c r="K128" i="57" s="1"/>
  <c r="K130" i="57" s="1"/>
  <c r="K132" i="57" s="1"/>
  <c r="K134" i="57" s="1"/>
  <c r="K136" i="57" s="1"/>
  <c r="K138" i="57" s="1"/>
  <c r="K140" i="57" s="1"/>
  <c r="K142" i="57" s="1"/>
  <c r="K144" i="57" s="1"/>
  <c r="K146" i="57" s="1"/>
  <c r="K148" i="57" s="1"/>
  <c r="K150" i="57" s="1"/>
  <c r="K152" i="57" s="1"/>
  <c r="K154" i="57" s="1"/>
  <c r="K156" i="57" s="1"/>
  <c r="K158" i="57" s="1"/>
  <c r="K160" i="57" s="1"/>
  <c r="K162" i="57" s="1"/>
  <c r="K164" i="57" s="1"/>
  <c r="K166" i="57" s="1"/>
  <c r="C18" i="57"/>
  <c r="C20" i="57" s="1"/>
  <c r="C22" i="57" s="1"/>
  <c r="C24" i="57" s="1"/>
  <c r="C26" i="57" s="1"/>
  <c r="C28" i="57" s="1"/>
  <c r="C30" i="57" s="1"/>
  <c r="C32" i="57" s="1"/>
  <c r="C34" i="57" s="1"/>
  <c r="C36" i="57" s="1"/>
  <c r="C38" i="57" s="1"/>
  <c r="C40" i="57" s="1"/>
  <c r="C42" i="57" s="1"/>
  <c r="C44" i="57" s="1"/>
  <c r="C46" i="57" s="1"/>
  <c r="C48" i="57" s="1"/>
  <c r="C50" i="57" s="1"/>
  <c r="C52" i="57" s="1"/>
  <c r="C54" i="57" s="1"/>
  <c r="C56" i="57" s="1"/>
  <c r="C58" i="57" s="1"/>
  <c r="C60" i="57" s="1"/>
  <c r="C62" i="57" s="1"/>
  <c r="C64" i="57" s="1"/>
  <c r="C66" i="57" s="1"/>
  <c r="C68" i="57" s="1"/>
  <c r="C70" i="57" s="1"/>
  <c r="C72" i="57" s="1"/>
  <c r="C74" i="57" s="1"/>
  <c r="C76" i="57" s="1"/>
  <c r="C78" i="57" s="1"/>
  <c r="C80" i="57" s="1"/>
  <c r="C82" i="57" s="1"/>
  <c r="C84" i="57" s="1"/>
  <c r="C86" i="57" s="1"/>
  <c r="C88" i="57" s="1"/>
  <c r="C90" i="57" s="1"/>
  <c r="C92" i="57" s="1"/>
  <c r="C94" i="57" s="1"/>
  <c r="C96" i="57" s="1"/>
  <c r="C98" i="57" s="1"/>
  <c r="C100" i="57" s="1"/>
  <c r="C102" i="57" s="1"/>
  <c r="C104" i="57" s="1"/>
  <c r="C106" i="57" s="1"/>
  <c r="C108" i="57" s="1"/>
  <c r="C110" i="57" s="1"/>
  <c r="C112" i="57" s="1"/>
  <c r="C114" i="57" s="1"/>
  <c r="C116" i="57" s="1"/>
  <c r="C118" i="57" s="1"/>
  <c r="C120" i="57" s="1"/>
  <c r="C122" i="57" s="1"/>
  <c r="C124" i="57" s="1"/>
  <c r="C126" i="57" s="1"/>
  <c r="C128" i="57" s="1"/>
  <c r="C130" i="57" s="1"/>
  <c r="C132" i="57" s="1"/>
  <c r="C134" i="57" s="1"/>
  <c r="C136" i="57" s="1"/>
  <c r="C138" i="57" s="1"/>
  <c r="C140" i="57" s="1"/>
  <c r="C142" i="57" s="1"/>
  <c r="C144" i="57" s="1"/>
  <c r="C146" i="57" s="1"/>
  <c r="C148" i="57" s="1"/>
  <c r="C150" i="57" s="1"/>
  <c r="C152" i="57" s="1"/>
  <c r="C154" i="57" s="1"/>
  <c r="C156" i="57" s="1"/>
  <c r="C158" i="57" s="1"/>
  <c r="C160" i="57" s="1"/>
  <c r="C162" i="57" s="1"/>
  <c r="C164" i="57" s="1"/>
  <c r="C166" i="57" s="1"/>
  <c r="K17" i="57"/>
  <c r="C17" i="57"/>
  <c r="C19" i="57" s="1"/>
  <c r="C21" i="57" s="1"/>
  <c r="C23" i="57" s="1"/>
  <c r="C25" i="57" s="1"/>
  <c r="C27" i="57" s="1"/>
  <c r="C29" i="57" s="1"/>
  <c r="C31" i="57" s="1"/>
  <c r="C33" i="57" s="1"/>
  <c r="C35" i="57" s="1"/>
  <c r="C37" i="57" s="1"/>
  <c r="C39" i="57" s="1"/>
  <c r="C41" i="57" s="1"/>
  <c r="C43" i="57" s="1"/>
  <c r="C45" i="57" s="1"/>
  <c r="C47" i="57" s="1"/>
  <c r="C49" i="57" s="1"/>
  <c r="C51" i="57" s="1"/>
  <c r="C53" i="57" s="1"/>
  <c r="C55" i="57" s="1"/>
  <c r="C57" i="57" s="1"/>
  <c r="C59" i="57" s="1"/>
  <c r="C61" i="57" s="1"/>
  <c r="C63" i="57" s="1"/>
  <c r="C65" i="57" s="1"/>
  <c r="C67" i="57" s="1"/>
  <c r="C69" i="57" s="1"/>
  <c r="C71" i="57" s="1"/>
  <c r="C73" i="57" s="1"/>
  <c r="C75" i="57" s="1"/>
  <c r="C77" i="57" s="1"/>
  <c r="C79" i="57" s="1"/>
  <c r="C81" i="57" s="1"/>
  <c r="C83" i="57" s="1"/>
  <c r="C85" i="57" s="1"/>
  <c r="C87" i="57" s="1"/>
  <c r="C89" i="57" s="1"/>
  <c r="C91" i="57" s="1"/>
  <c r="C93" i="57" s="1"/>
  <c r="C95" i="57" s="1"/>
  <c r="C97" i="57" s="1"/>
  <c r="C99" i="57" s="1"/>
  <c r="C101" i="57" s="1"/>
  <c r="C103" i="57" s="1"/>
  <c r="C105" i="57" s="1"/>
  <c r="C107" i="57" s="1"/>
  <c r="C109" i="57" s="1"/>
  <c r="C111" i="57" s="1"/>
  <c r="C113" i="57" s="1"/>
  <c r="C115" i="57" s="1"/>
  <c r="C117" i="57" s="1"/>
  <c r="C119" i="57" s="1"/>
  <c r="C121" i="57" s="1"/>
  <c r="C123" i="57" s="1"/>
  <c r="C125" i="57" s="1"/>
  <c r="C127" i="57" s="1"/>
  <c r="C129" i="57" s="1"/>
  <c r="C131" i="57" s="1"/>
  <c r="C133" i="57" s="1"/>
  <c r="C135" i="57" s="1"/>
  <c r="C137" i="57" s="1"/>
  <c r="C139" i="57" s="1"/>
  <c r="C141" i="57" s="1"/>
  <c r="C143" i="57" s="1"/>
  <c r="C145" i="57" s="1"/>
  <c r="C147" i="57" s="1"/>
  <c r="C149" i="57" s="1"/>
  <c r="C151" i="57" s="1"/>
  <c r="C153" i="57" s="1"/>
  <c r="C155" i="57" s="1"/>
  <c r="C157" i="57" s="1"/>
  <c r="C159" i="57" s="1"/>
  <c r="C161" i="57" s="1"/>
  <c r="C163" i="57" s="1"/>
  <c r="C165" i="57" s="1"/>
  <c r="L16" i="57"/>
  <c r="K16" i="57"/>
  <c r="C16" i="57"/>
  <c r="L15" i="57"/>
  <c r="K15" i="57"/>
  <c r="C15" i="57"/>
  <c r="L14" i="57"/>
  <c r="L14" i="52" s="1"/>
  <c r="J15" i="57"/>
  <c r="J16" i="57" s="1"/>
  <c r="J17" i="57" s="1"/>
  <c r="J18" i="57" s="1"/>
  <c r="J19" i="57" s="1"/>
  <c r="J20" i="57" s="1"/>
  <c r="J21" i="57" s="1"/>
  <c r="J22" i="57" s="1"/>
  <c r="J23" i="57" s="1"/>
  <c r="J24" i="57" s="1"/>
  <c r="J25" i="57" s="1"/>
  <c r="J26" i="57" s="1"/>
  <c r="J27" i="57" s="1"/>
  <c r="J28" i="57" s="1"/>
  <c r="J29" i="57" s="1"/>
  <c r="J30" i="57" s="1"/>
  <c r="J31" i="57" s="1"/>
  <c r="J32" i="57" s="1"/>
  <c r="J33" i="57" s="1"/>
  <c r="J34" i="57" s="1"/>
  <c r="J35" i="57" s="1"/>
  <c r="J36" i="57" s="1"/>
  <c r="J37" i="57" s="1"/>
  <c r="J38" i="57" s="1"/>
  <c r="J39" i="57" s="1"/>
  <c r="J40" i="57" s="1"/>
  <c r="J41" i="57" s="1"/>
  <c r="J42" i="57" s="1"/>
  <c r="J43" i="57" s="1"/>
  <c r="J44" i="57" s="1"/>
  <c r="J45" i="57" s="1"/>
  <c r="J46" i="57" s="1"/>
  <c r="J47" i="57" s="1"/>
  <c r="J48" i="57" s="1"/>
  <c r="J49" i="57" s="1"/>
  <c r="J50" i="57" s="1"/>
  <c r="J51" i="57" s="1"/>
  <c r="J52" i="57" s="1"/>
  <c r="J53" i="57" s="1"/>
  <c r="J54" i="57" s="1"/>
  <c r="J55" i="57" s="1"/>
  <c r="J56" i="57" s="1"/>
  <c r="J57" i="57" s="1"/>
  <c r="J58" i="57" s="1"/>
  <c r="J59" i="57" s="1"/>
  <c r="J60" i="57" s="1"/>
  <c r="J61" i="57" s="1"/>
  <c r="J62" i="57" s="1"/>
  <c r="J63" i="57" s="1"/>
  <c r="J64" i="57" s="1"/>
  <c r="J65" i="57" s="1"/>
  <c r="J66" i="57" s="1"/>
  <c r="J67" i="57" s="1"/>
  <c r="J68" i="57" s="1"/>
  <c r="J69" i="57" s="1"/>
  <c r="J70" i="57" s="1"/>
  <c r="J71" i="57" s="1"/>
  <c r="J72" i="57" s="1"/>
  <c r="J73" i="57" s="1"/>
  <c r="J74" i="57" s="1"/>
  <c r="J75" i="57" s="1"/>
  <c r="J76" i="57" s="1"/>
  <c r="J77" i="57" s="1"/>
  <c r="J78" i="57" s="1"/>
  <c r="J79" i="57" s="1"/>
  <c r="J80" i="57" s="1"/>
  <c r="J81" i="57" s="1"/>
  <c r="J82" i="57" s="1"/>
  <c r="J83" i="57" s="1"/>
  <c r="J84" i="57" s="1"/>
  <c r="J85" i="57" s="1"/>
  <c r="J86" i="57" s="1"/>
  <c r="J87" i="57" s="1"/>
  <c r="J88" i="57" s="1"/>
  <c r="J89" i="57" s="1"/>
  <c r="J90" i="57" s="1"/>
  <c r="J91" i="57" s="1"/>
  <c r="J92" i="57" s="1"/>
  <c r="J93" i="57" s="1"/>
  <c r="J94" i="57" s="1"/>
  <c r="J95" i="57" s="1"/>
  <c r="J96" i="57" s="1"/>
  <c r="J97" i="57" s="1"/>
  <c r="J98" i="57" s="1"/>
  <c r="J99" i="57" s="1"/>
  <c r="J100" i="57" s="1"/>
  <c r="J101" i="57" s="1"/>
  <c r="J102" i="57" s="1"/>
  <c r="J103" i="57" s="1"/>
  <c r="J104" i="57" s="1"/>
  <c r="J105" i="57" s="1"/>
  <c r="J106" i="57" s="1"/>
  <c r="J107" i="57" s="1"/>
  <c r="J108" i="57" s="1"/>
  <c r="J109" i="57" s="1"/>
  <c r="J110" i="57" s="1"/>
  <c r="J111" i="57" s="1"/>
  <c r="J112" i="57" s="1"/>
  <c r="J113" i="57" s="1"/>
  <c r="J114" i="57" s="1"/>
  <c r="J115" i="57" s="1"/>
  <c r="J116" i="57" s="1"/>
  <c r="J117" i="57" s="1"/>
  <c r="J118" i="57" s="1"/>
  <c r="J119" i="57" s="1"/>
  <c r="J120" i="57" s="1"/>
  <c r="J121" i="57" s="1"/>
  <c r="J122" i="57" s="1"/>
  <c r="J123" i="57" s="1"/>
  <c r="J124" i="57" s="1"/>
  <c r="J125" i="57" s="1"/>
  <c r="J126" i="57" s="1"/>
  <c r="J127" i="57" s="1"/>
  <c r="J128" i="57" s="1"/>
  <c r="J129" i="57" s="1"/>
  <c r="J130" i="57" s="1"/>
  <c r="J131" i="57" s="1"/>
  <c r="J132" i="57" s="1"/>
  <c r="J133" i="57" s="1"/>
  <c r="J134" i="57" s="1"/>
  <c r="J135" i="57" s="1"/>
  <c r="J136" i="57" s="1"/>
  <c r="J137" i="57" s="1"/>
  <c r="J138" i="57" s="1"/>
  <c r="J139" i="57" s="1"/>
  <c r="J140" i="57" s="1"/>
  <c r="J141" i="57" s="1"/>
  <c r="J142" i="57" s="1"/>
  <c r="J143" i="57" s="1"/>
  <c r="J144" i="57" s="1"/>
  <c r="J145" i="57" s="1"/>
  <c r="J146" i="57" s="1"/>
  <c r="J147" i="57" s="1"/>
  <c r="J148" i="57" s="1"/>
  <c r="J149" i="57" s="1"/>
  <c r="J150" i="57" s="1"/>
  <c r="J151" i="57" s="1"/>
  <c r="J152" i="57" s="1"/>
  <c r="J153" i="57" s="1"/>
  <c r="J154" i="57" s="1"/>
  <c r="J155" i="57" s="1"/>
  <c r="J156" i="57" s="1"/>
  <c r="J157" i="57" s="1"/>
  <c r="J158" i="57" s="1"/>
  <c r="J159" i="57" s="1"/>
  <c r="J160" i="57" s="1"/>
  <c r="J161" i="57" s="1"/>
  <c r="J162" i="57" s="1"/>
  <c r="J163" i="57" s="1"/>
  <c r="J164" i="57" s="1"/>
  <c r="J165" i="57" s="1"/>
  <c r="J166" i="57" s="1"/>
  <c r="B15" i="57"/>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s="1"/>
  <c r="B78" i="57" s="1"/>
  <c r="B79" i="57" s="1"/>
  <c r="B80" i="57" s="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B110" i="57" s="1"/>
  <c r="B111" i="57" s="1"/>
  <c r="B112" i="57" s="1"/>
  <c r="B113" i="57" s="1"/>
  <c r="B114" i="57" s="1"/>
  <c r="B115" i="57" s="1"/>
  <c r="B116" i="57" s="1"/>
  <c r="B117" i="57" s="1"/>
  <c r="B118" i="57" s="1"/>
  <c r="B119" i="57" s="1"/>
  <c r="B120" i="57" s="1"/>
  <c r="B121" i="57" s="1"/>
  <c r="B122" i="57" s="1"/>
  <c r="B123" i="57" s="1"/>
  <c r="B124" i="57" s="1"/>
  <c r="B125" i="57" s="1"/>
  <c r="B126" i="57" s="1"/>
  <c r="B127" i="57" s="1"/>
  <c r="B128" i="57" s="1"/>
  <c r="B129" i="57" s="1"/>
  <c r="B130" i="57" s="1"/>
  <c r="B131" i="57" s="1"/>
  <c r="B132" i="57" s="1"/>
  <c r="B133" i="57" s="1"/>
  <c r="B134" i="57" s="1"/>
  <c r="B135" i="57" s="1"/>
  <c r="B136" i="57" s="1"/>
  <c r="B137" i="57" s="1"/>
  <c r="B138" i="57" s="1"/>
  <c r="B139" i="57" s="1"/>
  <c r="B140" i="57" s="1"/>
  <c r="B141" i="57" s="1"/>
  <c r="B142" i="57" s="1"/>
  <c r="B143" i="57" s="1"/>
  <c r="B144" i="57" s="1"/>
  <c r="B145" i="57" s="1"/>
  <c r="B146" i="57" s="1"/>
  <c r="B147" i="57" s="1"/>
  <c r="B148" i="57" s="1"/>
  <c r="B149" i="57" s="1"/>
  <c r="B150" i="57" s="1"/>
  <c r="B151" i="57" s="1"/>
  <c r="B152" i="57" s="1"/>
  <c r="B153" i="57" s="1"/>
  <c r="B154" i="57" s="1"/>
  <c r="B155" i="57" s="1"/>
  <c r="B156" i="57" s="1"/>
  <c r="B157" i="57" s="1"/>
  <c r="B158" i="57" s="1"/>
  <c r="B159" i="57" s="1"/>
  <c r="B160" i="57" s="1"/>
  <c r="B161" i="57" s="1"/>
  <c r="B162" i="57" s="1"/>
  <c r="B163" i="57" s="1"/>
  <c r="B164" i="57" s="1"/>
  <c r="B165" i="57" s="1"/>
  <c r="B166" i="57" s="1"/>
  <c r="L125" i="52"/>
  <c r="L26" i="52"/>
  <c r="L34" i="52"/>
  <c r="L42" i="52"/>
  <c r="L50" i="52"/>
  <c r="L58" i="52"/>
  <c r="L66" i="52"/>
  <c r="L74" i="52"/>
  <c r="L82" i="52"/>
  <c r="L90" i="52"/>
  <c r="L98" i="52"/>
  <c r="L106"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M105" i="52"/>
  <c r="M106" i="52"/>
  <c r="M107" i="52"/>
  <c r="M108" i="52"/>
  <c r="M109" i="52"/>
  <c r="M110" i="52"/>
  <c r="M111" i="52"/>
  <c r="M112" i="52"/>
  <c r="M113" i="52"/>
  <c r="M114" i="52"/>
  <c r="M115" i="52"/>
  <c r="M116" i="52"/>
  <c r="M117" i="52"/>
  <c r="M118" i="52"/>
  <c r="M119" i="52"/>
  <c r="M120" i="52"/>
  <c r="M121" i="52"/>
  <c r="M122" i="52"/>
  <c r="M123" i="52"/>
  <c r="M124" i="52"/>
  <c r="M125" i="52"/>
  <c r="M126" i="52"/>
  <c r="M127" i="52"/>
  <c r="M128" i="52"/>
  <c r="M129" i="52"/>
  <c r="M130" i="52"/>
  <c r="M131" i="52"/>
  <c r="M132" i="52"/>
  <c r="M133" i="52"/>
  <c r="M134" i="52"/>
  <c r="M135" i="52"/>
  <c r="M136" i="52"/>
  <c r="M137" i="52"/>
  <c r="M138" i="52"/>
  <c r="M139" i="52"/>
  <c r="M140" i="52"/>
  <c r="M141" i="52"/>
  <c r="M142" i="52"/>
  <c r="M143" i="52"/>
  <c r="M144" i="52"/>
  <c r="M145" i="52"/>
  <c r="M146" i="52"/>
  <c r="M147" i="52"/>
  <c r="M148" i="52"/>
  <c r="M149" i="52"/>
  <c r="M150" i="52"/>
  <c r="M151" i="52"/>
  <c r="M152" i="52"/>
  <c r="M153" i="52"/>
  <c r="M154" i="52"/>
  <c r="M155" i="52"/>
  <c r="M156" i="52"/>
  <c r="M157" i="52"/>
  <c r="M158" i="52"/>
  <c r="M159" i="52"/>
  <c r="M160" i="52"/>
  <c r="M161" i="52"/>
  <c r="M162" i="52"/>
  <c r="M163" i="52"/>
  <c r="M164" i="52"/>
  <c r="M165" i="52"/>
  <c r="M166" i="52"/>
  <c r="L16" i="52"/>
  <c r="L17" i="52"/>
  <c r="L18" i="52"/>
  <c r="L19" i="52"/>
  <c r="L20" i="52"/>
  <c r="L22" i="52"/>
  <c r="L23" i="52"/>
  <c r="L24" i="52"/>
  <c r="L25" i="52"/>
  <c r="L28" i="52"/>
  <c r="L30" i="52"/>
  <c r="L31" i="52"/>
  <c r="L32" i="52"/>
  <c r="L33" i="52"/>
  <c r="L36" i="52"/>
  <c r="L38" i="52"/>
  <c r="L39" i="52"/>
  <c r="L40" i="52"/>
  <c r="L41" i="52"/>
  <c r="L44" i="52"/>
  <c r="L46" i="52"/>
  <c r="L47" i="52"/>
  <c r="L48" i="52"/>
  <c r="L49" i="52"/>
  <c r="L51" i="52"/>
  <c r="L52" i="52"/>
  <c r="L54" i="52"/>
  <c r="L55" i="52"/>
  <c r="L56" i="52"/>
  <c r="L57" i="52"/>
  <c r="L59" i="52"/>
  <c r="L60" i="52"/>
  <c r="L62" i="52"/>
  <c r="L63" i="52"/>
  <c r="L64" i="52"/>
  <c r="L65" i="52"/>
  <c r="L68" i="52"/>
  <c r="L70" i="52"/>
  <c r="L71" i="52"/>
  <c r="L72" i="52"/>
  <c r="L73" i="52"/>
  <c r="L76" i="52"/>
  <c r="L78" i="52"/>
  <c r="L79" i="52"/>
  <c r="L80" i="52"/>
  <c r="L81" i="52"/>
  <c r="L83" i="52"/>
  <c r="L84" i="52"/>
  <c r="L86" i="52"/>
  <c r="L87" i="52"/>
  <c r="L88" i="52"/>
  <c r="L89" i="52"/>
  <c r="L91" i="52"/>
  <c r="L92" i="52"/>
  <c r="L94" i="52"/>
  <c r="L95" i="52"/>
  <c r="L96" i="52"/>
  <c r="L97" i="52"/>
  <c r="L100" i="52"/>
  <c r="L102" i="52"/>
  <c r="L103" i="52"/>
  <c r="L104" i="52"/>
  <c r="L105" i="52"/>
  <c r="L108" i="52"/>
  <c r="L110" i="52"/>
  <c r="L111" i="52"/>
  <c r="L112" i="52"/>
  <c r="L113" i="52"/>
  <c r="L116" i="52"/>
  <c r="L118" i="52"/>
  <c r="L119" i="52"/>
  <c r="L120" i="52"/>
  <c r="L121" i="52"/>
  <c r="L122" i="52"/>
  <c r="L124" i="52"/>
  <c r="L126" i="52"/>
  <c r="L127" i="52"/>
  <c r="L128" i="52"/>
  <c r="L129" i="52"/>
  <c r="L130" i="52"/>
  <c r="L131" i="52"/>
  <c r="L132" i="52"/>
  <c r="L134" i="52"/>
  <c r="L135" i="52"/>
  <c r="L136" i="52"/>
  <c r="L137" i="52"/>
  <c r="L138" i="52"/>
  <c r="L140" i="52"/>
  <c r="L142" i="52"/>
  <c r="L143" i="52"/>
  <c r="L144" i="52"/>
  <c r="L145" i="52"/>
  <c r="L146" i="52"/>
  <c r="L147" i="52"/>
  <c r="L148" i="52"/>
  <c r="L150" i="52"/>
  <c r="L151" i="52"/>
  <c r="L152" i="52"/>
  <c r="L153" i="52"/>
  <c r="L154" i="52"/>
  <c r="L156" i="52"/>
  <c r="L158" i="52"/>
  <c r="L159" i="52"/>
  <c r="L160" i="52"/>
  <c r="L161" i="52"/>
  <c r="L162" i="52"/>
  <c r="L164" i="52"/>
  <c r="L166" i="52"/>
  <c r="M15" i="52"/>
  <c r="N15" i="52"/>
  <c r="M14" i="52"/>
  <c r="N14"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E16" i="52"/>
  <c r="E17" i="52"/>
  <c r="E18" i="52"/>
  <c r="E19" i="52"/>
  <c r="E20" i="52"/>
  <c r="E21" i="52"/>
  <c r="E22" i="52"/>
  <c r="E23" i="52"/>
  <c r="E24" i="52"/>
  <c r="E25" i="52"/>
  <c r="E26" i="52"/>
  <c r="E27" i="52"/>
  <c r="E28" i="52"/>
  <c r="E29" i="52"/>
  <c r="E30" i="52"/>
  <c r="E31" i="52"/>
  <c r="E32" i="52"/>
  <c r="E33" i="52"/>
  <c r="E34" i="52"/>
  <c r="E35" i="52"/>
  <c r="E36" i="52"/>
  <c r="E37" i="52"/>
  <c r="E38" i="52"/>
  <c r="E39" i="52"/>
  <c r="E40" i="52"/>
  <c r="E41" i="52"/>
  <c r="E42" i="52"/>
  <c r="E43" i="52"/>
  <c r="E44" i="52"/>
  <c r="E45" i="52"/>
  <c r="E46" i="52"/>
  <c r="E47" i="52"/>
  <c r="E48" i="52"/>
  <c r="E49" i="52"/>
  <c r="E50" i="52"/>
  <c r="E51" i="52"/>
  <c r="E52" i="52"/>
  <c r="E53" i="52"/>
  <c r="E54" i="52"/>
  <c r="E55" i="52"/>
  <c r="E56" i="52"/>
  <c r="E57" i="52"/>
  <c r="E58" i="52"/>
  <c r="E59" i="52"/>
  <c r="E60" i="52"/>
  <c r="E61" i="52"/>
  <c r="E62" i="52"/>
  <c r="E63" i="52"/>
  <c r="E64" i="52"/>
  <c r="E65" i="52"/>
  <c r="E66" i="52"/>
  <c r="E67" i="52"/>
  <c r="E68" i="52"/>
  <c r="E69" i="52"/>
  <c r="E70" i="52"/>
  <c r="E71" i="52"/>
  <c r="E72" i="52"/>
  <c r="E73" i="52"/>
  <c r="E74" i="52"/>
  <c r="E75" i="52"/>
  <c r="E76" i="52"/>
  <c r="E77" i="52"/>
  <c r="E78" i="52"/>
  <c r="E79" i="52"/>
  <c r="E80" i="52"/>
  <c r="E81" i="52"/>
  <c r="E82" i="52"/>
  <c r="E83" i="52"/>
  <c r="E84" i="52"/>
  <c r="E85" i="52"/>
  <c r="E86" i="52"/>
  <c r="E87" i="52"/>
  <c r="E88" i="52"/>
  <c r="E89" i="52"/>
  <c r="E90" i="52"/>
  <c r="E91" i="52"/>
  <c r="E92" i="52"/>
  <c r="E93" i="52"/>
  <c r="E94" i="52"/>
  <c r="E95" i="52"/>
  <c r="E96" i="52"/>
  <c r="E97" i="52"/>
  <c r="E98" i="52"/>
  <c r="E99" i="52"/>
  <c r="E100" i="52"/>
  <c r="E101" i="52"/>
  <c r="E102" i="52"/>
  <c r="E103" i="52"/>
  <c r="E104" i="52"/>
  <c r="E105" i="52"/>
  <c r="E106" i="52"/>
  <c r="E107" i="52"/>
  <c r="E108" i="52"/>
  <c r="E109" i="52"/>
  <c r="E110" i="52"/>
  <c r="E111" i="52"/>
  <c r="E112" i="52"/>
  <c r="E113" i="52"/>
  <c r="E114" i="52"/>
  <c r="E115" i="52"/>
  <c r="E116" i="52"/>
  <c r="E117" i="52"/>
  <c r="E118" i="52"/>
  <c r="E119" i="52"/>
  <c r="E120" i="52"/>
  <c r="E121" i="52"/>
  <c r="E122" i="52"/>
  <c r="E123" i="52"/>
  <c r="E124" i="52"/>
  <c r="E125" i="52"/>
  <c r="E126" i="52"/>
  <c r="E127" i="52"/>
  <c r="E128" i="52"/>
  <c r="E129" i="52"/>
  <c r="E130" i="52"/>
  <c r="E131" i="52"/>
  <c r="E132" i="52"/>
  <c r="E133" i="52"/>
  <c r="E134" i="52"/>
  <c r="E135" i="52"/>
  <c r="E136" i="52"/>
  <c r="E137" i="52"/>
  <c r="E138" i="52"/>
  <c r="E139" i="52"/>
  <c r="E140" i="52"/>
  <c r="E141" i="52"/>
  <c r="E142" i="52"/>
  <c r="E143" i="52"/>
  <c r="E144" i="52"/>
  <c r="E145" i="52"/>
  <c r="E146" i="52"/>
  <c r="E147" i="52"/>
  <c r="E148" i="52"/>
  <c r="E149" i="52"/>
  <c r="E150" i="52"/>
  <c r="E151" i="52"/>
  <c r="E152" i="52"/>
  <c r="E153" i="52"/>
  <c r="E154" i="52"/>
  <c r="E155" i="52"/>
  <c r="E156" i="52"/>
  <c r="E157" i="52"/>
  <c r="E158" i="52"/>
  <c r="E159" i="52"/>
  <c r="E160" i="52"/>
  <c r="E161" i="52"/>
  <c r="E162" i="52"/>
  <c r="E163" i="52"/>
  <c r="E164" i="52"/>
  <c r="E165" i="52"/>
  <c r="E166" i="52"/>
  <c r="E14" i="52"/>
  <c r="F14" i="52"/>
  <c r="E15" i="52"/>
  <c r="F15" i="52"/>
  <c r="D16" i="52"/>
  <c r="D17" i="52"/>
  <c r="D18" i="52"/>
  <c r="D19" i="52"/>
  <c r="D20" i="52"/>
  <c r="D21" i="52"/>
  <c r="D22" i="52"/>
  <c r="D23" i="52"/>
  <c r="D24" i="52"/>
  <c r="D25" i="52"/>
  <c r="D26" i="52"/>
  <c r="D27" i="52"/>
  <c r="D28" i="52"/>
  <c r="D29" i="52"/>
  <c r="D30" i="52"/>
  <c r="D31" i="52"/>
  <c r="D32" i="52"/>
  <c r="D33" i="52"/>
  <c r="D34" i="52"/>
  <c r="D35" i="52"/>
  <c r="D36" i="52"/>
  <c r="D37" i="52"/>
  <c r="D38" i="52"/>
  <c r="D39" i="52"/>
  <c r="D40" i="52"/>
  <c r="D4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D122" i="52"/>
  <c r="D123" i="52"/>
  <c r="D124" i="52"/>
  <c r="D125" i="52"/>
  <c r="D126" i="52"/>
  <c r="D127" i="52"/>
  <c r="D128" i="52"/>
  <c r="D129" i="52"/>
  <c r="D130" i="52"/>
  <c r="D131" i="52"/>
  <c r="D132" i="52"/>
  <c r="D133" i="52"/>
  <c r="D134" i="52"/>
  <c r="D135" i="52"/>
  <c r="D136" i="52"/>
  <c r="D137" i="52"/>
  <c r="D138" i="52"/>
  <c r="D139" i="52"/>
  <c r="D140" i="52"/>
  <c r="D141" i="52"/>
  <c r="D142" i="52"/>
  <c r="D143" i="52"/>
  <c r="D144" i="52"/>
  <c r="D145" i="52"/>
  <c r="D146" i="52"/>
  <c r="D147" i="52"/>
  <c r="D148" i="52"/>
  <c r="D149" i="52"/>
  <c r="D150" i="52"/>
  <c r="D151" i="52"/>
  <c r="D152" i="52"/>
  <c r="D153" i="52"/>
  <c r="D154" i="52"/>
  <c r="D155" i="52"/>
  <c r="D156" i="52"/>
  <c r="D157" i="52"/>
  <c r="D158" i="52"/>
  <c r="D159" i="52"/>
  <c r="D160" i="52"/>
  <c r="D161" i="52"/>
  <c r="D162" i="52"/>
  <c r="D163" i="52"/>
  <c r="D164" i="52"/>
  <c r="D165" i="52"/>
  <c r="D166" i="52"/>
  <c r="D15" i="52"/>
  <c r="D14" i="52"/>
  <c r="M167" i="57"/>
  <c r="E167" i="57"/>
  <c r="D167" i="57"/>
  <c r="J5" i="57" s="1"/>
  <c r="L15" i="52"/>
  <c r="P9" i="57"/>
  <c r="H9" i="57"/>
  <c r="L167" i="57" l="1"/>
  <c r="F159" i="50" l="1"/>
  <c r="F160" i="50"/>
  <c r="F161" i="50"/>
  <c r="F162" i="50"/>
  <c r="F163" i="50"/>
  <c r="F164" i="50"/>
  <c r="F165" i="50"/>
  <c r="F166" i="50"/>
  <c r="P7" i="46"/>
  <c r="AE8"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AE171" i="46"/>
  <c r="AE172" i="46"/>
  <c r="AE173" i="46"/>
  <c r="AE174" i="46"/>
  <c r="AE175" i="46"/>
  <c r="AE176" i="46"/>
  <c r="AE177" i="46"/>
  <c r="AE178" i="46"/>
  <c r="AE179" i="46"/>
  <c r="AE180" i="46"/>
  <c r="AE181" i="46"/>
  <c r="AE182" i="46"/>
  <c r="AE183" i="46"/>
  <c r="AE184" i="46"/>
  <c r="AE185" i="46"/>
  <c r="AE186" i="46"/>
  <c r="AE187" i="46"/>
  <c r="AE188" i="46"/>
  <c r="AE189" i="46"/>
  <c r="AE190" i="46"/>
  <c r="AE7" i="46"/>
  <c r="J77" i="49"/>
  <c r="J78" i="49"/>
  <c r="J79" i="49"/>
  <c r="J80" i="49"/>
  <c r="J81" i="49"/>
  <c r="J82" i="49"/>
  <c r="J83" i="49"/>
  <c r="J84" i="49"/>
  <c r="J85" i="49"/>
  <c r="J76" i="49"/>
  <c r="J63" i="49"/>
  <c r="J64" i="49"/>
  <c r="J65" i="49"/>
  <c r="J66" i="49"/>
  <c r="J67" i="49"/>
  <c r="J68" i="49"/>
  <c r="J69" i="49"/>
  <c r="J70" i="49"/>
  <c r="J71" i="49"/>
  <c r="J62" i="49"/>
  <c r="AJ8" i="46"/>
  <c r="AJ9" i="46"/>
  <c r="AJ10" i="46"/>
  <c r="AJ11" i="46"/>
  <c r="AJ12" i="46"/>
  <c r="AJ13" i="46"/>
  <c r="AJ14" i="46"/>
  <c r="AJ15" i="46"/>
  <c r="AJ16" i="46"/>
  <c r="AJ17" i="46"/>
  <c r="AJ18" i="46"/>
  <c r="AJ19" i="46"/>
  <c r="AJ20" i="46"/>
  <c r="AJ21" i="46"/>
  <c r="AJ22" i="46"/>
  <c r="AJ23" i="46"/>
  <c r="AJ24" i="46"/>
  <c r="AJ25" i="46"/>
  <c r="AJ26" i="46"/>
  <c r="AJ27" i="46"/>
  <c r="AJ28" i="46"/>
  <c r="AJ29" i="46"/>
  <c r="AJ30" i="46"/>
  <c r="AJ31" i="46"/>
  <c r="AJ32" i="46"/>
  <c r="AJ33" i="46"/>
  <c r="AJ34" i="46"/>
  <c r="AJ35" i="46"/>
  <c r="AJ36" i="46"/>
  <c r="AJ37" i="46"/>
  <c r="AJ38" i="46"/>
  <c r="AJ39" i="46"/>
  <c r="AJ40" i="46"/>
  <c r="AJ41" i="46"/>
  <c r="AJ42" i="46"/>
  <c r="AJ43" i="46"/>
  <c r="AJ44" i="46"/>
  <c r="AJ45" i="46"/>
  <c r="AJ46" i="46"/>
  <c r="AJ47" i="46"/>
  <c r="AJ48" i="46"/>
  <c r="AJ49" i="46"/>
  <c r="AJ50" i="46"/>
  <c r="AJ51" i="46"/>
  <c r="AJ52" i="46"/>
  <c r="AJ53" i="46"/>
  <c r="AJ54" i="46"/>
  <c r="AJ55" i="46"/>
  <c r="AJ56" i="46"/>
  <c r="AJ57" i="46"/>
  <c r="AJ58" i="46"/>
  <c r="AJ59" i="46"/>
  <c r="AJ60" i="46"/>
  <c r="AJ61" i="46"/>
  <c r="AJ62" i="46"/>
  <c r="AJ63" i="46"/>
  <c r="AJ64" i="46"/>
  <c r="AJ65" i="46"/>
  <c r="AJ66" i="46"/>
  <c r="AJ67" i="46"/>
  <c r="AJ68" i="46"/>
  <c r="AJ69" i="46"/>
  <c r="AJ70" i="46"/>
  <c r="AJ71" i="46"/>
  <c r="AJ72" i="46"/>
  <c r="AJ73" i="46"/>
  <c r="AJ74" i="46"/>
  <c r="AJ75" i="46"/>
  <c r="AJ76" i="46"/>
  <c r="AJ77" i="46"/>
  <c r="AJ78" i="46"/>
  <c r="AJ79" i="46"/>
  <c r="AJ80" i="46"/>
  <c r="AJ81" i="46"/>
  <c r="AJ82" i="46"/>
  <c r="AJ83" i="46"/>
  <c r="AJ84" i="46"/>
  <c r="AJ85" i="46"/>
  <c r="AJ86" i="46"/>
  <c r="AJ87" i="46"/>
  <c r="AJ88" i="46"/>
  <c r="AJ89" i="46"/>
  <c r="AJ90" i="46"/>
  <c r="AJ91" i="46"/>
  <c r="AJ92" i="46"/>
  <c r="AJ93" i="46"/>
  <c r="AJ94" i="46"/>
  <c r="AJ95" i="46"/>
  <c r="AJ96" i="46"/>
  <c r="AJ97" i="46"/>
  <c r="AJ98" i="46"/>
  <c r="AJ99" i="46"/>
  <c r="AJ100" i="46"/>
  <c r="AJ101" i="46"/>
  <c r="AJ102" i="46"/>
  <c r="AJ103" i="46"/>
  <c r="AJ104" i="46"/>
  <c r="AJ105" i="46"/>
  <c r="AJ106" i="46"/>
  <c r="AJ107" i="46"/>
  <c r="AJ108" i="46"/>
  <c r="AJ109" i="46"/>
  <c r="AJ110" i="46"/>
  <c r="AJ111" i="46"/>
  <c r="AJ112" i="46"/>
  <c r="AJ113" i="46"/>
  <c r="AJ114" i="46"/>
  <c r="AJ115" i="46"/>
  <c r="AJ116" i="46"/>
  <c r="AJ117" i="46"/>
  <c r="AJ118" i="46"/>
  <c r="AJ119" i="46"/>
  <c r="AJ120" i="46"/>
  <c r="AJ121" i="46"/>
  <c r="AJ122" i="46"/>
  <c r="AJ123" i="46"/>
  <c r="AJ124" i="46"/>
  <c r="AJ125" i="46"/>
  <c r="AJ126" i="46"/>
  <c r="AJ127" i="46"/>
  <c r="AJ128" i="46"/>
  <c r="AJ129" i="46"/>
  <c r="AJ130" i="46"/>
  <c r="AJ131" i="46"/>
  <c r="AJ132" i="46"/>
  <c r="AJ133" i="46"/>
  <c r="AJ134" i="46"/>
  <c r="AJ135" i="46"/>
  <c r="AJ136" i="46"/>
  <c r="AJ137" i="46"/>
  <c r="AJ138" i="46"/>
  <c r="AJ139" i="46"/>
  <c r="AJ140" i="46"/>
  <c r="AJ141" i="46"/>
  <c r="AJ142" i="46"/>
  <c r="AJ143" i="46"/>
  <c r="AJ144" i="46"/>
  <c r="AJ145" i="46"/>
  <c r="AJ146" i="46"/>
  <c r="AJ147" i="46"/>
  <c r="AJ148" i="46"/>
  <c r="AJ149" i="46"/>
  <c r="AJ150" i="46"/>
  <c r="AJ151" i="46"/>
  <c r="AJ152" i="46"/>
  <c r="AJ153" i="46"/>
  <c r="AJ154" i="46"/>
  <c r="AJ155" i="46"/>
  <c r="AJ156" i="46"/>
  <c r="AJ157" i="46"/>
  <c r="AJ158" i="46"/>
  <c r="AJ159" i="46"/>
  <c r="AJ160" i="46"/>
  <c r="AJ161" i="46"/>
  <c r="AJ162" i="46"/>
  <c r="AJ163" i="46"/>
  <c r="AJ164" i="46"/>
  <c r="AJ165" i="46"/>
  <c r="AJ166" i="46"/>
  <c r="AJ167" i="46"/>
  <c r="AJ168" i="46"/>
  <c r="AJ169" i="46"/>
  <c r="AJ170" i="46"/>
  <c r="AJ171" i="46"/>
  <c r="AJ172" i="46"/>
  <c r="AJ173" i="46"/>
  <c r="AJ174" i="46"/>
  <c r="AJ175" i="46"/>
  <c r="AJ176" i="46"/>
  <c r="AJ177" i="46"/>
  <c r="AJ178" i="46"/>
  <c r="AJ179" i="46"/>
  <c r="AJ180" i="46"/>
  <c r="AJ181" i="46"/>
  <c r="AJ182" i="46"/>
  <c r="AJ183" i="46"/>
  <c r="AJ184" i="46"/>
  <c r="AJ185" i="46"/>
  <c r="AJ186" i="46"/>
  <c r="AJ187" i="46"/>
  <c r="AJ188" i="46"/>
  <c r="AJ189" i="46"/>
  <c r="AG8"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U8" i="46"/>
  <c r="U9" i="46"/>
  <c r="U10" i="46"/>
  <c r="U11" i="46"/>
  <c r="U12" i="46"/>
  <c r="U13" i="46"/>
  <c r="U14" i="46"/>
  <c r="U15" i="46"/>
  <c r="U16" i="46"/>
  <c r="U17" i="46"/>
  <c r="U18" i="46"/>
  <c r="U19" i="46"/>
  <c r="U20" i="46"/>
  <c r="U21" i="46"/>
  <c r="U22" i="46"/>
  <c r="U23" i="46"/>
  <c r="U24" i="46"/>
  <c r="U25" i="46"/>
  <c r="U26" i="46"/>
  <c r="U27" i="46"/>
  <c r="U28" i="46"/>
  <c r="U29" i="46"/>
  <c r="U30" i="46"/>
  <c r="U31" i="46"/>
  <c r="U32" i="46"/>
  <c r="U33" i="46"/>
  <c r="U34" i="46"/>
  <c r="U35" i="46"/>
  <c r="U36" i="46"/>
  <c r="U37" i="46"/>
  <c r="U38" i="46"/>
  <c r="U39" i="46"/>
  <c r="U40" i="46"/>
  <c r="U41" i="46"/>
  <c r="U42" i="46"/>
  <c r="U43" i="46"/>
  <c r="U44" i="46"/>
  <c r="U45" i="46"/>
  <c r="U46" i="46"/>
  <c r="U47" i="46"/>
  <c r="U48" i="46"/>
  <c r="U49" i="46"/>
  <c r="U50" i="46"/>
  <c r="U51" i="46"/>
  <c r="U52" i="46"/>
  <c r="U53" i="46"/>
  <c r="U54" i="46"/>
  <c r="U55" i="46"/>
  <c r="U56" i="46"/>
  <c r="U57" i="46"/>
  <c r="U58" i="46"/>
  <c r="U59" i="46"/>
  <c r="U60" i="46"/>
  <c r="U61" i="46"/>
  <c r="U62" i="46"/>
  <c r="U63" i="46"/>
  <c r="U64" i="46"/>
  <c r="U65" i="46"/>
  <c r="U66" i="46"/>
  <c r="U67" i="46"/>
  <c r="U68" i="46"/>
  <c r="U69" i="46"/>
  <c r="U70" i="46"/>
  <c r="U71" i="46"/>
  <c r="U72" i="46"/>
  <c r="U73" i="46"/>
  <c r="U74" i="46"/>
  <c r="U75" i="46"/>
  <c r="U76" i="46"/>
  <c r="U77" i="46"/>
  <c r="U78" i="46"/>
  <c r="U79" i="46"/>
  <c r="U80" i="46"/>
  <c r="U81" i="46"/>
  <c r="U82" i="46"/>
  <c r="U83" i="46"/>
  <c r="U84" i="46"/>
  <c r="U85" i="46"/>
  <c r="U86" i="46"/>
  <c r="U87" i="46"/>
  <c r="U88" i="46"/>
  <c r="U89" i="46"/>
  <c r="U90" i="46"/>
  <c r="U91" i="46"/>
  <c r="U92" i="46"/>
  <c r="U93" i="46"/>
  <c r="U94" i="46"/>
  <c r="U95" i="46"/>
  <c r="U96" i="46"/>
  <c r="U97" i="46"/>
  <c r="U98" i="46"/>
  <c r="U99" i="46"/>
  <c r="U100" i="46"/>
  <c r="U101" i="46"/>
  <c r="U102" i="46"/>
  <c r="U103" i="46"/>
  <c r="U104" i="46"/>
  <c r="U105" i="46"/>
  <c r="U106" i="46"/>
  <c r="U107" i="46"/>
  <c r="U108" i="46"/>
  <c r="U109" i="46"/>
  <c r="U110" i="46"/>
  <c r="U111" i="46"/>
  <c r="U112" i="46"/>
  <c r="U113" i="46"/>
  <c r="U114" i="46"/>
  <c r="U115" i="46"/>
  <c r="U116" i="46"/>
  <c r="U117" i="46"/>
  <c r="U118" i="46"/>
  <c r="U119" i="46"/>
  <c r="U120" i="46"/>
  <c r="U121" i="46"/>
  <c r="U122" i="46"/>
  <c r="U123" i="46"/>
  <c r="U124" i="46"/>
  <c r="U125" i="46"/>
  <c r="U126" i="46"/>
  <c r="U127" i="46"/>
  <c r="U128" i="46"/>
  <c r="U129" i="46"/>
  <c r="U130" i="46"/>
  <c r="U131" i="46"/>
  <c r="U132" i="46"/>
  <c r="U133" i="46"/>
  <c r="U134" i="46"/>
  <c r="U135" i="46"/>
  <c r="U136" i="46"/>
  <c r="U137" i="46"/>
  <c r="U138" i="46"/>
  <c r="U139" i="46"/>
  <c r="U140" i="46"/>
  <c r="U141" i="46"/>
  <c r="U142" i="46"/>
  <c r="U143" i="46"/>
  <c r="U144" i="46"/>
  <c r="U145" i="46"/>
  <c r="U146" i="46"/>
  <c r="U147" i="46"/>
  <c r="U148" i="46"/>
  <c r="U149" i="46"/>
  <c r="U150" i="46"/>
  <c r="U151" i="46"/>
  <c r="U152" i="46"/>
  <c r="U153" i="46"/>
  <c r="U154" i="46"/>
  <c r="U155" i="46"/>
  <c r="U156" i="46"/>
  <c r="U157" i="46"/>
  <c r="U158" i="46"/>
  <c r="U159" i="46"/>
  <c r="U160" i="46"/>
  <c r="U161" i="46"/>
  <c r="U162" i="46"/>
  <c r="U163" i="46"/>
  <c r="U164" i="46"/>
  <c r="U165" i="46"/>
  <c r="U166" i="46"/>
  <c r="U167" i="46"/>
  <c r="U168" i="46"/>
  <c r="U169" i="46"/>
  <c r="U170" i="46"/>
  <c r="U171" i="46"/>
  <c r="U172" i="46"/>
  <c r="U173" i="46"/>
  <c r="U174" i="46"/>
  <c r="U175" i="46"/>
  <c r="U176" i="46"/>
  <c r="U177" i="46"/>
  <c r="U178" i="46"/>
  <c r="U179" i="46"/>
  <c r="U180" i="46"/>
  <c r="U181" i="46"/>
  <c r="U182" i="46"/>
  <c r="U183" i="46"/>
  <c r="U184" i="46"/>
  <c r="U185" i="46"/>
  <c r="U186" i="46"/>
  <c r="U187" i="46"/>
  <c r="U188" i="46"/>
  <c r="U189" i="46"/>
  <c r="R8" i="46"/>
  <c r="R9" i="46"/>
  <c r="R10" i="46"/>
  <c r="R11" i="46"/>
  <c r="R12" i="46"/>
  <c r="R13" i="46"/>
  <c r="R14" i="46"/>
  <c r="R15" i="46"/>
  <c r="R16" i="46"/>
  <c r="R17" i="46"/>
  <c r="R18" i="46"/>
  <c r="R19" i="46"/>
  <c r="R20" i="46"/>
  <c r="R21" i="46"/>
  <c r="R22" i="46"/>
  <c r="R23" i="46"/>
  <c r="R24" i="46"/>
  <c r="R25" i="46"/>
  <c r="R26" i="46"/>
  <c r="R27" i="46"/>
  <c r="R28" i="46"/>
  <c r="R29" i="46"/>
  <c r="R30" i="46"/>
  <c r="R31" i="46"/>
  <c r="R32" i="46"/>
  <c r="R33" i="46"/>
  <c r="R34" i="46"/>
  <c r="R35" i="46"/>
  <c r="R36" i="46"/>
  <c r="R37" i="46"/>
  <c r="R38" i="46"/>
  <c r="R39" i="46"/>
  <c r="R40" i="46"/>
  <c r="R41" i="46"/>
  <c r="R42" i="46"/>
  <c r="R43" i="46"/>
  <c r="R44" i="46"/>
  <c r="R45" i="46"/>
  <c r="R46" i="46"/>
  <c r="R47" i="46"/>
  <c r="R48" i="46"/>
  <c r="R49" i="46"/>
  <c r="R50" i="46"/>
  <c r="R51" i="46"/>
  <c r="R52" i="46"/>
  <c r="R53" i="46"/>
  <c r="R54" i="46"/>
  <c r="R55" i="46"/>
  <c r="R56" i="46"/>
  <c r="R57" i="46"/>
  <c r="R58" i="46"/>
  <c r="R59" i="46"/>
  <c r="R60" i="46"/>
  <c r="R61" i="46"/>
  <c r="R62" i="46"/>
  <c r="R63" i="46"/>
  <c r="R64" i="46"/>
  <c r="R65" i="46"/>
  <c r="R66" i="46"/>
  <c r="R67" i="46"/>
  <c r="R68" i="46"/>
  <c r="R69" i="46"/>
  <c r="R70" i="46"/>
  <c r="R71" i="46"/>
  <c r="R72" i="46"/>
  <c r="R73" i="46"/>
  <c r="R74" i="46"/>
  <c r="R75" i="46"/>
  <c r="R76" i="46"/>
  <c r="R77" i="46"/>
  <c r="R78" i="46"/>
  <c r="R79" i="46"/>
  <c r="R80" i="46"/>
  <c r="R81" i="46"/>
  <c r="R82" i="46"/>
  <c r="R83" i="46"/>
  <c r="R84" i="46"/>
  <c r="R85" i="46"/>
  <c r="R86" i="46"/>
  <c r="R87" i="46"/>
  <c r="R88" i="46"/>
  <c r="R89" i="46"/>
  <c r="R90" i="46"/>
  <c r="R91" i="46"/>
  <c r="R92" i="46"/>
  <c r="R93" i="46"/>
  <c r="R94" i="46"/>
  <c r="R95" i="46"/>
  <c r="R96" i="46"/>
  <c r="R97" i="46"/>
  <c r="R98" i="46"/>
  <c r="R99" i="46"/>
  <c r="R100" i="46"/>
  <c r="R101" i="46"/>
  <c r="R102" i="46"/>
  <c r="R103" i="46"/>
  <c r="R104" i="46"/>
  <c r="R105" i="46"/>
  <c r="R106" i="46"/>
  <c r="R107" i="46"/>
  <c r="R108" i="46"/>
  <c r="R109" i="46"/>
  <c r="R110" i="46"/>
  <c r="R111" i="46"/>
  <c r="R112" i="46"/>
  <c r="R113" i="46"/>
  <c r="R114" i="46"/>
  <c r="R115" i="46"/>
  <c r="R116" i="46"/>
  <c r="R117" i="46"/>
  <c r="R118" i="46"/>
  <c r="R119" i="46"/>
  <c r="R120" i="46"/>
  <c r="R121" i="46"/>
  <c r="R122" i="46"/>
  <c r="R123" i="46"/>
  <c r="R124" i="46"/>
  <c r="R125" i="46"/>
  <c r="R126" i="46"/>
  <c r="R127" i="46"/>
  <c r="R128" i="46"/>
  <c r="R129" i="46"/>
  <c r="R130" i="46"/>
  <c r="R131" i="46"/>
  <c r="R132" i="46"/>
  <c r="R133" i="46"/>
  <c r="R134" i="46"/>
  <c r="R135" i="46"/>
  <c r="R136" i="46"/>
  <c r="R137" i="46"/>
  <c r="R138" i="46"/>
  <c r="R139" i="46"/>
  <c r="R140" i="46"/>
  <c r="R141" i="46"/>
  <c r="R142" i="46"/>
  <c r="R143" i="46"/>
  <c r="R144" i="46"/>
  <c r="R145" i="46"/>
  <c r="R146" i="46"/>
  <c r="R147" i="46"/>
  <c r="R148" i="46"/>
  <c r="R149" i="46"/>
  <c r="R150" i="46"/>
  <c r="R151" i="46"/>
  <c r="R152" i="46"/>
  <c r="R153" i="46"/>
  <c r="R154" i="46"/>
  <c r="R155" i="46"/>
  <c r="R156" i="46"/>
  <c r="R157" i="46"/>
  <c r="R158" i="46"/>
  <c r="R159" i="46"/>
  <c r="R160" i="46"/>
  <c r="R161" i="46"/>
  <c r="R162" i="46"/>
  <c r="R163" i="46"/>
  <c r="R164" i="46"/>
  <c r="R165" i="46"/>
  <c r="R166" i="46"/>
  <c r="R167" i="46"/>
  <c r="R168" i="46"/>
  <c r="R169" i="46"/>
  <c r="R170" i="46"/>
  <c r="R171" i="46"/>
  <c r="R172" i="46"/>
  <c r="R173" i="46"/>
  <c r="R174" i="46"/>
  <c r="R175" i="46"/>
  <c r="R176" i="46"/>
  <c r="R177" i="46"/>
  <c r="R178" i="46"/>
  <c r="R179" i="46"/>
  <c r="R180" i="46"/>
  <c r="R181" i="46"/>
  <c r="R182" i="46"/>
  <c r="R183" i="46"/>
  <c r="R184" i="46"/>
  <c r="R185" i="46"/>
  <c r="R186" i="46"/>
  <c r="R187" i="46"/>
  <c r="R188" i="46"/>
  <c r="R189" i="46"/>
  <c r="B11" i="5"/>
  <c r="B10" i="5"/>
  <c r="AJ8" i="39"/>
  <c r="AJ9" i="39"/>
  <c r="AJ10" i="39"/>
  <c r="AJ11" i="39"/>
  <c r="AJ12" i="39"/>
  <c r="AJ13" i="39"/>
  <c r="AJ14" i="39"/>
  <c r="AJ15" i="39"/>
  <c r="AJ16" i="39"/>
  <c r="AJ17" i="39"/>
  <c r="AJ18" i="39"/>
  <c r="AJ19" i="39"/>
  <c r="AJ20" i="39"/>
  <c r="AJ21" i="39"/>
  <c r="AJ22" i="39"/>
  <c r="AJ23" i="39"/>
  <c r="AJ24" i="39"/>
  <c r="AJ25" i="39"/>
  <c r="AJ26" i="39"/>
  <c r="AJ27" i="39"/>
  <c r="AJ28" i="39"/>
  <c r="AJ29" i="39"/>
  <c r="AJ30" i="39"/>
  <c r="AJ31" i="39"/>
  <c r="AJ32" i="39"/>
  <c r="AJ33" i="39"/>
  <c r="AJ34" i="39"/>
  <c r="AJ35" i="39"/>
  <c r="AJ36" i="39"/>
  <c r="AJ37" i="39"/>
  <c r="AJ38" i="39"/>
  <c r="AJ39" i="39"/>
  <c r="AJ40" i="39"/>
  <c r="AJ41" i="39"/>
  <c r="AJ42" i="39"/>
  <c r="AJ43" i="39"/>
  <c r="AJ44" i="39"/>
  <c r="AJ45" i="39"/>
  <c r="AJ46" i="39"/>
  <c r="AJ47" i="39"/>
  <c r="AJ48" i="39"/>
  <c r="AJ49" i="39"/>
  <c r="AJ50" i="39"/>
  <c r="AJ51" i="39"/>
  <c r="AJ52" i="39"/>
  <c r="AJ53" i="39"/>
  <c r="AJ54" i="39"/>
  <c r="AJ55" i="39"/>
  <c r="AJ56" i="39"/>
  <c r="AJ57" i="39"/>
  <c r="AJ58" i="39"/>
  <c r="AJ59" i="39"/>
  <c r="AJ60" i="39"/>
  <c r="AJ61" i="39"/>
  <c r="AJ62" i="39"/>
  <c r="AJ63" i="39"/>
  <c r="AJ64" i="39"/>
  <c r="AJ65" i="39"/>
  <c r="AJ66" i="39"/>
  <c r="AJ67" i="39"/>
  <c r="AJ68" i="39"/>
  <c r="AJ69" i="39"/>
  <c r="AJ70" i="39"/>
  <c r="AJ71" i="39"/>
  <c r="AJ72" i="39"/>
  <c r="AJ73" i="39"/>
  <c r="AJ74" i="39"/>
  <c r="AJ75" i="39"/>
  <c r="AJ76" i="39"/>
  <c r="AJ77" i="39"/>
  <c r="AJ78" i="39"/>
  <c r="AJ79" i="39"/>
  <c r="AJ80" i="39"/>
  <c r="AJ81" i="39"/>
  <c r="AJ82" i="39"/>
  <c r="AJ83" i="39"/>
  <c r="AJ84" i="39"/>
  <c r="AJ85" i="39"/>
  <c r="AJ86" i="39"/>
  <c r="AJ87" i="39"/>
  <c r="AJ88" i="39"/>
  <c r="AJ89" i="39"/>
  <c r="AJ90" i="39"/>
  <c r="AJ91" i="39"/>
  <c r="AJ92" i="39"/>
  <c r="AJ93" i="39"/>
  <c r="AJ94" i="39"/>
  <c r="AJ95" i="39"/>
  <c r="AJ96" i="39"/>
  <c r="AJ97" i="39"/>
  <c r="AJ98" i="39"/>
  <c r="AJ99" i="39"/>
  <c r="AJ100" i="39"/>
  <c r="AJ101" i="39"/>
  <c r="AJ102" i="39"/>
  <c r="AJ103" i="39"/>
  <c r="AJ104" i="39"/>
  <c r="AJ105" i="39"/>
  <c r="AJ106" i="39"/>
  <c r="AJ107" i="39"/>
  <c r="AJ108" i="39"/>
  <c r="AJ109" i="39"/>
  <c r="AJ110" i="39"/>
  <c r="AJ111" i="39"/>
  <c r="AJ112" i="39"/>
  <c r="AJ113" i="39"/>
  <c r="AJ114" i="39"/>
  <c r="AJ115" i="39"/>
  <c r="AJ116" i="39"/>
  <c r="AJ117" i="39"/>
  <c r="AJ118" i="39"/>
  <c r="AJ119" i="39"/>
  <c r="AJ120" i="39"/>
  <c r="AJ121" i="39"/>
  <c r="AJ122" i="39"/>
  <c r="AJ123" i="39"/>
  <c r="AJ124" i="39"/>
  <c r="AJ125" i="39"/>
  <c r="AJ126" i="39"/>
  <c r="AJ127" i="39"/>
  <c r="AJ128" i="39"/>
  <c r="AJ129" i="39"/>
  <c r="AJ130" i="39"/>
  <c r="AJ131" i="39"/>
  <c r="AJ132" i="39"/>
  <c r="AJ133" i="39"/>
  <c r="AJ134" i="39"/>
  <c r="AJ135" i="39"/>
  <c r="AJ136" i="39"/>
  <c r="AJ137" i="39"/>
  <c r="AJ138" i="39"/>
  <c r="AJ139" i="39"/>
  <c r="AJ140" i="39"/>
  <c r="AJ141" i="39"/>
  <c r="AJ142" i="39"/>
  <c r="AJ143" i="39"/>
  <c r="AJ144" i="39"/>
  <c r="AJ145" i="39"/>
  <c r="AJ146" i="39"/>
  <c r="AJ147" i="39"/>
  <c r="AJ148" i="39"/>
  <c r="AJ149" i="39"/>
  <c r="AJ150" i="39"/>
  <c r="AJ151" i="39"/>
  <c r="AJ152" i="39"/>
  <c r="AJ153" i="39"/>
  <c r="AJ154" i="39"/>
  <c r="AJ155" i="39"/>
  <c r="AJ156" i="39"/>
  <c r="AJ157" i="39"/>
  <c r="AJ158" i="39"/>
  <c r="AJ159" i="39"/>
  <c r="AJ160" i="39"/>
  <c r="AJ161" i="39"/>
  <c r="AJ162" i="39"/>
  <c r="AJ163" i="39"/>
  <c r="AJ164" i="39"/>
  <c r="AJ165" i="39"/>
  <c r="AJ166" i="39"/>
  <c r="AJ167" i="39"/>
  <c r="AJ168" i="39"/>
  <c r="AJ169" i="39"/>
  <c r="AJ170" i="39"/>
  <c r="AJ171" i="39"/>
  <c r="AJ172" i="39"/>
  <c r="AJ173" i="39"/>
  <c r="AJ174" i="39"/>
  <c r="AJ175" i="39"/>
  <c r="AJ176" i="39"/>
  <c r="AJ177" i="39"/>
  <c r="AJ178" i="39"/>
  <c r="AJ179" i="39"/>
  <c r="AJ180" i="39"/>
  <c r="AJ181" i="39"/>
  <c r="AJ182" i="39"/>
  <c r="AJ183" i="39"/>
  <c r="AJ184" i="39"/>
  <c r="AJ185" i="39"/>
  <c r="AJ186" i="39"/>
  <c r="AJ187" i="39"/>
  <c r="AJ188" i="39"/>
  <c r="AJ189" i="39"/>
  <c r="AJ190" i="39"/>
  <c r="AJ7" i="39"/>
  <c r="AG8"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G183" i="39"/>
  <c r="AG184" i="39"/>
  <c r="AG185" i="39"/>
  <c r="AG186" i="39"/>
  <c r="AG187" i="39"/>
  <c r="AG188" i="39"/>
  <c r="AG189" i="39"/>
  <c r="AG190" i="39"/>
  <c r="AG7" i="39"/>
  <c r="U8" i="39"/>
  <c r="U9" i="39"/>
  <c r="U10" i="39"/>
  <c r="U11" i="39"/>
  <c r="U12" i="39"/>
  <c r="U13" i="39"/>
  <c r="U14" i="39"/>
  <c r="U15" i="39"/>
  <c r="U16" i="39"/>
  <c r="U17" i="39"/>
  <c r="U18" i="39"/>
  <c r="U19" i="39"/>
  <c r="U20" i="39"/>
  <c r="U21" i="39"/>
  <c r="U22" i="39"/>
  <c r="U23" i="39"/>
  <c r="U24" i="39"/>
  <c r="U25" i="39"/>
  <c r="U26" i="39"/>
  <c r="U27" i="39"/>
  <c r="U28" i="39"/>
  <c r="U29" i="39"/>
  <c r="U30" i="39"/>
  <c r="U31" i="39"/>
  <c r="U32" i="39"/>
  <c r="U33" i="39"/>
  <c r="U34" i="39"/>
  <c r="U35" i="39"/>
  <c r="U36" i="39"/>
  <c r="U37" i="39"/>
  <c r="U38" i="39"/>
  <c r="U39" i="39"/>
  <c r="U40" i="39"/>
  <c r="U41" i="39"/>
  <c r="U42" i="39"/>
  <c r="U43" i="39"/>
  <c r="U44" i="39"/>
  <c r="U45" i="39"/>
  <c r="U46" i="39"/>
  <c r="U47" i="39"/>
  <c r="U48" i="39"/>
  <c r="U49" i="39"/>
  <c r="U50" i="39"/>
  <c r="U51" i="39"/>
  <c r="U52" i="39"/>
  <c r="U53" i="39"/>
  <c r="U54" i="39"/>
  <c r="U55" i="39"/>
  <c r="U56" i="39"/>
  <c r="U57" i="39"/>
  <c r="U58" i="39"/>
  <c r="U59" i="39"/>
  <c r="U60" i="39"/>
  <c r="U61" i="39"/>
  <c r="U62" i="39"/>
  <c r="U63" i="39"/>
  <c r="U64" i="39"/>
  <c r="U65" i="39"/>
  <c r="U66" i="39"/>
  <c r="U67" i="39"/>
  <c r="U68" i="39"/>
  <c r="U69" i="39"/>
  <c r="U70" i="39"/>
  <c r="U71" i="39"/>
  <c r="U72" i="39"/>
  <c r="U73" i="39"/>
  <c r="U74" i="39"/>
  <c r="U75" i="39"/>
  <c r="U76" i="39"/>
  <c r="U77" i="39"/>
  <c r="U78" i="39"/>
  <c r="U79" i="39"/>
  <c r="U80" i="39"/>
  <c r="U81" i="39"/>
  <c r="U82" i="39"/>
  <c r="U83" i="39"/>
  <c r="U84" i="39"/>
  <c r="U85" i="39"/>
  <c r="U86" i="39"/>
  <c r="U87" i="39"/>
  <c r="U88" i="39"/>
  <c r="U89" i="39"/>
  <c r="U90" i="39"/>
  <c r="U91" i="39"/>
  <c r="U92" i="39"/>
  <c r="U93" i="39"/>
  <c r="U94" i="39"/>
  <c r="U95" i="39"/>
  <c r="U96" i="39"/>
  <c r="U97" i="39"/>
  <c r="U98" i="39"/>
  <c r="U99" i="39"/>
  <c r="U100" i="39"/>
  <c r="U101" i="39"/>
  <c r="U102" i="39"/>
  <c r="U103" i="39"/>
  <c r="U104" i="39"/>
  <c r="U105" i="39"/>
  <c r="U106" i="39"/>
  <c r="U107" i="39"/>
  <c r="U108" i="39"/>
  <c r="U109" i="39"/>
  <c r="U110" i="39"/>
  <c r="U111" i="39"/>
  <c r="U112" i="39"/>
  <c r="U113" i="39"/>
  <c r="U114" i="39"/>
  <c r="U115" i="39"/>
  <c r="U116" i="39"/>
  <c r="U117" i="39"/>
  <c r="U118" i="39"/>
  <c r="U119" i="39"/>
  <c r="U120" i="39"/>
  <c r="U121" i="39"/>
  <c r="U122" i="39"/>
  <c r="U123" i="39"/>
  <c r="U124" i="39"/>
  <c r="U125" i="39"/>
  <c r="U126" i="39"/>
  <c r="U127" i="39"/>
  <c r="U128" i="39"/>
  <c r="U129" i="39"/>
  <c r="U130" i="39"/>
  <c r="U131" i="39"/>
  <c r="U132" i="39"/>
  <c r="U133" i="39"/>
  <c r="U134" i="39"/>
  <c r="U135" i="39"/>
  <c r="U136" i="39"/>
  <c r="U137" i="39"/>
  <c r="U138" i="39"/>
  <c r="U139" i="39"/>
  <c r="U140" i="39"/>
  <c r="U141" i="39"/>
  <c r="U142" i="39"/>
  <c r="U143" i="39"/>
  <c r="U144" i="39"/>
  <c r="U145" i="39"/>
  <c r="U146" i="39"/>
  <c r="U147" i="39"/>
  <c r="U148" i="39"/>
  <c r="U149" i="39"/>
  <c r="U150" i="39"/>
  <c r="U151" i="39"/>
  <c r="U152" i="39"/>
  <c r="U153" i="39"/>
  <c r="U154" i="39"/>
  <c r="U155" i="39"/>
  <c r="U156" i="39"/>
  <c r="U157" i="39"/>
  <c r="U158" i="39"/>
  <c r="U159" i="39"/>
  <c r="U160" i="39"/>
  <c r="U161" i="39"/>
  <c r="U162" i="39"/>
  <c r="U163" i="39"/>
  <c r="U164" i="39"/>
  <c r="U165" i="39"/>
  <c r="U166" i="39"/>
  <c r="U167" i="39"/>
  <c r="U168" i="39"/>
  <c r="U169" i="39"/>
  <c r="U170" i="39"/>
  <c r="U171" i="39"/>
  <c r="U172" i="39"/>
  <c r="U173" i="39"/>
  <c r="U174" i="39"/>
  <c r="U175" i="39"/>
  <c r="U176" i="39"/>
  <c r="U177" i="39"/>
  <c r="U178" i="39"/>
  <c r="U179" i="39"/>
  <c r="U180" i="39"/>
  <c r="U181" i="39"/>
  <c r="U182" i="39"/>
  <c r="U183" i="39"/>
  <c r="U184" i="39"/>
  <c r="U185" i="39"/>
  <c r="U186" i="39"/>
  <c r="U187" i="39"/>
  <c r="U188" i="39"/>
  <c r="U189" i="39"/>
  <c r="U190" i="39"/>
  <c r="U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R145" i="39"/>
  <c r="R146" i="39"/>
  <c r="R147" i="39"/>
  <c r="R148" i="39"/>
  <c r="R149" i="39"/>
  <c r="R150" i="39"/>
  <c r="R151" i="39"/>
  <c r="R152" i="39"/>
  <c r="R153" i="39"/>
  <c r="R154" i="39"/>
  <c r="R155" i="39"/>
  <c r="R156" i="39"/>
  <c r="R157" i="39"/>
  <c r="R158" i="39"/>
  <c r="R159" i="39"/>
  <c r="R160" i="39"/>
  <c r="R161" i="39"/>
  <c r="R162" i="39"/>
  <c r="R163" i="39"/>
  <c r="R164" i="39"/>
  <c r="R165" i="39"/>
  <c r="R166" i="39"/>
  <c r="R167" i="39"/>
  <c r="R168" i="39"/>
  <c r="R169" i="39"/>
  <c r="R170" i="39"/>
  <c r="R171" i="39"/>
  <c r="R172" i="39"/>
  <c r="R173" i="39"/>
  <c r="R174" i="39"/>
  <c r="R175" i="39"/>
  <c r="R176" i="39"/>
  <c r="R177" i="39"/>
  <c r="R178" i="39"/>
  <c r="R179" i="39"/>
  <c r="R180" i="39"/>
  <c r="R181" i="39"/>
  <c r="R182" i="39"/>
  <c r="R183" i="39"/>
  <c r="R184" i="39"/>
  <c r="R185" i="39"/>
  <c r="R186" i="39"/>
  <c r="R187" i="39"/>
  <c r="R188" i="39"/>
  <c r="R189" i="39"/>
  <c r="R190" i="39"/>
  <c r="R7" i="39"/>
  <c r="AE191" i="39"/>
  <c r="AK8" i="39"/>
  <c r="AK12" i="39"/>
  <c r="AK16" i="39"/>
  <c r="AK20" i="39"/>
  <c r="AK24" i="39"/>
  <c r="AK28" i="39"/>
  <c r="AK32" i="39"/>
  <c r="AK36" i="39"/>
  <c r="AK40" i="39"/>
  <c r="AK44" i="39"/>
  <c r="AK48" i="39"/>
  <c r="AK52" i="39"/>
  <c r="AK56" i="39"/>
  <c r="AK60" i="39"/>
  <c r="AK64" i="39"/>
  <c r="AK68" i="39"/>
  <c r="AK72" i="39"/>
  <c r="AK76" i="39"/>
  <c r="AK80" i="39"/>
  <c r="AK84" i="39"/>
  <c r="AK88" i="39"/>
  <c r="AK92" i="39"/>
  <c r="AK96" i="39"/>
  <c r="AK100" i="39"/>
  <c r="AK104" i="39"/>
  <c r="AK108" i="39"/>
  <c r="AK112" i="39"/>
  <c r="AK116" i="39"/>
  <c r="AK120" i="39"/>
  <c r="AK124" i="39"/>
  <c r="AK128" i="39"/>
  <c r="AK132" i="39"/>
  <c r="AK136" i="39"/>
  <c r="AK140" i="39"/>
  <c r="AK144" i="39"/>
  <c r="AK148" i="39"/>
  <c r="AK152" i="39"/>
  <c r="AK156" i="39"/>
  <c r="AK160" i="39"/>
  <c r="AK164" i="39"/>
  <c r="AK168" i="39"/>
  <c r="AK172" i="39"/>
  <c r="AK176" i="39"/>
  <c r="AK178" i="39"/>
  <c r="AK180" i="39"/>
  <c r="AK182" i="39"/>
  <c r="AK184" i="39"/>
  <c r="AK186" i="39"/>
  <c r="AK188" i="39"/>
  <c r="AK9" i="39"/>
  <c r="AK10" i="39"/>
  <c r="AK11" i="39"/>
  <c r="AK13" i="39"/>
  <c r="AK14" i="39"/>
  <c r="AK15" i="39"/>
  <c r="AK17" i="39"/>
  <c r="AK18" i="39"/>
  <c r="AK19" i="39"/>
  <c r="AK21" i="39"/>
  <c r="AK22" i="39"/>
  <c r="AK23" i="39"/>
  <c r="AK25" i="39"/>
  <c r="AK26" i="39"/>
  <c r="AK27" i="39"/>
  <c r="AK29" i="39"/>
  <c r="AK30" i="39"/>
  <c r="AK31" i="39"/>
  <c r="AK33" i="39"/>
  <c r="AK34" i="39"/>
  <c r="AK35" i="39"/>
  <c r="AK37" i="39"/>
  <c r="AK38" i="39"/>
  <c r="AK39" i="39"/>
  <c r="AK41" i="39"/>
  <c r="AK42" i="39"/>
  <c r="AK43" i="39"/>
  <c r="AK45" i="39"/>
  <c r="AK46" i="39"/>
  <c r="AK47" i="39"/>
  <c r="AK49" i="39"/>
  <c r="AK50" i="39"/>
  <c r="AK51" i="39"/>
  <c r="AK53" i="39"/>
  <c r="AK54" i="39"/>
  <c r="AK55" i="39"/>
  <c r="AK57" i="39"/>
  <c r="AK58" i="39"/>
  <c r="AK59" i="39"/>
  <c r="AK61" i="39"/>
  <c r="AK62" i="39"/>
  <c r="AK63" i="39"/>
  <c r="AK65" i="39"/>
  <c r="AK66" i="39"/>
  <c r="AK67" i="39"/>
  <c r="AK69" i="39"/>
  <c r="AK70" i="39"/>
  <c r="AK71" i="39"/>
  <c r="AK73" i="39"/>
  <c r="AK74" i="39"/>
  <c r="AK75" i="39"/>
  <c r="AK77" i="39"/>
  <c r="AK78" i="39"/>
  <c r="AK79" i="39"/>
  <c r="AK81" i="39"/>
  <c r="AK82" i="39"/>
  <c r="AK83" i="39"/>
  <c r="AK85" i="39"/>
  <c r="AK86" i="39"/>
  <c r="AK87" i="39"/>
  <c r="AK89" i="39"/>
  <c r="AK90" i="39"/>
  <c r="AK91" i="39"/>
  <c r="AK93" i="39"/>
  <c r="AK94" i="39"/>
  <c r="AK95" i="39"/>
  <c r="AK97" i="39"/>
  <c r="AK98" i="39"/>
  <c r="AK99" i="39"/>
  <c r="AK101" i="39"/>
  <c r="AK102" i="39"/>
  <c r="AK103" i="39"/>
  <c r="AK105" i="39"/>
  <c r="AK106" i="39"/>
  <c r="AK107" i="39"/>
  <c r="AK109" i="39"/>
  <c r="AK110" i="39"/>
  <c r="AK111" i="39"/>
  <c r="AK113" i="39"/>
  <c r="AK114" i="39"/>
  <c r="AK115" i="39"/>
  <c r="AK117" i="39"/>
  <c r="AK118" i="39"/>
  <c r="AK119" i="39"/>
  <c r="AK121" i="39"/>
  <c r="AK122" i="39"/>
  <c r="AK123" i="39"/>
  <c r="AK125" i="39"/>
  <c r="AK126" i="39"/>
  <c r="AK127" i="39"/>
  <c r="AK129" i="39"/>
  <c r="AK130" i="39"/>
  <c r="AK131" i="39"/>
  <c r="AK133" i="39"/>
  <c r="AK134" i="39"/>
  <c r="AK135" i="39"/>
  <c r="AK137" i="39"/>
  <c r="AK138" i="39"/>
  <c r="AK139" i="39"/>
  <c r="AK141" i="39"/>
  <c r="AK142" i="39"/>
  <c r="AK143" i="39"/>
  <c r="AK145" i="39"/>
  <c r="AK146" i="39"/>
  <c r="AK147" i="39"/>
  <c r="AK149" i="39"/>
  <c r="AK150" i="39"/>
  <c r="AK151" i="39"/>
  <c r="AK153" i="39"/>
  <c r="AK154" i="39"/>
  <c r="AK155" i="39"/>
  <c r="AK157" i="39"/>
  <c r="AK158" i="39"/>
  <c r="AK159" i="39"/>
  <c r="AK161" i="39"/>
  <c r="AK162" i="39"/>
  <c r="AK163" i="39"/>
  <c r="AK165" i="39"/>
  <c r="AK166" i="39"/>
  <c r="AK167" i="39"/>
  <c r="AK169" i="39"/>
  <c r="AK170" i="39"/>
  <c r="AK171" i="39"/>
  <c r="AK173" i="39"/>
  <c r="AK174" i="39"/>
  <c r="AK175" i="39"/>
  <c r="AK177" i="39"/>
  <c r="AK179" i="39"/>
  <c r="AK181" i="39"/>
  <c r="AK183" i="39"/>
  <c r="AK185" i="39"/>
  <c r="AK187" i="39"/>
  <c r="AK189" i="39"/>
  <c r="AH8" i="39"/>
  <c r="AH10" i="39"/>
  <c r="AH12" i="39"/>
  <c r="AH14" i="39"/>
  <c r="AH16" i="39"/>
  <c r="AH18" i="39"/>
  <c r="AH20" i="39"/>
  <c r="AH22" i="39"/>
  <c r="AH24" i="39"/>
  <c r="AH26" i="39"/>
  <c r="AH28" i="39"/>
  <c r="AH30" i="39"/>
  <c r="AH32" i="39"/>
  <c r="AH34" i="39"/>
  <c r="AH36" i="39"/>
  <c r="AH38" i="39"/>
  <c r="AH40" i="39"/>
  <c r="AH42" i="39"/>
  <c r="AH44" i="39"/>
  <c r="AH46" i="39"/>
  <c r="AH48" i="39"/>
  <c r="AH50" i="39"/>
  <c r="AH52" i="39"/>
  <c r="AH54" i="39"/>
  <c r="AH56" i="39"/>
  <c r="AH58" i="39"/>
  <c r="AH60" i="39"/>
  <c r="AH62" i="39"/>
  <c r="AH64" i="39"/>
  <c r="AH66" i="39"/>
  <c r="AH68" i="39"/>
  <c r="AH70" i="39"/>
  <c r="AH72" i="39"/>
  <c r="AH74" i="39"/>
  <c r="AH76" i="39"/>
  <c r="AH78" i="39"/>
  <c r="AH80" i="39"/>
  <c r="AH82" i="39"/>
  <c r="AH84" i="39"/>
  <c r="AH86" i="39"/>
  <c r="AH88" i="39"/>
  <c r="AH90" i="39"/>
  <c r="AH92" i="39"/>
  <c r="AH94" i="39"/>
  <c r="AH96" i="39"/>
  <c r="AH98" i="39"/>
  <c r="AH100" i="39"/>
  <c r="AH102" i="39"/>
  <c r="AH104" i="39"/>
  <c r="AH106" i="39"/>
  <c r="AH108" i="39"/>
  <c r="AH110" i="39"/>
  <c r="AH112" i="39"/>
  <c r="AH114" i="39"/>
  <c r="AH116" i="39"/>
  <c r="AH118" i="39"/>
  <c r="AH120" i="39"/>
  <c r="AH122" i="39"/>
  <c r="AH124" i="39"/>
  <c r="AH126" i="39"/>
  <c r="AH128" i="39"/>
  <c r="AH130" i="39"/>
  <c r="AH132" i="39"/>
  <c r="AH134" i="39"/>
  <c r="AH136" i="39"/>
  <c r="AH138" i="39"/>
  <c r="AH140" i="39"/>
  <c r="AH142" i="39"/>
  <c r="AH144" i="39"/>
  <c r="AH146" i="39"/>
  <c r="AH148" i="39"/>
  <c r="AH150" i="39"/>
  <c r="AH152" i="39"/>
  <c r="AH154" i="39"/>
  <c r="AH156" i="39"/>
  <c r="AH158" i="39"/>
  <c r="AH160" i="39"/>
  <c r="AH162" i="39"/>
  <c r="AH164" i="39"/>
  <c r="AH166" i="39"/>
  <c r="AH168" i="39"/>
  <c r="AH170" i="39"/>
  <c r="AH172" i="39"/>
  <c r="AH174" i="39"/>
  <c r="AH176" i="39"/>
  <c r="AH178" i="39"/>
  <c r="AH180" i="39"/>
  <c r="AH182" i="39"/>
  <c r="AH184" i="39"/>
  <c r="AH186" i="39"/>
  <c r="AH188" i="39"/>
  <c r="AH9" i="39"/>
  <c r="AH11" i="39"/>
  <c r="AH13" i="39"/>
  <c r="AH15" i="39"/>
  <c r="AH17" i="39"/>
  <c r="AH19" i="39"/>
  <c r="AH21" i="39"/>
  <c r="AH23" i="39"/>
  <c r="AH25" i="39"/>
  <c r="AH27" i="39"/>
  <c r="AH29" i="39"/>
  <c r="AH31" i="39"/>
  <c r="AH33" i="39"/>
  <c r="AH35" i="39"/>
  <c r="AH37" i="39"/>
  <c r="AH39" i="39"/>
  <c r="AH41" i="39"/>
  <c r="AH43" i="39"/>
  <c r="AH45" i="39"/>
  <c r="AH47" i="39"/>
  <c r="AH49" i="39"/>
  <c r="AH51" i="39"/>
  <c r="AH53" i="39"/>
  <c r="AH55" i="39"/>
  <c r="AH57" i="39"/>
  <c r="AH59" i="39"/>
  <c r="AH61" i="39"/>
  <c r="AH63" i="39"/>
  <c r="AH65" i="39"/>
  <c r="AH67" i="39"/>
  <c r="AH69" i="39"/>
  <c r="AH71" i="39"/>
  <c r="AH73" i="39"/>
  <c r="AH75" i="39"/>
  <c r="AH77" i="39"/>
  <c r="AH79" i="39"/>
  <c r="AH81" i="39"/>
  <c r="AH83" i="39"/>
  <c r="AH85" i="39"/>
  <c r="AH87" i="39"/>
  <c r="AH89" i="39"/>
  <c r="AH91" i="39"/>
  <c r="AH93" i="39"/>
  <c r="AH95" i="39"/>
  <c r="AH97" i="39"/>
  <c r="AH99" i="39"/>
  <c r="AH101" i="39"/>
  <c r="AH103" i="39"/>
  <c r="AH105" i="39"/>
  <c r="AH107" i="39"/>
  <c r="AH109" i="39"/>
  <c r="AH111" i="39"/>
  <c r="AH113" i="39"/>
  <c r="AH115" i="39"/>
  <c r="AH117" i="39"/>
  <c r="AH119" i="39"/>
  <c r="AH121" i="39"/>
  <c r="AH123" i="39"/>
  <c r="AH125" i="39"/>
  <c r="AH127" i="39"/>
  <c r="AH129" i="39"/>
  <c r="AH131" i="39"/>
  <c r="AH133" i="39"/>
  <c r="AH135" i="39"/>
  <c r="AH137" i="39"/>
  <c r="AH139" i="39"/>
  <c r="AH141" i="39"/>
  <c r="AH143" i="39"/>
  <c r="AH145" i="39"/>
  <c r="AH147" i="39"/>
  <c r="AH149" i="39"/>
  <c r="AH151" i="39"/>
  <c r="AH153" i="39"/>
  <c r="AH155" i="39"/>
  <c r="AH157" i="39"/>
  <c r="AH159" i="39"/>
  <c r="AH161" i="39"/>
  <c r="AH163" i="39"/>
  <c r="AH165" i="39"/>
  <c r="AH167" i="39"/>
  <c r="AH169" i="39"/>
  <c r="AH171" i="39"/>
  <c r="AH173" i="39"/>
  <c r="AH175" i="39"/>
  <c r="AH177" i="39"/>
  <c r="AH179" i="39"/>
  <c r="AH181" i="39"/>
  <c r="AH183" i="39"/>
  <c r="AH185" i="39"/>
  <c r="AH187" i="39"/>
  <c r="AH189" i="39"/>
  <c r="V9" i="39"/>
  <c r="V11" i="39"/>
  <c r="V13" i="39"/>
  <c r="V15" i="39"/>
  <c r="V17" i="39"/>
  <c r="V19" i="39"/>
  <c r="V21" i="39"/>
  <c r="V23" i="39"/>
  <c r="V25" i="39"/>
  <c r="V27" i="39"/>
  <c r="V29" i="39"/>
  <c r="V31" i="39"/>
  <c r="V33" i="39"/>
  <c r="V35" i="39"/>
  <c r="V37" i="39"/>
  <c r="V39" i="39"/>
  <c r="V41" i="39"/>
  <c r="V43" i="39"/>
  <c r="V45" i="39"/>
  <c r="V47" i="39"/>
  <c r="V49" i="39"/>
  <c r="V51" i="39"/>
  <c r="V53" i="39"/>
  <c r="V55" i="39"/>
  <c r="V57" i="39"/>
  <c r="V59" i="39"/>
  <c r="V61" i="39"/>
  <c r="V63" i="39"/>
  <c r="V65" i="39"/>
  <c r="V67" i="39"/>
  <c r="V69" i="39"/>
  <c r="V71" i="39"/>
  <c r="V73" i="39"/>
  <c r="V75" i="39"/>
  <c r="V77" i="39"/>
  <c r="V79" i="39"/>
  <c r="V81" i="39"/>
  <c r="V83" i="39"/>
  <c r="V85" i="39"/>
  <c r="V87" i="39"/>
  <c r="V89" i="39"/>
  <c r="V91" i="39"/>
  <c r="V93" i="39"/>
  <c r="V95" i="39"/>
  <c r="V97" i="39"/>
  <c r="V99" i="39"/>
  <c r="V101" i="39"/>
  <c r="V103" i="39"/>
  <c r="V105" i="39"/>
  <c r="V107" i="39"/>
  <c r="V109" i="39"/>
  <c r="V111" i="39"/>
  <c r="V113" i="39"/>
  <c r="V115" i="39"/>
  <c r="V117" i="39"/>
  <c r="V119" i="39"/>
  <c r="V121" i="39"/>
  <c r="V123" i="39"/>
  <c r="V125" i="39"/>
  <c r="V127" i="39"/>
  <c r="V129" i="39"/>
  <c r="V131" i="39"/>
  <c r="V133" i="39"/>
  <c r="V135" i="39"/>
  <c r="V137" i="39"/>
  <c r="V139" i="39"/>
  <c r="V141" i="39"/>
  <c r="V143" i="39"/>
  <c r="V145" i="39"/>
  <c r="V147" i="39"/>
  <c r="V149" i="39"/>
  <c r="V151" i="39"/>
  <c r="V153" i="39"/>
  <c r="V155" i="39"/>
  <c r="V157" i="39"/>
  <c r="V159" i="39"/>
  <c r="V161" i="39"/>
  <c r="V163" i="39"/>
  <c r="V165" i="39"/>
  <c r="V167" i="39"/>
  <c r="V169" i="39"/>
  <c r="V171" i="39"/>
  <c r="V173" i="39"/>
  <c r="V175" i="39"/>
  <c r="V177" i="39"/>
  <c r="V179" i="39"/>
  <c r="V181" i="39"/>
  <c r="V183" i="39"/>
  <c r="V185" i="39"/>
  <c r="V187" i="39"/>
  <c r="V189" i="39"/>
  <c r="V8" i="39"/>
  <c r="V10" i="39"/>
  <c r="V12" i="39"/>
  <c r="V14" i="39"/>
  <c r="V16" i="39"/>
  <c r="V18" i="39"/>
  <c r="V20" i="39"/>
  <c r="V22" i="39"/>
  <c r="V24" i="39"/>
  <c r="V26" i="39"/>
  <c r="V28" i="39"/>
  <c r="V30" i="39"/>
  <c r="V32" i="39"/>
  <c r="V34" i="39"/>
  <c r="V36" i="39"/>
  <c r="V38" i="39"/>
  <c r="V40" i="39"/>
  <c r="V42" i="39"/>
  <c r="V44" i="39"/>
  <c r="V46" i="39"/>
  <c r="V48" i="39"/>
  <c r="V50" i="39"/>
  <c r="V52" i="39"/>
  <c r="V54" i="39"/>
  <c r="V56" i="39"/>
  <c r="V58" i="39"/>
  <c r="V60" i="39"/>
  <c r="V62" i="39"/>
  <c r="V64" i="39"/>
  <c r="V66" i="39"/>
  <c r="V68" i="39"/>
  <c r="V70" i="39"/>
  <c r="V72" i="39"/>
  <c r="V74" i="39"/>
  <c r="V76" i="39"/>
  <c r="V78" i="39"/>
  <c r="V80" i="39"/>
  <c r="V82" i="39"/>
  <c r="V84" i="39"/>
  <c r="V86" i="39"/>
  <c r="V88" i="39"/>
  <c r="V90" i="39"/>
  <c r="V92" i="39"/>
  <c r="V94" i="39"/>
  <c r="V96" i="39"/>
  <c r="V98" i="39"/>
  <c r="V100" i="39"/>
  <c r="V102" i="39"/>
  <c r="V104" i="39"/>
  <c r="V106" i="39"/>
  <c r="V108" i="39"/>
  <c r="V110" i="39"/>
  <c r="V112" i="39"/>
  <c r="V114" i="39"/>
  <c r="V116" i="39"/>
  <c r="V118" i="39"/>
  <c r="V120" i="39"/>
  <c r="V122" i="39"/>
  <c r="V124" i="39"/>
  <c r="V126" i="39"/>
  <c r="V128" i="39"/>
  <c r="V130" i="39"/>
  <c r="V132" i="39"/>
  <c r="V134" i="39"/>
  <c r="V136" i="39"/>
  <c r="V138" i="39"/>
  <c r="V140" i="39"/>
  <c r="V142" i="39"/>
  <c r="V144" i="39"/>
  <c r="V146" i="39"/>
  <c r="V148" i="39"/>
  <c r="V150" i="39"/>
  <c r="V152" i="39"/>
  <c r="V154" i="39"/>
  <c r="V156" i="39"/>
  <c r="V158" i="39"/>
  <c r="V160" i="39"/>
  <c r="V162" i="39"/>
  <c r="V164" i="39"/>
  <c r="V166" i="39"/>
  <c r="V168" i="39"/>
  <c r="V170" i="39"/>
  <c r="V172" i="39"/>
  <c r="V174" i="39"/>
  <c r="V176" i="39"/>
  <c r="V178" i="39"/>
  <c r="V180" i="39"/>
  <c r="V182" i="39"/>
  <c r="V184" i="39"/>
  <c r="V186" i="39"/>
  <c r="V188" i="39"/>
  <c r="S9" i="39"/>
  <c r="S11" i="39"/>
  <c r="S13" i="39"/>
  <c r="S15" i="39"/>
  <c r="S17" i="39"/>
  <c r="S19" i="39"/>
  <c r="S21" i="39"/>
  <c r="S23" i="39"/>
  <c r="S25" i="39"/>
  <c r="S27" i="39"/>
  <c r="S29" i="39"/>
  <c r="S31" i="39"/>
  <c r="S33" i="39"/>
  <c r="S35" i="39"/>
  <c r="S37" i="39"/>
  <c r="S39" i="39"/>
  <c r="S41" i="39"/>
  <c r="S43" i="39"/>
  <c r="S45" i="39"/>
  <c r="S47" i="39"/>
  <c r="S49" i="39"/>
  <c r="S51" i="39"/>
  <c r="S53" i="39"/>
  <c r="S55" i="39"/>
  <c r="S57" i="39"/>
  <c r="S59" i="39"/>
  <c r="S61" i="39"/>
  <c r="S63" i="39"/>
  <c r="S65" i="39"/>
  <c r="S67" i="39"/>
  <c r="S69" i="39"/>
  <c r="S71" i="39"/>
  <c r="S73" i="39"/>
  <c r="S75" i="39"/>
  <c r="S77" i="39"/>
  <c r="S79" i="39"/>
  <c r="S81" i="39"/>
  <c r="S83" i="39"/>
  <c r="S85" i="39"/>
  <c r="S87" i="39"/>
  <c r="S89" i="39"/>
  <c r="S91" i="39"/>
  <c r="S93" i="39"/>
  <c r="S95" i="39"/>
  <c r="S97" i="39"/>
  <c r="S99" i="39"/>
  <c r="S101" i="39"/>
  <c r="S103" i="39"/>
  <c r="S105" i="39"/>
  <c r="S107" i="39"/>
  <c r="S109" i="39"/>
  <c r="S111" i="39"/>
  <c r="S113" i="39"/>
  <c r="S115" i="39"/>
  <c r="S117" i="39"/>
  <c r="S119" i="39"/>
  <c r="S121" i="39"/>
  <c r="S123" i="39"/>
  <c r="S125" i="39"/>
  <c r="S127" i="39"/>
  <c r="S129" i="39"/>
  <c r="S131" i="39"/>
  <c r="S133" i="39"/>
  <c r="S135" i="39"/>
  <c r="S137" i="39"/>
  <c r="S139" i="39"/>
  <c r="S141" i="39"/>
  <c r="S143" i="39"/>
  <c r="S145" i="39"/>
  <c r="S147" i="39"/>
  <c r="S149" i="39"/>
  <c r="S151" i="39"/>
  <c r="S153" i="39"/>
  <c r="S155" i="39"/>
  <c r="S157" i="39"/>
  <c r="S159" i="39"/>
  <c r="S161" i="39"/>
  <c r="S163" i="39"/>
  <c r="S165" i="39"/>
  <c r="S167" i="39"/>
  <c r="S169" i="39"/>
  <c r="S171" i="39"/>
  <c r="S173" i="39"/>
  <c r="S175" i="39"/>
  <c r="S177" i="39"/>
  <c r="S179" i="39"/>
  <c r="S181" i="39"/>
  <c r="S183" i="39"/>
  <c r="S185" i="39"/>
  <c r="S187" i="39"/>
  <c r="S189" i="39"/>
  <c r="S8" i="39"/>
  <c r="S10" i="39"/>
  <c r="S12" i="39"/>
  <c r="S14" i="39"/>
  <c r="S16" i="39"/>
  <c r="S18" i="39"/>
  <c r="S20" i="39"/>
  <c r="S22" i="39"/>
  <c r="S24" i="39"/>
  <c r="S26" i="39"/>
  <c r="S28" i="39"/>
  <c r="S30" i="39"/>
  <c r="S32" i="39"/>
  <c r="S34" i="39"/>
  <c r="S36" i="39"/>
  <c r="S38" i="39"/>
  <c r="S40" i="39"/>
  <c r="S42" i="39"/>
  <c r="S44" i="39"/>
  <c r="S46" i="39"/>
  <c r="S48" i="39"/>
  <c r="S50" i="39"/>
  <c r="S52" i="39"/>
  <c r="S54" i="39"/>
  <c r="S56" i="39"/>
  <c r="S58" i="39"/>
  <c r="S60" i="39"/>
  <c r="S62" i="39"/>
  <c r="S64" i="39"/>
  <c r="S66" i="39"/>
  <c r="S68" i="39"/>
  <c r="S70" i="39"/>
  <c r="S72" i="39"/>
  <c r="S74" i="39"/>
  <c r="S76" i="39"/>
  <c r="S78" i="39"/>
  <c r="S80" i="39"/>
  <c r="S82" i="39"/>
  <c r="S84" i="39"/>
  <c r="S86" i="39"/>
  <c r="S88" i="39"/>
  <c r="S90" i="39"/>
  <c r="S92" i="39"/>
  <c r="S94" i="39"/>
  <c r="S96" i="39"/>
  <c r="S98" i="39"/>
  <c r="S100" i="39"/>
  <c r="S102" i="39"/>
  <c r="S104" i="39"/>
  <c r="S106" i="39"/>
  <c r="S108" i="39"/>
  <c r="S110" i="39"/>
  <c r="S112" i="39"/>
  <c r="S114" i="39"/>
  <c r="S116" i="39"/>
  <c r="S118" i="39"/>
  <c r="S120" i="39"/>
  <c r="S122" i="39"/>
  <c r="S124" i="39"/>
  <c r="S126" i="39"/>
  <c r="S128" i="39"/>
  <c r="S130" i="39"/>
  <c r="S132" i="39"/>
  <c r="S134" i="39"/>
  <c r="S136" i="39"/>
  <c r="S138" i="39"/>
  <c r="S140" i="39"/>
  <c r="S142" i="39"/>
  <c r="S144" i="39"/>
  <c r="S146" i="39"/>
  <c r="S148" i="39"/>
  <c r="S150" i="39"/>
  <c r="S152" i="39"/>
  <c r="S154" i="39"/>
  <c r="S156" i="39"/>
  <c r="S158" i="39"/>
  <c r="S160" i="39"/>
  <c r="S162" i="39"/>
  <c r="S164" i="39"/>
  <c r="S166" i="39"/>
  <c r="S168" i="39"/>
  <c r="S170" i="39"/>
  <c r="S172" i="39"/>
  <c r="S174" i="39"/>
  <c r="S176" i="39"/>
  <c r="S178" i="39"/>
  <c r="S180" i="39"/>
  <c r="S182" i="39"/>
  <c r="S184" i="39"/>
  <c r="S186" i="39"/>
  <c r="S188" i="39"/>
  <c r="D12" i="18"/>
  <c r="D9" i="18"/>
  <c r="K19" i="55" l="1"/>
  <c r="F19" i="55"/>
  <c r="K18" i="55"/>
  <c r="F18" i="55"/>
  <c r="F16" i="55"/>
  <c r="F14" i="55"/>
  <c r="L9" i="55"/>
  <c r="L8" i="55"/>
  <c r="L7" i="55"/>
  <c r="A5" i="55"/>
  <c r="A4" i="55"/>
  <c r="A3" i="55"/>
  <c r="P9" i="52"/>
  <c r="H9" i="52"/>
  <c r="D7" i="46" l="1"/>
  <c r="N7" i="9" l="1"/>
  <c r="P7" i="9" s="1"/>
  <c r="AB8" i="46" l="1"/>
  <c r="AB9" i="46"/>
  <c r="AB10" i="46"/>
  <c r="AB11" i="46"/>
  <c r="AB12" i="46"/>
  <c r="AB13" i="46"/>
  <c r="AB14" i="46"/>
  <c r="AB15" i="46"/>
  <c r="AB16" i="46"/>
  <c r="AB17" i="46"/>
  <c r="AB18" i="46"/>
  <c r="AB19" i="46"/>
  <c r="AB20" i="46"/>
  <c r="AB21" i="46"/>
  <c r="AB22" i="46"/>
  <c r="AB23" i="46"/>
  <c r="AB24" i="46"/>
  <c r="AB25" i="46"/>
  <c r="AB26" i="46"/>
  <c r="AB27" i="46"/>
  <c r="AB28" i="46"/>
  <c r="AB29" i="46"/>
  <c r="AB30" i="46"/>
  <c r="AB31" i="46"/>
  <c r="AB32" i="46"/>
  <c r="AB33" i="46"/>
  <c r="AB34" i="46"/>
  <c r="AB35" i="46"/>
  <c r="AB36" i="46"/>
  <c r="AB37" i="46"/>
  <c r="AB38" i="46"/>
  <c r="AB39" i="46"/>
  <c r="AB40" i="46"/>
  <c r="AB41" i="46"/>
  <c r="AB42" i="46"/>
  <c r="AB43" i="46"/>
  <c r="AB44" i="46"/>
  <c r="AB45" i="46"/>
  <c r="AB46" i="46"/>
  <c r="AB47" i="46"/>
  <c r="AB48" i="46"/>
  <c r="AB49" i="46"/>
  <c r="AB50" i="46"/>
  <c r="AB51" i="46"/>
  <c r="AB52" i="46"/>
  <c r="AB53" i="46"/>
  <c r="AB54" i="46"/>
  <c r="AB55" i="46"/>
  <c r="AB56" i="46"/>
  <c r="AB57" i="46"/>
  <c r="AB58" i="46"/>
  <c r="AB59" i="46"/>
  <c r="AB60" i="46"/>
  <c r="AB61" i="46"/>
  <c r="AB62" i="46"/>
  <c r="AB63" i="46"/>
  <c r="AB64" i="46"/>
  <c r="AB65" i="46"/>
  <c r="AB66" i="46"/>
  <c r="AB67" i="46"/>
  <c r="AB68" i="46"/>
  <c r="AB69" i="46"/>
  <c r="AB70" i="46"/>
  <c r="AB71" i="46"/>
  <c r="AB72" i="46"/>
  <c r="AB73" i="46"/>
  <c r="AB74" i="46"/>
  <c r="AB75" i="46"/>
  <c r="AB76" i="46"/>
  <c r="AB77" i="46"/>
  <c r="AB78" i="46"/>
  <c r="AB79" i="46"/>
  <c r="AB80" i="46"/>
  <c r="AB81" i="46"/>
  <c r="AB82" i="46"/>
  <c r="AB83" i="46"/>
  <c r="AB84" i="46"/>
  <c r="AB85" i="46"/>
  <c r="AB86" i="46"/>
  <c r="AB87" i="46"/>
  <c r="AB88" i="46"/>
  <c r="AB89" i="46"/>
  <c r="AB90" i="46"/>
  <c r="AB91" i="46"/>
  <c r="AB92" i="46"/>
  <c r="AB93" i="46"/>
  <c r="AB94" i="46"/>
  <c r="AB95" i="46"/>
  <c r="AB96" i="46"/>
  <c r="AB97" i="46"/>
  <c r="AB98" i="46"/>
  <c r="AB99" i="46"/>
  <c r="AB100" i="46"/>
  <c r="AB101" i="46"/>
  <c r="AB102" i="46"/>
  <c r="AB103" i="46"/>
  <c r="AB104" i="46"/>
  <c r="AB105" i="46"/>
  <c r="AB106" i="46"/>
  <c r="AB107" i="46"/>
  <c r="AB108" i="46"/>
  <c r="AB109" i="46"/>
  <c r="AB110" i="46"/>
  <c r="AB111" i="46"/>
  <c r="AB112" i="46"/>
  <c r="AB113" i="46"/>
  <c r="AB114" i="46"/>
  <c r="AB115" i="46"/>
  <c r="AB116" i="46"/>
  <c r="AB117" i="46"/>
  <c r="AB118" i="46"/>
  <c r="AB119" i="46"/>
  <c r="AB120" i="46"/>
  <c r="AB121" i="46"/>
  <c r="AB122" i="46"/>
  <c r="AB123" i="46"/>
  <c r="AB124" i="46"/>
  <c r="AB125" i="46"/>
  <c r="AB126" i="46"/>
  <c r="AB127" i="46"/>
  <c r="AB128" i="46"/>
  <c r="AB129" i="46"/>
  <c r="AB130" i="46"/>
  <c r="AB131" i="46"/>
  <c r="AB132" i="46"/>
  <c r="AB133" i="46"/>
  <c r="AB134" i="46"/>
  <c r="AB135" i="46"/>
  <c r="AB136" i="46"/>
  <c r="AB137" i="46"/>
  <c r="AB138" i="46"/>
  <c r="AB139" i="46"/>
  <c r="AB140" i="46"/>
  <c r="AB141" i="46"/>
  <c r="AB142" i="46"/>
  <c r="AB143" i="46"/>
  <c r="AB144" i="46"/>
  <c r="AB145" i="46"/>
  <c r="AB146" i="46"/>
  <c r="AB147" i="46"/>
  <c r="AB148" i="46"/>
  <c r="AB149" i="46"/>
  <c r="AB150" i="46"/>
  <c r="AB151" i="46"/>
  <c r="AB152" i="46"/>
  <c r="AB153" i="46"/>
  <c r="AB154" i="46"/>
  <c r="AB155" i="46"/>
  <c r="AB156" i="46"/>
  <c r="AB157" i="46"/>
  <c r="AB158" i="46"/>
  <c r="AB159" i="46"/>
  <c r="AB160" i="46"/>
  <c r="AB161" i="46"/>
  <c r="AB162" i="46"/>
  <c r="AB163" i="46"/>
  <c r="AB164" i="46"/>
  <c r="AB165" i="46"/>
  <c r="AB166" i="46"/>
  <c r="AB167" i="46"/>
  <c r="AB168" i="46"/>
  <c r="AB169" i="46"/>
  <c r="AB170" i="46"/>
  <c r="AB171" i="46"/>
  <c r="AB172" i="46"/>
  <c r="AB173" i="46"/>
  <c r="AB174" i="46"/>
  <c r="AB175" i="46"/>
  <c r="AB176" i="46"/>
  <c r="AB177" i="46"/>
  <c r="AB178" i="46"/>
  <c r="AB179" i="46"/>
  <c r="AB180" i="46"/>
  <c r="AB181" i="46"/>
  <c r="AB182" i="46"/>
  <c r="AB183" i="46"/>
  <c r="AB184" i="46"/>
  <c r="AB185" i="46"/>
  <c r="AB186" i="46"/>
  <c r="AB187" i="46"/>
  <c r="AB188" i="46"/>
  <c r="AB189" i="46"/>
  <c r="AB190" i="46"/>
  <c r="T459" i="47"/>
  <c r="U459" i="47" s="1"/>
  <c r="S459" i="47"/>
  <c r="T454" i="47"/>
  <c r="U454" i="47" s="1"/>
  <c r="S454" i="47"/>
  <c r="T449" i="47"/>
  <c r="U449" i="47" s="1"/>
  <c r="S449" i="47"/>
  <c r="T444" i="47"/>
  <c r="U444" i="47" s="1"/>
  <c r="S444" i="47"/>
  <c r="T439" i="47"/>
  <c r="U439" i="47" s="1"/>
  <c r="S439" i="47"/>
  <c r="T434" i="47"/>
  <c r="U434" i="47" s="1"/>
  <c r="S434" i="47"/>
  <c r="T429" i="47"/>
  <c r="U429" i="47" s="1"/>
  <c r="S429" i="47"/>
  <c r="U424" i="47"/>
  <c r="T424" i="47"/>
  <c r="S424" i="47"/>
  <c r="T419" i="47"/>
  <c r="U419" i="47" s="1"/>
  <c r="S419" i="47"/>
  <c r="T414" i="47"/>
  <c r="U414" i="47" s="1"/>
  <c r="S414" i="47"/>
  <c r="T409" i="47"/>
  <c r="U409" i="47" s="1"/>
  <c r="S409" i="47"/>
  <c r="T404" i="47"/>
  <c r="U404" i="47" s="1"/>
  <c r="S404" i="47"/>
  <c r="T399" i="47"/>
  <c r="U399" i="47" s="1"/>
  <c r="S399" i="47"/>
  <c r="U394" i="47"/>
  <c r="T394" i="47"/>
  <c r="S394" i="47"/>
  <c r="T389" i="47"/>
  <c r="U389" i="47" s="1"/>
  <c r="S389" i="47"/>
  <c r="T384" i="47"/>
  <c r="U384" i="47" s="1"/>
  <c r="S384" i="47"/>
  <c r="T379" i="47"/>
  <c r="U379" i="47" s="1"/>
  <c r="S379" i="47"/>
  <c r="T374" i="47"/>
  <c r="U374" i="47" s="1"/>
  <c r="S374" i="47"/>
  <c r="T369" i="47"/>
  <c r="U369" i="47" s="1"/>
  <c r="S369" i="47"/>
  <c r="T364" i="47"/>
  <c r="U364" i="47" s="1"/>
  <c r="S364" i="47"/>
  <c r="T359" i="47"/>
  <c r="U359" i="47" s="1"/>
  <c r="S359" i="47"/>
  <c r="T354" i="47"/>
  <c r="U354" i="47" s="1"/>
  <c r="S354" i="47"/>
  <c r="T343" i="47"/>
  <c r="U343" i="47" s="1"/>
  <c r="S343" i="47"/>
  <c r="T338" i="47"/>
  <c r="U338" i="47" s="1"/>
  <c r="S338" i="47"/>
  <c r="T333" i="47"/>
  <c r="U333" i="47" s="1"/>
  <c r="S333" i="47"/>
  <c r="T328" i="47"/>
  <c r="U328" i="47" s="1"/>
  <c r="S328" i="47"/>
  <c r="T323" i="47"/>
  <c r="U323" i="47" s="1"/>
  <c r="S323" i="47"/>
  <c r="T318" i="47"/>
  <c r="U318" i="47" s="1"/>
  <c r="S318" i="47"/>
  <c r="T313" i="47"/>
  <c r="U313" i="47" s="1"/>
  <c r="S313" i="47"/>
  <c r="T308" i="47"/>
  <c r="U308" i="47" s="1"/>
  <c r="S308" i="47"/>
  <c r="T303" i="47"/>
  <c r="U303" i="47" s="1"/>
  <c r="S303" i="47"/>
  <c r="T298" i="47"/>
  <c r="U298" i="47" s="1"/>
  <c r="S298" i="47"/>
  <c r="T293" i="47"/>
  <c r="U293" i="47" s="1"/>
  <c r="S293" i="47"/>
  <c r="T288" i="47"/>
  <c r="U288" i="47" s="1"/>
  <c r="S288" i="47"/>
  <c r="T283" i="47"/>
  <c r="U283" i="47" s="1"/>
  <c r="S283" i="47"/>
  <c r="T278" i="47"/>
  <c r="U278" i="47" s="1"/>
  <c r="S278" i="47"/>
  <c r="T273" i="47"/>
  <c r="U273" i="47" s="1"/>
  <c r="S273" i="47"/>
  <c r="T268" i="47"/>
  <c r="U268" i="47" s="1"/>
  <c r="S268" i="47"/>
  <c r="T263" i="47"/>
  <c r="U263" i="47" s="1"/>
  <c r="S263" i="47"/>
  <c r="T258" i="47"/>
  <c r="U258" i="47" s="1"/>
  <c r="S258" i="47"/>
  <c r="T253" i="47"/>
  <c r="U253" i="47" s="1"/>
  <c r="S253" i="47"/>
  <c r="T248" i="47"/>
  <c r="U248" i="47" s="1"/>
  <c r="S248" i="47"/>
  <c r="T243" i="47"/>
  <c r="S243" i="47"/>
  <c r="U459" i="9"/>
  <c r="U454" i="9"/>
  <c r="U449" i="9"/>
  <c r="U444" i="9"/>
  <c r="U439" i="9"/>
  <c r="U434" i="9"/>
  <c r="U429" i="9"/>
  <c r="U424" i="9"/>
  <c r="U419" i="9"/>
  <c r="U414" i="9"/>
  <c r="U409" i="9"/>
  <c r="U404" i="9"/>
  <c r="U399" i="9"/>
  <c r="U394" i="9"/>
  <c r="U389" i="9"/>
  <c r="U384" i="9"/>
  <c r="U379" i="9"/>
  <c r="U374" i="9"/>
  <c r="U369" i="9"/>
  <c r="U364" i="9"/>
  <c r="U359" i="9"/>
  <c r="U354" i="9"/>
  <c r="U343" i="9"/>
  <c r="U338" i="9"/>
  <c r="U333" i="9"/>
  <c r="U328" i="9"/>
  <c r="U323" i="9"/>
  <c r="U318" i="9"/>
  <c r="U313" i="9"/>
  <c r="U308" i="9"/>
  <c r="U303" i="9"/>
  <c r="U298" i="9"/>
  <c r="U293" i="9"/>
  <c r="U288" i="9"/>
  <c r="U283" i="9"/>
  <c r="U278" i="9"/>
  <c r="U273" i="9"/>
  <c r="U268" i="9"/>
  <c r="U263" i="9"/>
  <c r="U258" i="9"/>
  <c r="U253" i="9"/>
  <c r="U248" i="9"/>
  <c r="U243" i="9"/>
  <c r="U243" i="47" l="1"/>
  <c r="F22" i="25" l="1"/>
  <c r="B5" i="5"/>
  <c r="A1" i="5"/>
  <c r="K1" i="18"/>
  <c r="I1" i="11"/>
  <c r="L1" i="1"/>
  <c r="K1" i="10"/>
  <c r="X1" i="9"/>
  <c r="AM1" i="39"/>
  <c r="H8" i="46" l="1"/>
  <c r="H9" i="46"/>
  <c r="H10" i="46"/>
  <c r="H11" i="46"/>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113" i="46"/>
  <c r="H114" i="46"/>
  <c r="H115" i="46"/>
  <c r="H116" i="46"/>
  <c r="H117" i="46"/>
  <c r="H118" i="46"/>
  <c r="H119" i="46"/>
  <c r="H120" i="46"/>
  <c r="H121" i="46"/>
  <c r="H122" i="46"/>
  <c r="H123" i="46"/>
  <c r="H124" i="46"/>
  <c r="H125" i="46"/>
  <c r="H126" i="46"/>
  <c r="H127" i="46"/>
  <c r="H128" i="46"/>
  <c r="H129" i="46"/>
  <c r="H130" i="46"/>
  <c r="H131" i="46"/>
  <c r="H132" i="46"/>
  <c r="H133" i="46"/>
  <c r="H134" i="46"/>
  <c r="H135" i="46"/>
  <c r="H136" i="46"/>
  <c r="H137" i="46"/>
  <c r="H138" i="46"/>
  <c r="H139" i="46"/>
  <c r="H140" i="46"/>
  <c r="H141" i="46"/>
  <c r="H142" i="46"/>
  <c r="H143" i="46"/>
  <c r="H144" i="46"/>
  <c r="H145" i="46"/>
  <c r="H146" i="46"/>
  <c r="H147" i="46"/>
  <c r="H148" i="46"/>
  <c r="H149" i="46"/>
  <c r="H150" i="46"/>
  <c r="H151" i="46"/>
  <c r="H152" i="46"/>
  <c r="H153" i="46"/>
  <c r="H154" i="46"/>
  <c r="H155" i="46"/>
  <c r="H156" i="46"/>
  <c r="H157" i="46"/>
  <c r="H158" i="46"/>
  <c r="H159" i="46"/>
  <c r="H160" i="46"/>
  <c r="H161" i="46"/>
  <c r="H162" i="46"/>
  <c r="H163" i="46"/>
  <c r="H164" i="46"/>
  <c r="H165" i="46"/>
  <c r="H166" i="46"/>
  <c r="H167" i="46"/>
  <c r="H168" i="46"/>
  <c r="H169" i="46"/>
  <c r="H170" i="46"/>
  <c r="H171" i="46"/>
  <c r="H172" i="46"/>
  <c r="H173" i="46"/>
  <c r="H174" i="46"/>
  <c r="H175" i="46"/>
  <c r="H176" i="46"/>
  <c r="H177" i="46"/>
  <c r="H178" i="46"/>
  <c r="H179" i="46"/>
  <c r="H180" i="46"/>
  <c r="H181" i="46"/>
  <c r="H182" i="46"/>
  <c r="H183" i="46"/>
  <c r="H184" i="46"/>
  <c r="H185" i="46"/>
  <c r="H186" i="46"/>
  <c r="H187" i="46"/>
  <c r="H188" i="46"/>
  <c r="H189" i="46"/>
  <c r="H190" i="46"/>
  <c r="H7" i="46"/>
  <c r="J14" i="52" l="1"/>
  <c r="B14" i="52"/>
  <c r="J220" i="50" l="1"/>
  <c r="G220" i="50"/>
  <c r="F220" i="50"/>
  <c r="H220" i="50" s="1"/>
  <c r="E220" i="50"/>
  <c r="C220" i="50"/>
  <c r="B220" i="50"/>
  <c r="J219" i="50"/>
  <c r="G219" i="50"/>
  <c r="F219" i="50"/>
  <c r="H219" i="50" s="1"/>
  <c r="E219" i="50"/>
  <c r="C219" i="50"/>
  <c r="B219" i="50"/>
  <c r="J218" i="50"/>
  <c r="G218" i="50"/>
  <c r="F218" i="50"/>
  <c r="H218" i="50" s="1"/>
  <c r="E218" i="50"/>
  <c r="C218" i="50"/>
  <c r="B218" i="50"/>
  <c r="J217" i="50"/>
  <c r="G217" i="50"/>
  <c r="F217" i="50"/>
  <c r="H217" i="50" s="1"/>
  <c r="E217" i="50"/>
  <c r="C217" i="50"/>
  <c r="B217" i="50"/>
  <c r="J216" i="50"/>
  <c r="G216" i="50"/>
  <c r="F216" i="50"/>
  <c r="H216" i="50" s="1"/>
  <c r="E216" i="50"/>
  <c r="C216" i="50"/>
  <c r="B216" i="50"/>
  <c r="J215" i="50"/>
  <c r="G215" i="50"/>
  <c r="F215" i="50"/>
  <c r="H215" i="50" s="1"/>
  <c r="E215" i="50"/>
  <c r="C215" i="50"/>
  <c r="B215" i="50"/>
  <c r="J214" i="50"/>
  <c r="G214" i="50"/>
  <c r="F214" i="50"/>
  <c r="H214" i="50" s="1"/>
  <c r="E214" i="50"/>
  <c r="C214" i="50"/>
  <c r="B214" i="50"/>
  <c r="J213" i="50"/>
  <c r="G213" i="50"/>
  <c r="F213" i="50"/>
  <c r="H213" i="50" s="1"/>
  <c r="E213" i="50"/>
  <c r="C213" i="50"/>
  <c r="B213" i="50"/>
  <c r="J212" i="50"/>
  <c r="G212" i="50"/>
  <c r="F212" i="50"/>
  <c r="H212" i="50" s="1"/>
  <c r="E212" i="50"/>
  <c r="C212" i="50"/>
  <c r="B212" i="50"/>
  <c r="J211" i="50"/>
  <c r="G211" i="50"/>
  <c r="F211" i="50"/>
  <c r="H211" i="50" s="1"/>
  <c r="E211" i="50"/>
  <c r="C211" i="50"/>
  <c r="B211" i="50"/>
  <c r="J210" i="50"/>
  <c r="G210" i="50"/>
  <c r="F210" i="50"/>
  <c r="H210" i="50" s="1"/>
  <c r="E210" i="50"/>
  <c r="C210" i="50"/>
  <c r="B210" i="50"/>
  <c r="J209" i="50"/>
  <c r="G209" i="50"/>
  <c r="F209" i="50"/>
  <c r="H209" i="50" s="1"/>
  <c r="E209" i="50"/>
  <c r="C209" i="50"/>
  <c r="B209" i="50"/>
  <c r="J208" i="50"/>
  <c r="G208" i="50"/>
  <c r="F208" i="50"/>
  <c r="H208" i="50" s="1"/>
  <c r="E208" i="50"/>
  <c r="C208" i="50"/>
  <c r="B208" i="50"/>
  <c r="J207" i="50"/>
  <c r="G207" i="50"/>
  <c r="F207" i="50"/>
  <c r="H207" i="50" s="1"/>
  <c r="E207" i="50"/>
  <c r="C207" i="50"/>
  <c r="B207" i="50"/>
  <c r="J206" i="50"/>
  <c r="G206" i="50"/>
  <c r="F206" i="50"/>
  <c r="H206" i="50" s="1"/>
  <c r="E206" i="50"/>
  <c r="C206" i="50"/>
  <c r="B206" i="50"/>
  <c r="J205" i="50"/>
  <c r="G205" i="50"/>
  <c r="F205" i="50"/>
  <c r="H205" i="50" s="1"/>
  <c r="E205" i="50"/>
  <c r="C205" i="50"/>
  <c r="B205" i="50"/>
  <c r="J204" i="50"/>
  <c r="G204" i="50"/>
  <c r="F204" i="50"/>
  <c r="H204" i="50" s="1"/>
  <c r="E204" i="50"/>
  <c r="C204" i="50"/>
  <c r="B204" i="50"/>
  <c r="J203" i="50"/>
  <c r="G203" i="50"/>
  <c r="F203" i="50"/>
  <c r="H203" i="50" s="1"/>
  <c r="E203" i="50"/>
  <c r="C203" i="50"/>
  <c r="B203" i="50"/>
  <c r="J202" i="50"/>
  <c r="G202" i="50"/>
  <c r="F202" i="50"/>
  <c r="H202" i="50" s="1"/>
  <c r="E202" i="50"/>
  <c r="C202" i="50"/>
  <c r="B202" i="50"/>
  <c r="J201" i="50"/>
  <c r="G201" i="50"/>
  <c r="F201" i="50"/>
  <c r="E201" i="50"/>
  <c r="C201" i="50"/>
  <c r="B201" i="50"/>
  <c r="F27" i="12"/>
  <c r="H201" i="50" l="1"/>
  <c r="H221" i="50" s="1"/>
  <c r="D27" i="41" s="1"/>
  <c r="D28" i="12" s="1"/>
  <c r="H220" i="11"/>
  <c r="H219" i="11"/>
  <c r="H218" i="11"/>
  <c r="H217" i="11"/>
  <c r="H216" i="11"/>
  <c r="H215" i="11"/>
  <c r="H214" i="11"/>
  <c r="H213" i="11"/>
  <c r="H212" i="11"/>
  <c r="H211" i="11"/>
  <c r="H210" i="11"/>
  <c r="H209" i="11"/>
  <c r="H208" i="11"/>
  <c r="H207" i="11"/>
  <c r="H206" i="11"/>
  <c r="H205" i="11"/>
  <c r="H204" i="11"/>
  <c r="H203" i="11"/>
  <c r="H202" i="11"/>
  <c r="H201" i="11"/>
  <c r="H221" i="11" l="1"/>
  <c r="B29" i="5" s="1"/>
  <c r="S11" i="9"/>
  <c r="J36" i="49" l="1"/>
  <c r="K22" i="1"/>
  <c r="K23" i="1"/>
  <c r="K24" i="1"/>
  <c r="K25" i="1"/>
  <c r="K26" i="1"/>
  <c r="K27" i="1"/>
  <c r="K28" i="1"/>
  <c r="K29" i="1"/>
  <c r="J20" i="49"/>
  <c r="D67" i="48"/>
  <c r="G70" i="48"/>
  <c r="G68" i="48"/>
  <c r="H67" i="48"/>
  <c r="H7" i="48"/>
  <c r="F196" i="50"/>
  <c r="F197" i="50"/>
  <c r="H197" i="50" s="1"/>
  <c r="F172" i="50"/>
  <c r="F173" i="50"/>
  <c r="F174" i="50"/>
  <c r="H174" i="50" s="1"/>
  <c r="F175" i="50"/>
  <c r="H175" i="50" s="1"/>
  <c r="F176" i="50"/>
  <c r="H176" i="50" s="1"/>
  <c r="F177" i="50"/>
  <c r="H177" i="50" s="1"/>
  <c r="F178" i="50"/>
  <c r="H178" i="50" s="1"/>
  <c r="F179" i="50"/>
  <c r="H179" i="50" s="1"/>
  <c r="F180" i="50"/>
  <c r="H180" i="50" s="1"/>
  <c r="F181" i="50"/>
  <c r="H181" i="50" s="1"/>
  <c r="F182" i="50"/>
  <c r="H182" i="50" s="1"/>
  <c r="F183" i="50"/>
  <c r="H183" i="50" s="1"/>
  <c r="F184" i="50"/>
  <c r="H184" i="50" s="1"/>
  <c r="F185" i="50"/>
  <c r="H185" i="50" s="1"/>
  <c r="F186" i="50"/>
  <c r="H186" i="50" s="1"/>
  <c r="F187" i="50"/>
  <c r="H187" i="50" s="1"/>
  <c r="F188" i="50"/>
  <c r="H188" i="50" s="1"/>
  <c r="F189" i="50"/>
  <c r="H189" i="50" s="1"/>
  <c r="F190" i="50"/>
  <c r="H190" i="50" s="1"/>
  <c r="H160" i="50"/>
  <c r="H161" i="50"/>
  <c r="H162" i="50"/>
  <c r="H163" i="50"/>
  <c r="H164" i="50"/>
  <c r="H165" i="50"/>
  <c r="H166" i="50"/>
  <c r="F138" i="50"/>
  <c r="F139" i="50"/>
  <c r="F140" i="50"/>
  <c r="H140" i="50" s="1"/>
  <c r="F141" i="50"/>
  <c r="H141" i="50" s="1"/>
  <c r="F142" i="50"/>
  <c r="H142" i="50" s="1"/>
  <c r="F143" i="50"/>
  <c r="H143" i="50" s="1"/>
  <c r="F144" i="50"/>
  <c r="H144" i="50" s="1"/>
  <c r="F145" i="50"/>
  <c r="H145" i="50" s="1"/>
  <c r="F146" i="50"/>
  <c r="H146" i="50" s="1"/>
  <c r="F105" i="50"/>
  <c r="F106" i="50"/>
  <c r="H106" i="50" s="1"/>
  <c r="F107" i="50"/>
  <c r="H107" i="50" s="1"/>
  <c r="F108" i="50"/>
  <c r="H108" i="50" s="1"/>
  <c r="F109" i="50"/>
  <c r="H109" i="50" s="1"/>
  <c r="F110" i="50"/>
  <c r="H110" i="50" s="1"/>
  <c r="F111" i="50"/>
  <c r="H111" i="50" s="1"/>
  <c r="F112" i="50"/>
  <c r="H112" i="50" s="1"/>
  <c r="F113" i="50"/>
  <c r="H113" i="50" s="1"/>
  <c r="F114" i="50"/>
  <c r="H114" i="50" s="1"/>
  <c r="F115" i="50"/>
  <c r="H115" i="50" s="1"/>
  <c r="F116" i="50"/>
  <c r="H116" i="50" s="1"/>
  <c r="F117" i="50"/>
  <c r="H117" i="50" s="1"/>
  <c r="F118" i="50"/>
  <c r="H118" i="50" s="1"/>
  <c r="F119" i="50"/>
  <c r="H119" i="50" s="1"/>
  <c r="F120" i="50"/>
  <c r="H120" i="50" s="1"/>
  <c r="F121" i="50"/>
  <c r="H121" i="50" s="1"/>
  <c r="F122" i="50"/>
  <c r="H122" i="50" s="1"/>
  <c r="F123" i="50"/>
  <c r="H123" i="50" s="1"/>
  <c r="F124" i="50"/>
  <c r="H124" i="50" s="1"/>
  <c r="F125" i="50"/>
  <c r="H125" i="50" s="1"/>
  <c r="F126" i="50"/>
  <c r="H126" i="50" s="1"/>
  <c r="F127" i="50"/>
  <c r="H127" i="50" s="1"/>
  <c r="F128" i="50"/>
  <c r="H128" i="50" s="1"/>
  <c r="F129" i="50"/>
  <c r="H129" i="50" s="1"/>
  <c r="F130" i="50"/>
  <c r="H130" i="50" s="1"/>
  <c r="F131" i="50"/>
  <c r="H131" i="50" s="1"/>
  <c r="F132" i="50"/>
  <c r="H132" i="50" s="1"/>
  <c r="F133" i="50"/>
  <c r="H133" i="50" s="1"/>
  <c r="F72" i="50"/>
  <c r="H72" i="50" s="1"/>
  <c r="F73" i="50"/>
  <c r="H73" i="50" s="1"/>
  <c r="F74" i="50"/>
  <c r="H74" i="50" s="1"/>
  <c r="F75" i="50"/>
  <c r="F76" i="50"/>
  <c r="H76" i="50" s="1"/>
  <c r="F77" i="50"/>
  <c r="H77" i="50" s="1"/>
  <c r="F78" i="50"/>
  <c r="H78" i="50" s="1"/>
  <c r="F79" i="50"/>
  <c r="H79" i="50" s="1"/>
  <c r="F80" i="50"/>
  <c r="H80" i="50" s="1"/>
  <c r="F81" i="50"/>
  <c r="H81" i="50" s="1"/>
  <c r="F82" i="50"/>
  <c r="H82" i="50" s="1"/>
  <c r="F83" i="50"/>
  <c r="H83" i="50" s="1"/>
  <c r="F84" i="50"/>
  <c r="H84" i="50" s="1"/>
  <c r="F85" i="50"/>
  <c r="H85" i="50" s="1"/>
  <c r="F86" i="50"/>
  <c r="H86" i="50" s="1"/>
  <c r="F87" i="50"/>
  <c r="H87" i="50" s="1"/>
  <c r="F88" i="50"/>
  <c r="H88" i="50" s="1"/>
  <c r="F89" i="50"/>
  <c r="H89" i="50" s="1"/>
  <c r="F90" i="50"/>
  <c r="H90" i="50" s="1"/>
  <c r="F91" i="50"/>
  <c r="H91" i="50" s="1"/>
  <c r="F92" i="50"/>
  <c r="H92" i="50" s="1"/>
  <c r="F93" i="50"/>
  <c r="H93" i="50" s="1"/>
  <c r="F94" i="50"/>
  <c r="H94" i="50" s="1"/>
  <c r="F95" i="50"/>
  <c r="H95" i="50" s="1"/>
  <c r="F96" i="50"/>
  <c r="H96" i="50" s="1"/>
  <c r="F97" i="50"/>
  <c r="H97" i="50" s="1"/>
  <c r="F98" i="50"/>
  <c r="H98" i="50" s="1"/>
  <c r="F99" i="50"/>
  <c r="H99" i="50" s="1"/>
  <c r="F100" i="50"/>
  <c r="H100" i="50" s="1"/>
  <c r="F104" i="50"/>
  <c r="F41" i="50"/>
  <c r="F42" i="50"/>
  <c r="F43" i="50"/>
  <c r="H43" i="50" s="1"/>
  <c r="F44" i="50"/>
  <c r="H44" i="50" s="1"/>
  <c r="F45" i="50"/>
  <c r="H45" i="50" s="1"/>
  <c r="F46" i="50"/>
  <c r="H46" i="50" s="1"/>
  <c r="F47" i="50"/>
  <c r="H47" i="50" s="1"/>
  <c r="F48" i="50"/>
  <c r="H48" i="50" s="1"/>
  <c r="F49" i="50"/>
  <c r="H49" i="50" s="1"/>
  <c r="F50" i="50"/>
  <c r="H50" i="50" s="1"/>
  <c r="F51" i="50"/>
  <c r="H51" i="50" s="1"/>
  <c r="F52" i="50"/>
  <c r="H52" i="50" s="1"/>
  <c r="F53" i="50"/>
  <c r="H53" i="50" s="1"/>
  <c r="F54" i="50"/>
  <c r="H54" i="50" s="1"/>
  <c r="F55" i="50"/>
  <c r="H55" i="50" s="1"/>
  <c r="F56" i="50"/>
  <c r="H56" i="50" s="1"/>
  <c r="F57" i="50"/>
  <c r="H57" i="50" s="1"/>
  <c r="F58" i="50"/>
  <c r="H58" i="50" s="1"/>
  <c r="F59" i="50"/>
  <c r="H59" i="50" s="1"/>
  <c r="F60" i="50"/>
  <c r="H60" i="50" s="1"/>
  <c r="F61" i="50"/>
  <c r="H61" i="50" s="1"/>
  <c r="F62" i="50"/>
  <c r="H62" i="50" s="1"/>
  <c r="F63" i="50"/>
  <c r="H63" i="50" s="1"/>
  <c r="F64" i="50"/>
  <c r="H64" i="50" s="1"/>
  <c r="F65" i="50"/>
  <c r="H65" i="50" s="1"/>
  <c r="F66" i="50"/>
  <c r="H66" i="50" s="1"/>
  <c r="F67" i="50"/>
  <c r="H67" i="50" s="1"/>
  <c r="F6" i="50"/>
  <c r="F7" i="50"/>
  <c r="H7" i="50" s="1"/>
  <c r="F8" i="50"/>
  <c r="H8" i="50" s="1"/>
  <c r="F9" i="50"/>
  <c r="H9" i="50" s="1"/>
  <c r="F10" i="50"/>
  <c r="H10" i="50" s="1"/>
  <c r="F11" i="50"/>
  <c r="H11" i="50" s="1"/>
  <c r="F12" i="50"/>
  <c r="H12" i="50" s="1"/>
  <c r="F13" i="50"/>
  <c r="H13" i="50" s="1"/>
  <c r="F14" i="50"/>
  <c r="H14" i="50" s="1"/>
  <c r="F15" i="50"/>
  <c r="H15" i="50" s="1"/>
  <c r="F16" i="50"/>
  <c r="H16" i="50" s="1"/>
  <c r="F17" i="50"/>
  <c r="H17" i="50" s="1"/>
  <c r="F18" i="50"/>
  <c r="H18" i="50" s="1"/>
  <c r="F19" i="50"/>
  <c r="H19" i="50" s="1"/>
  <c r="F20" i="50"/>
  <c r="H20" i="50" s="1"/>
  <c r="F21" i="50"/>
  <c r="H21" i="50" s="1"/>
  <c r="F22" i="50"/>
  <c r="H22" i="50" s="1"/>
  <c r="F23" i="50"/>
  <c r="H23" i="50" s="1"/>
  <c r="F24" i="50"/>
  <c r="H24" i="50" s="1"/>
  <c r="F25" i="50"/>
  <c r="H25" i="50" s="1"/>
  <c r="F26" i="50"/>
  <c r="H26" i="50" s="1"/>
  <c r="F27" i="50"/>
  <c r="H27" i="50" s="1"/>
  <c r="F28" i="50"/>
  <c r="H28" i="50" s="1"/>
  <c r="F29" i="50"/>
  <c r="H29" i="50" s="1"/>
  <c r="F30" i="50"/>
  <c r="H30" i="50" s="1"/>
  <c r="F31" i="50"/>
  <c r="H31" i="50" s="1"/>
  <c r="F32" i="50"/>
  <c r="F33" i="50"/>
  <c r="F34" i="50"/>
  <c r="H34" i="50" s="1"/>
  <c r="C191" i="46"/>
  <c r="H196" i="11"/>
  <c r="H197" i="11"/>
  <c r="H195" i="11"/>
  <c r="H172" i="11"/>
  <c r="H173" i="11"/>
  <c r="H174" i="11"/>
  <c r="H175" i="11"/>
  <c r="H176" i="11"/>
  <c r="H177" i="11"/>
  <c r="H178" i="11"/>
  <c r="H179" i="11"/>
  <c r="H180" i="11"/>
  <c r="H181" i="11"/>
  <c r="H182" i="11"/>
  <c r="H183" i="11"/>
  <c r="H184" i="11"/>
  <c r="H185" i="11"/>
  <c r="H186" i="11"/>
  <c r="H187" i="11"/>
  <c r="H188" i="11"/>
  <c r="H189" i="11"/>
  <c r="H190" i="11"/>
  <c r="H171" i="11"/>
  <c r="H159" i="11"/>
  <c r="H160" i="11"/>
  <c r="H161" i="11"/>
  <c r="H162" i="11"/>
  <c r="H163" i="11"/>
  <c r="H164" i="11"/>
  <c r="H165" i="11"/>
  <c r="H166" i="11"/>
  <c r="H158" i="11"/>
  <c r="H138" i="11"/>
  <c r="H139" i="11"/>
  <c r="H140" i="11"/>
  <c r="H141" i="11"/>
  <c r="H142" i="11"/>
  <c r="H143" i="11"/>
  <c r="H144" i="11"/>
  <c r="H145" i="11"/>
  <c r="H146" i="11"/>
  <c r="H137"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04"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71"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40"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5" i="11"/>
  <c r="H35" i="11" l="1"/>
  <c r="H198" i="11"/>
  <c r="B28" i="5" s="1"/>
  <c r="H191" i="11"/>
  <c r="H167" i="11"/>
  <c r="H147" i="11"/>
  <c r="H101" i="11"/>
  <c r="H134" i="11"/>
  <c r="H68" i="11"/>
  <c r="H37" i="11" l="1"/>
  <c r="C27" i="12"/>
  <c r="B28" i="43"/>
  <c r="D28" i="43" s="1"/>
  <c r="AD8" i="39" l="1"/>
  <c r="AE8" i="39" s="1"/>
  <c r="C191" i="39"/>
  <c r="K38" i="1" l="1"/>
  <c r="K40" i="1"/>
  <c r="K42" i="1"/>
  <c r="K44" i="1"/>
  <c r="K46" i="1"/>
  <c r="K48" i="1"/>
  <c r="K50" i="1"/>
  <c r="K52" i="1"/>
  <c r="K54" i="1"/>
  <c r="K36" i="1"/>
  <c r="K57" i="1" l="1"/>
  <c r="AD9" i="39"/>
  <c r="AE9" i="39" s="1"/>
  <c r="H90" i="49" l="1"/>
  <c r="H91" i="49"/>
  <c r="K91" i="49" s="1"/>
  <c r="H92" i="49"/>
  <c r="K92" i="49" s="1"/>
  <c r="H93" i="49"/>
  <c r="K93" i="49" s="1"/>
  <c r="H94" i="49"/>
  <c r="J94" i="49" s="1"/>
  <c r="H95" i="49"/>
  <c r="K95" i="49" s="1"/>
  <c r="H96" i="49"/>
  <c r="K96" i="49" s="1"/>
  <c r="H97" i="49"/>
  <c r="K97" i="49" s="1"/>
  <c r="H98" i="49"/>
  <c r="J98" i="49" s="1"/>
  <c r="H99" i="49"/>
  <c r="K99" i="49" s="1"/>
  <c r="I90" i="49"/>
  <c r="I91" i="49"/>
  <c r="I92" i="49"/>
  <c r="I93" i="49"/>
  <c r="I94" i="49"/>
  <c r="I95" i="49"/>
  <c r="I96" i="49"/>
  <c r="I97" i="49"/>
  <c r="I98" i="49"/>
  <c r="I99" i="49"/>
  <c r="C11" i="49"/>
  <c r="C12" i="49"/>
  <c r="C13" i="49"/>
  <c r="C14" i="49"/>
  <c r="C15" i="49"/>
  <c r="C10" i="49"/>
  <c r="I67" i="48"/>
  <c r="E350" i="47"/>
  <c r="I67" i="10"/>
  <c r="J97" i="49" l="1"/>
  <c r="J93" i="49"/>
  <c r="K98" i="49"/>
  <c r="K94" i="49"/>
  <c r="J96" i="49"/>
  <c r="J92" i="49"/>
  <c r="J99" i="49"/>
  <c r="J95" i="49"/>
  <c r="J91" i="49"/>
  <c r="J90" i="49"/>
  <c r="K90" i="49" s="1"/>
  <c r="J95" i="1"/>
  <c r="K96" i="1"/>
  <c r="J93" i="1"/>
  <c r="J98" i="1"/>
  <c r="J92" i="1"/>
  <c r="K95" i="1"/>
  <c r="K92" i="1"/>
  <c r="K93" i="1"/>
  <c r="K94" i="1"/>
  <c r="K97" i="1"/>
  <c r="K98" i="1"/>
  <c r="K99" i="1"/>
  <c r="J91" i="1"/>
  <c r="K91" i="1" s="1"/>
  <c r="J94" i="1"/>
  <c r="J96" i="1"/>
  <c r="J97" i="1"/>
  <c r="J99" i="1"/>
  <c r="J90" i="1"/>
  <c r="K90"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K432" i="47" l="1"/>
  <c r="G7" i="47" l="1"/>
  <c r="Q11" i="9"/>
  <c r="H5" i="52" l="1"/>
  <c r="E5" i="52"/>
  <c r="H4" i="52"/>
  <c r="E4" i="52"/>
  <c r="X435" i="47" l="1"/>
  <c r="O190" i="46"/>
  <c r="O189" i="46"/>
  <c r="O188" i="46"/>
  <c r="O187" i="46"/>
  <c r="O186" i="46"/>
  <c r="O185" i="46"/>
  <c r="O184" i="46"/>
  <c r="O183" i="46"/>
  <c r="O182" i="46"/>
  <c r="O181" i="46"/>
  <c r="O180" i="46"/>
  <c r="O179" i="46"/>
  <c r="O178" i="46"/>
  <c r="O177" i="46"/>
  <c r="O176" i="46"/>
  <c r="O175" i="46"/>
  <c r="O174" i="46"/>
  <c r="O173" i="46"/>
  <c r="O172" i="46"/>
  <c r="O171" i="46"/>
  <c r="O170" i="46"/>
  <c r="O169" i="46"/>
  <c r="O168" i="46"/>
  <c r="O167" i="46"/>
  <c r="O166" i="46"/>
  <c r="O165" i="46"/>
  <c r="O164" i="46"/>
  <c r="O163" i="46"/>
  <c r="O162" i="46"/>
  <c r="O161" i="46"/>
  <c r="O160" i="46"/>
  <c r="O159" i="46"/>
  <c r="O158" i="46"/>
  <c r="O157" i="46"/>
  <c r="O156" i="46"/>
  <c r="O155" i="46"/>
  <c r="O154" i="46"/>
  <c r="O153" i="46"/>
  <c r="O152" i="46"/>
  <c r="O151" i="46"/>
  <c r="O150" i="46"/>
  <c r="O149" i="46"/>
  <c r="O148" i="46"/>
  <c r="O147" i="46"/>
  <c r="O146" i="46"/>
  <c r="O145" i="46"/>
  <c r="O144" i="46"/>
  <c r="O143" i="46"/>
  <c r="O142" i="46"/>
  <c r="O141" i="46"/>
  <c r="O140" i="46"/>
  <c r="O139" i="46"/>
  <c r="O138" i="46"/>
  <c r="O137" i="46"/>
  <c r="O136" i="46"/>
  <c r="O135" i="46"/>
  <c r="O134" i="46"/>
  <c r="O133" i="46"/>
  <c r="O132" i="46"/>
  <c r="O131" i="46"/>
  <c r="O130" i="46"/>
  <c r="O129" i="46"/>
  <c r="O128" i="46"/>
  <c r="O127" i="46"/>
  <c r="O126" i="46"/>
  <c r="O125" i="46"/>
  <c r="O124" i="46"/>
  <c r="O123" i="46"/>
  <c r="O122" i="46"/>
  <c r="O121" i="46"/>
  <c r="O120" i="46"/>
  <c r="O119" i="46"/>
  <c r="O118" i="46"/>
  <c r="O117" i="46"/>
  <c r="O116" i="46"/>
  <c r="O115" i="46"/>
  <c r="O114" i="46"/>
  <c r="O113" i="46"/>
  <c r="O112" i="46"/>
  <c r="O111" i="46"/>
  <c r="O110" i="46"/>
  <c r="O109" i="46"/>
  <c r="O108" i="46"/>
  <c r="O107" i="46"/>
  <c r="O106" i="46"/>
  <c r="O105" i="46"/>
  <c r="O104" i="46"/>
  <c r="O103" i="46"/>
  <c r="O102" i="46"/>
  <c r="O101" i="46"/>
  <c r="O100" i="46"/>
  <c r="O99" i="46"/>
  <c r="O98" i="46"/>
  <c r="O97" i="46"/>
  <c r="O96" i="46"/>
  <c r="O95" i="46"/>
  <c r="O94" i="46"/>
  <c r="O93" i="46"/>
  <c r="O92" i="46"/>
  <c r="O91" i="46"/>
  <c r="O90" i="46"/>
  <c r="O89" i="46"/>
  <c r="O88" i="46"/>
  <c r="O87" i="46"/>
  <c r="O86" i="46"/>
  <c r="O85" i="46"/>
  <c r="O84" i="46"/>
  <c r="O83" i="46"/>
  <c r="O82" i="46"/>
  <c r="O81" i="46"/>
  <c r="O80" i="46"/>
  <c r="O79" i="46"/>
  <c r="O78" i="46"/>
  <c r="O77" i="46"/>
  <c r="O76" i="46"/>
  <c r="O75" i="46"/>
  <c r="O74" i="46"/>
  <c r="O73" i="46"/>
  <c r="O72" i="46"/>
  <c r="O71" i="46"/>
  <c r="O70" i="46"/>
  <c r="O69" i="46"/>
  <c r="O68" i="46"/>
  <c r="O67" i="46"/>
  <c r="O66" i="46"/>
  <c r="O65" i="46"/>
  <c r="O64" i="46"/>
  <c r="O63" i="46"/>
  <c r="O62" i="46"/>
  <c r="O61" i="46"/>
  <c r="O60" i="46"/>
  <c r="O59" i="46"/>
  <c r="O58" i="46"/>
  <c r="O57" i="46"/>
  <c r="O56" i="46"/>
  <c r="O55" i="46"/>
  <c r="O54" i="46"/>
  <c r="O53" i="46"/>
  <c r="O52" i="46"/>
  <c r="O51" i="46"/>
  <c r="O50" i="46"/>
  <c r="O49" i="46"/>
  <c r="O48" i="46"/>
  <c r="O47" i="46"/>
  <c r="O46" i="46"/>
  <c r="O45" i="46"/>
  <c r="O44" i="46"/>
  <c r="O43" i="46"/>
  <c r="O42" i="46"/>
  <c r="O41" i="46"/>
  <c r="O40" i="46"/>
  <c r="O39" i="46"/>
  <c r="O38" i="46"/>
  <c r="O37" i="46"/>
  <c r="O36" i="46"/>
  <c r="O35" i="46"/>
  <c r="O34" i="46"/>
  <c r="O33" i="46"/>
  <c r="O32" i="46"/>
  <c r="O31" i="46"/>
  <c r="O30" i="46"/>
  <c r="O29" i="46"/>
  <c r="O28" i="46"/>
  <c r="O27" i="46"/>
  <c r="O26" i="46"/>
  <c r="O25" i="46"/>
  <c r="O24" i="46"/>
  <c r="O23" i="46"/>
  <c r="O22" i="46"/>
  <c r="O21" i="46"/>
  <c r="O20" i="46"/>
  <c r="O19" i="46"/>
  <c r="O18" i="46"/>
  <c r="O17" i="46"/>
  <c r="O16" i="46"/>
  <c r="O15" i="46"/>
  <c r="O14" i="46"/>
  <c r="O13" i="46"/>
  <c r="O12" i="46"/>
  <c r="O11" i="46"/>
  <c r="O10" i="46"/>
  <c r="O9" i="46"/>
  <c r="O8" i="46"/>
  <c r="O7" i="46"/>
  <c r="E5" i="50" l="1"/>
  <c r="F5" i="50"/>
  <c r="G5" i="50"/>
  <c r="E6" i="50"/>
  <c r="G6" i="50"/>
  <c r="H6" i="50" l="1"/>
  <c r="H5" i="50"/>
  <c r="Q16" i="9"/>
  <c r="AD190" i="39" l="1"/>
  <c r="AE190" i="39" s="1"/>
  <c r="AD189" i="39"/>
  <c r="AE189" i="39" s="1"/>
  <c r="AD188" i="39"/>
  <c r="AE188" i="39" s="1"/>
  <c r="AD187" i="39"/>
  <c r="AE187" i="39" s="1"/>
  <c r="AD186" i="39"/>
  <c r="AE186" i="39" s="1"/>
  <c r="AD185" i="39"/>
  <c r="AE185" i="39" s="1"/>
  <c r="AD184" i="39"/>
  <c r="AE184" i="39" s="1"/>
  <c r="AD183" i="39"/>
  <c r="AE183" i="39" s="1"/>
  <c r="AD182" i="39"/>
  <c r="AE182" i="39" s="1"/>
  <c r="AD181" i="39"/>
  <c r="AE181" i="39" s="1"/>
  <c r="AD180" i="39"/>
  <c r="AE180" i="39" s="1"/>
  <c r="AD179" i="39"/>
  <c r="AE179" i="39" s="1"/>
  <c r="AD178" i="39"/>
  <c r="AE178" i="39" s="1"/>
  <c r="AD177" i="39"/>
  <c r="AE177" i="39" s="1"/>
  <c r="AD176" i="39"/>
  <c r="AE176" i="39" s="1"/>
  <c r="AD175" i="39"/>
  <c r="AE175" i="39" s="1"/>
  <c r="AD174" i="39"/>
  <c r="AE174" i="39" s="1"/>
  <c r="AD173" i="39"/>
  <c r="AE173" i="39" s="1"/>
  <c r="AD172" i="39"/>
  <c r="AE172" i="39" s="1"/>
  <c r="AD171" i="39"/>
  <c r="AE171" i="39" s="1"/>
  <c r="AD170" i="39"/>
  <c r="AE170" i="39" s="1"/>
  <c r="AD169" i="39"/>
  <c r="AE169" i="39" s="1"/>
  <c r="AD168" i="39"/>
  <c r="AE168" i="39" s="1"/>
  <c r="AD167" i="39"/>
  <c r="AE167" i="39" s="1"/>
  <c r="AD166" i="39"/>
  <c r="AE166" i="39" s="1"/>
  <c r="AD165" i="39"/>
  <c r="AE165" i="39" s="1"/>
  <c r="AD164" i="39"/>
  <c r="AE164" i="39" s="1"/>
  <c r="AD163" i="39"/>
  <c r="AE163" i="39" s="1"/>
  <c r="AD162" i="39"/>
  <c r="AE162" i="39" s="1"/>
  <c r="AD161" i="39"/>
  <c r="AE161" i="39" s="1"/>
  <c r="AD160" i="39"/>
  <c r="AE160" i="39" s="1"/>
  <c r="AD159" i="39"/>
  <c r="AE159" i="39" s="1"/>
  <c r="AD158" i="39"/>
  <c r="AE158" i="39" s="1"/>
  <c r="AD157" i="39"/>
  <c r="AE157" i="39" s="1"/>
  <c r="AD156" i="39"/>
  <c r="AE156" i="39" s="1"/>
  <c r="AD155" i="39"/>
  <c r="AE155" i="39" s="1"/>
  <c r="AD154" i="39"/>
  <c r="AE154" i="39" s="1"/>
  <c r="AD153" i="39"/>
  <c r="AE153" i="39" s="1"/>
  <c r="AD152" i="39"/>
  <c r="AE152" i="39" s="1"/>
  <c r="AD151" i="39"/>
  <c r="AE151" i="39" s="1"/>
  <c r="AD150" i="39"/>
  <c r="AE150" i="39" s="1"/>
  <c r="AD149" i="39"/>
  <c r="AE149" i="39" s="1"/>
  <c r="AD148" i="39"/>
  <c r="AE148" i="39" s="1"/>
  <c r="AD147" i="39"/>
  <c r="AE147" i="39" s="1"/>
  <c r="AD146" i="39"/>
  <c r="AE146" i="39" s="1"/>
  <c r="AD145" i="39"/>
  <c r="AE145" i="39" s="1"/>
  <c r="AD144" i="39"/>
  <c r="AE144" i="39" s="1"/>
  <c r="AD143" i="39"/>
  <c r="AE143" i="39" s="1"/>
  <c r="AD142" i="39"/>
  <c r="AE142" i="39" s="1"/>
  <c r="AD141" i="39"/>
  <c r="AE141" i="39" s="1"/>
  <c r="AD140" i="39"/>
  <c r="AE140" i="39" s="1"/>
  <c r="AD139" i="39"/>
  <c r="AE139" i="39" s="1"/>
  <c r="AD138" i="39"/>
  <c r="AE138" i="39" s="1"/>
  <c r="AD137" i="39"/>
  <c r="AE137" i="39" s="1"/>
  <c r="AD136" i="39"/>
  <c r="AE136" i="39" s="1"/>
  <c r="AD135" i="39"/>
  <c r="AE135" i="39" s="1"/>
  <c r="AD134" i="39"/>
  <c r="AE134" i="39" s="1"/>
  <c r="AD133" i="39"/>
  <c r="AE133" i="39" s="1"/>
  <c r="AD132" i="39"/>
  <c r="AE132" i="39" s="1"/>
  <c r="AD131" i="39"/>
  <c r="AE131" i="39" s="1"/>
  <c r="AD130" i="39"/>
  <c r="AE130" i="39" s="1"/>
  <c r="AD129" i="39"/>
  <c r="AE129" i="39" s="1"/>
  <c r="AD128" i="39"/>
  <c r="AE128" i="39" s="1"/>
  <c r="AD127" i="39"/>
  <c r="AE127" i="39" s="1"/>
  <c r="AD126" i="39"/>
  <c r="AE126" i="39" s="1"/>
  <c r="AD125" i="39"/>
  <c r="AE125" i="39" s="1"/>
  <c r="AD124" i="39"/>
  <c r="AE124" i="39" s="1"/>
  <c r="AD123" i="39"/>
  <c r="AE123" i="39" s="1"/>
  <c r="AD122" i="39"/>
  <c r="AE122" i="39" s="1"/>
  <c r="AD121" i="39"/>
  <c r="AE121" i="39" s="1"/>
  <c r="AD120" i="39"/>
  <c r="AE120" i="39" s="1"/>
  <c r="AD119" i="39"/>
  <c r="AE119" i="39" s="1"/>
  <c r="AD118" i="39"/>
  <c r="AE118" i="39" s="1"/>
  <c r="AD117" i="39"/>
  <c r="AE117" i="39" s="1"/>
  <c r="AD116" i="39"/>
  <c r="AE116" i="39" s="1"/>
  <c r="AD115" i="39"/>
  <c r="AE115" i="39" s="1"/>
  <c r="AD114" i="39"/>
  <c r="AE114" i="39" s="1"/>
  <c r="AD113" i="39"/>
  <c r="AE113" i="39" s="1"/>
  <c r="AD112" i="39"/>
  <c r="AE112" i="39" s="1"/>
  <c r="AD111" i="39"/>
  <c r="AE111" i="39" s="1"/>
  <c r="AD110" i="39"/>
  <c r="AE110" i="39" s="1"/>
  <c r="AD109" i="39"/>
  <c r="AE109" i="39" s="1"/>
  <c r="AD108" i="39"/>
  <c r="AE108" i="39" s="1"/>
  <c r="AD107" i="39"/>
  <c r="AE107" i="39" s="1"/>
  <c r="AD106" i="39"/>
  <c r="AE106" i="39" s="1"/>
  <c r="AD105" i="39"/>
  <c r="AE105" i="39" s="1"/>
  <c r="AD104" i="39"/>
  <c r="AE104" i="39" s="1"/>
  <c r="AD103" i="39"/>
  <c r="AE103" i="39" s="1"/>
  <c r="AD102" i="39"/>
  <c r="AE102" i="39" s="1"/>
  <c r="AD101" i="39"/>
  <c r="AE101" i="39" s="1"/>
  <c r="AD100" i="39"/>
  <c r="AE100" i="39" s="1"/>
  <c r="AD99" i="39"/>
  <c r="AE99" i="39" s="1"/>
  <c r="AD98" i="39"/>
  <c r="AE98" i="39" s="1"/>
  <c r="AD97" i="39"/>
  <c r="AE97" i="39" s="1"/>
  <c r="AD96" i="39"/>
  <c r="AE96" i="39" s="1"/>
  <c r="AD95" i="39"/>
  <c r="AE95" i="39" s="1"/>
  <c r="AD94" i="39"/>
  <c r="AE94" i="39" s="1"/>
  <c r="AD93" i="39"/>
  <c r="AE93" i="39" s="1"/>
  <c r="AD92" i="39"/>
  <c r="AE92" i="39" s="1"/>
  <c r="AD91" i="39"/>
  <c r="AE91" i="39" s="1"/>
  <c r="AD90" i="39"/>
  <c r="AE90" i="39" s="1"/>
  <c r="AD89" i="39"/>
  <c r="AE89" i="39" s="1"/>
  <c r="AD88" i="39"/>
  <c r="AE88" i="39" s="1"/>
  <c r="AD87" i="39"/>
  <c r="AE87" i="39" s="1"/>
  <c r="AD86" i="39"/>
  <c r="AE86" i="39" s="1"/>
  <c r="AD85" i="39"/>
  <c r="AE85" i="39" s="1"/>
  <c r="AD84" i="39"/>
  <c r="AE84" i="39" s="1"/>
  <c r="AD83" i="39"/>
  <c r="AE83" i="39" s="1"/>
  <c r="AD82" i="39"/>
  <c r="AE82" i="39" s="1"/>
  <c r="AD81" i="39"/>
  <c r="AE81" i="39" s="1"/>
  <c r="AD80" i="39"/>
  <c r="AE80" i="39" s="1"/>
  <c r="AD79" i="39"/>
  <c r="AE79" i="39" s="1"/>
  <c r="AD78" i="39"/>
  <c r="AE78" i="39" s="1"/>
  <c r="AD77" i="39"/>
  <c r="AE77" i="39" s="1"/>
  <c r="AD76" i="39"/>
  <c r="AE76" i="39" s="1"/>
  <c r="AD75" i="39"/>
  <c r="AE75" i="39" s="1"/>
  <c r="AD74" i="39"/>
  <c r="AE74" i="39" s="1"/>
  <c r="AD73" i="39"/>
  <c r="AE73" i="39" s="1"/>
  <c r="AD72" i="39"/>
  <c r="AE72" i="39" s="1"/>
  <c r="AD71" i="39"/>
  <c r="AE71" i="39" s="1"/>
  <c r="AD70" i="39"/>
  <c r="AE70" i="39" s="1"/>
  <c r="AD69" i="39"/>
  <c r="AE69" i="39" s="1"/>
  <c r="AD68" i="39"/>
  <c r="AE68" i="39" s="1"/>
  <c r="AD67" i="39"/>
  <c r="AE67" i="39" s="1"/>
  <c r="AD66" i="39"/>
  <c r="AE66" i="39" s="1"/>
  <c r="AD65" i="39"/>
  <c r="AE65" i="39" s="1"/>
  <c r="AD64" i="39"/>
  <c r="AE64" i="39" s="1"/>
  <c r="AD63" i="39"/>
  <c r="AE63" i="39" s="1"/>
  <c r="AD62" i="39"/>
  <c r="AE62" i="39" s="1"/>
  <c r="AD61" i="39"/>
  <c r="AE61" i="39" s="1"/>
  <c r="AD60" i="39"/>
  <c r="AE60" i="39" s="1"/>
  <c r="AD59" i="39"/>
  <c r="AE59" i="39" s="1"/>
  <c r="AD58" i="39"/>
  <c r="AE58" i="39" s="1"/>
  <c r="AD57" i="39"/>
  <c r="AE57" i="39" s="1"/>
  <c r="AD56" i="39"/>
  <c r="AE56" i="39" s="1"/>
  <c r="AD55" i="39"/>
  <c r="AE55" i="39" s="1"/>
  <c r="AD54" i="39"/>
  <c r="AE54" i="39" s="1"/>
  <c r="AD53" i="39"/>
  <c r="AE53" i="39" s="1"/>
  <c r="AD52" i="39"/>
  <c r="AE52" i="39" s="1"/>
  <c r="AD51" i="39"/>
  <c r="AE51" i="39" s="1"/>
  <c r="AD50" i="39"/>
  <c r="AE50" i="39" s="1"/>
  <c r="AD49" i="39"/>
  <c r="AE49" i="39" s="1"/>
  <c r="AD48" i="39"/>
  <c r="AE48" i="39" s="1"/>
  <c r="AD47" i="39"/>
  <c r="AE47" i="39" s="1"/>
  <c r="AD46" i="39"/>
  <c r="AE46" i="39" s="1"/>
  <c r="AD45" i="39"/>
  <c r="AE45" i="39" s="1"/>
  <c r="AD44" i="39"/>
  <c r="AE44" i="39" s="1"/>
  <c r="AD43" i="39"/>
  <c r="AE43" i="39" s="1"/>
  <c r="AD42" i="39"/>
  <c r="AE42" i="39" s="1"/>
  <c r="AD41" i="39"/>
  <c r="AE41" i="39" s="1"/>
  <c r="AD40" i="39"/>
  <c r="AE40" i="39" s="1"/>
  <c r="AD39" i="39"/>
  <c r="AE39" i="39" s="1"/>
  <c r="AD38" i="39"/>
  <c r="AE38" i="39" s="1"/>
  <c r="AD37" i="39"/>
  <c r="AE37" i="39" s="1"/>
  <c r="AD36" i="39"/>
  <c r="AE36" i="39" s="1"/>
  <c r="AD35" i="39"/>
  <c r="AE35" i="39" s="1"/>
  <c r="AD34" i="39"/>
  <c r="AE34" i="39" s="1"/>
  <c r="AD33" i="39"/>
  <c r="AE33" i="39" s="1"/>
  <c r="AD32" i="39"/>
  <c r="AE32" i="39" s="1"/>
  <c r="AD31" i="39"/>
  <c r="AE31" i="39" s="1"/>
  <c r="AD30" i="39"/>
  <c r="AE30" i="39" s="1"/>
  <c r="AD29" i="39"/>
  <c r="AE29" i="39" s="1"/>
  <c r="AD28" i="39"/>
  <c r="AE28" i="39" s="1"/>
  <c r="AD27" i="39"/>
  <c r="AE27" i="39" s="1"/>
  <c r="AD26" i="39"/>
  <c r="AE26" i="39" s="1"/>
  <c r="AD25" i="39"/>
  <c r="AE25" i="39" s="1"/>
  <c r="AD24" i="39"/>
  <c r="AE24" i="39" s="1"/>
  <c r="AD23" i="39"/>
  <c r="AE23" i="39" s="1"/>
  <c r="AD22" i="39"/>
  <c r="AE22" i="39" s="1"/>
  <c r="AD21" i="39"/>
  <c r="AE21" i="39" s="1"/>
  <c r="AD20" i="39"/>
  <c r="AE20" i="39" s="1"/>
  <c r="AD19" i="39"/>
  <c r="AE19" i="39" s="1"/>
  <c r="AD18" i="39"/>
  <c r="AE18" i="39" s="1"/>
  <c r="AD17" i="39"/>
  <c r="AE17" i="39" s="1"/>
  <c r="AD16" i="39"/>
  <c r="AE16" i="39" s="1"/>
  <c r="AD15" i="39"/>
  <c r="AE15" i="39" s="1"/>
  <c r="AD14" i="39"/>
  <c r="AE14" i="39" s="1"/>
  <c r="AD13" i="39"/>
  <c r="AE13" i="39" s="1"/>
  <c r="AD12" i="39"/>
  <c r="AE12" i="39" s="1"/>
  <c r="AD11" i="39"/>
  <c r="AE11" i="39" s="1"/>
  <c r="AD10" i="39"/>
  <c r="AE10" i="39" s="1"/>
  <c r="AD7" i="39"/>
  <c r="H153" i="11"/>
  <c r="H152" i="11"/>
  <c r="H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3" i="39"/>
  <c r="AA12" i="39"/>
  <c r="AA11" i="39"/>
  <c r="AA10" i="39"/>
  <c r="AA9" i="39"/>
  <c r="AA8" i="39"/>
  <c r="Z190" i="39"/>
  <c r="Z189" i="39"/>
  <c r="Z188" i="39"/>
  <c r="Z187" i="39"/>
  <c r="Z186" i="39"/>
  <c r="Z185" i="39"/>
  <c r="Z184" i="39"/>
  <c r="Z183" i="39"/>
  <c r="Z182" i="39"/>
  <c r="Z181" i="39"/>
  <c r="Z180" i="39"/>
  <c r="Z179" i="39"/>
  <c r="Z178" i="39"/>
  <c r="Z177" i="39"/>
  <c r="Z176" i="39"/>
  <c r="Z175" i="39"/>
  <c r="Z174" i="39"/>
  <c r="Z173" i="39"/>
  <c r="Z172" i="39"/>
  <c r="Z171" i="39"/>
  <c r="Z170" i="39"/>
  <c r="Z169" i="39"/>
  <c r="Z168" i="39"/>
  <c r="Z167" i="39"/>
  <c r="Z166" i="39"/>
  <c r="Z165" i="39"/>
  <c r="Z164" i="39"/>
  <c r="Z163" i="39"/>
  <c r="Z162" i="39"/>
  <c r="Z161" i="39"/>
  <c r="Z160" i="39"/>
  <c r="Z159" i="39"/>
  <c r="Z158" i="39"/>
  <c r="Z157" i="39"/>
  <c r="Z156" i="39"/>
  <c r="Z155" i="39"/>
  <c r="Z154" i="39"/>
  <c r="Z153" i="39"/>
  <c r="Z152" i="39"/>
  <c r="Z151" i="39"/>
  <c r="Z150" i="39"/>
  <c r="Z149" i="39"/>
  <c r="Z148" i="39"/>
  <c r="Z147" i="39"/>
  <c r="Z146" i="39"/>
  <c r="Z145" i="39"/>
  <c r="Z144" i="39"/>
  <c r="Z143" i="39"/>
  <c r="Z142" i="39"/>
  <c r="Z141" i="39"/>
  <c r="Z140" i="39"/>
  <c r="Z139" i="39"/>
  <c r="Z138" i="39"/>
  <c r="Z137" i="39"/>
  <c r="Z136" i="39"/>
  <c r="Z135" i="39"/>
  <c r="Z134" i="39"/>
  <c r="Z133" i="39"/>
  <c r="Z132" i="39"/>
  <c r="Z131" i="39"/>
  <c r="Z130" i="39"/>
  <c r="Z129" i="39"/>
  <c r="Z128" i="39"/>
  <c r="Z127" i="39"/>
  <c r="Z126" i="39"/>
  <c r="Z125" i="39"/>
  <c r="Z124" i="39"/>
  <c r="Z123" i="39"/>
  <c r="Z122" i="39"/>
  <c r="Z121" i="39"/>
  <c r="Z120" i="39"/>
  <c r="Z119" i="39"/>
  <c r="Z118" i="39"/>
  <c r="Z117" i="39"/>
  <c r="Z116" i="39"/>
  <c r="Z115" i="39"/>
  <c r="Z114" i="39"/>
  <c r="Z113" i="39"/>
  <c r="Z112" i="39"/>
  <c r="Z111" i="39"/>
  <c r="Z110" i="39"/>
  <c r="Z109" i="39"/>
  <c r="Z108" i="39"/>
  <c r="Z107" i="39"/>
  <c r="Z106" i="39"/>
  <c r="Z105" i="39"/>
  <c r="Z104" i="39"/>
  <c r="Z103" i="39"/>
  <c r="Z102" i="39"/>
  <c r="Z101" i="39"/>
  <c r="Z100" i="39"/>
  <c r="Z99" i="39"/>
  <c r="Z98" i="39"/>
  <c r="Z97" i="39"/>
  <c r="Z96" i="39"/>
  <c r="Z95" i="39"/>
  <c r="Z94" i="39"/>
  <c r="Z93" i="39"/>
  <c r="Z92" i="39"/>
  <c r="Z91" i="39"/>
  <c r="Z90" i="39"/>
  <c r="Z89" i="39"/>
  <c r="Z88" i="39"/>
  <c r="Z87" i="39"/>
  <c r="Z86" i="39"/>
  <c r="Z85" i="39"/>
  <c r="Z84" i="39"/>
  <c r="Z83" i="39"/>
  <c r="Z82" i="39"/>
  <c r="Z81" i="39"/>
  <c r="Z80" i="39"/>
  <c r="Z79" i="39"/>
  <c r="Z78" i="39"/>
  <c r="Z77" i="39"/>
  <c r="Z76" i="39"/>
  <c r="Z75" i="39"/>
  <c r="Z74" i="39"/>
  <c r="Z73" i="39"/>
  <c r="Z72" i="39"/>
  <c r="Z71" i="39"/>
  <c r="Z70" i="39"/>
  <c r="Z69" i="39"/>
  <c r="Z68" i="39"/>
  <c r="Z67" i="39"/>
  <c r="Z66" i="39"/>
  <c r="Z65" i="39"/>
  <c r="Z64" i="39"/>
  <c r="Z63" i="39"/>
  <c r="Z62" i="39"/>
  <c r="Z61" i="39"/>
  <c r="Z60" i="39"/>
  <c r="Z59" i="39"/>
  <c r="Z58" i="39"/>
  <c r="Z57" i="39"/>
  <c r="Z56" i="39"/>
  <c r="Z55" i="39"/>
  <c r="Z54" i="39"/>
  <c r="Z53" i="39"/>
  <c r="Z52" i="39"/>
  <c r="Z51" i="39"/>
  <c r="Z50" i="39"/>
  <c r="Z49" i="39"/>
  <c r="Z48" i="39"/>
  <c r="Z47" i="39"/>
  <c r="Z46" i="39"/>
  <c r="Z45" i="39"/>
  <c r="Z44" i="39"/>
  <c r="Z43" i="39"/>
  <c r="Z42" i="39"/>
  <c r="Z41" i="39"/>
  <c r="Z40" i="39"/>
  <c r="Z39" i="39"/>
  <c r="Z38" i="39"/>
  <c r="Z37" i="39"/>
  <c r="Z36" i="39"/>
  <c r="Z35" i="39"/>
  <c r="Z34" i="39"/>
  <c r="Z33" i="39"/>
  <c r="Z32" i="39"/>
  <c r="Z31" i="39"/>
  <c r="Z30" i="39"/>
  <c r="Z29" i="39"/>
  <c r="Z28" i="39"/>
  <c r="Z27" i="39"/>
  <c r="Z26" i="39"/>
  <c r="Z25" i="39"/>
  <c r="Z24" i="39"/>
  <c r="Z23" i="39"/>
  <c r="Z22" i="39"/>
  <c r="Z21" i="39"/>
  <c r="Z20" i="39"/>
  <c r="Z19" i="39"/>
  <c r="Z18" i="39"/>
  <c r="Z17" i="39"/>
  <c r="Z16" i="39"/>
  <c r="Z15" i="39"/>
  <c r="Z14" i="39"/>
  <c r="AA14" i="39" s="1"/>
  <c r="Z13" i="39"/>
  <c r="Z12" i="39"/>
  <c r="Z11" i="39"/>
  <c r="Z10" i="39"/>
  <c r="Z9" i="39"/>
  <c r="Z8" i="39"/>
  <c r="Z7" i="39"/>
  <c r="AA7" i="39" s="1"/>
  <c r="Q7" i="39"/>
  <c r="AH7" i="39" l="1"/>
  <c r="S7" i="39"/>
  <c r="AK7" i="39"/>
  <c r="AE7" i="39"/>
  <c r="Q106" i="47"/>
  <c r="S106" i="47"/>
  <c r="I62" i="10"/>
  <c r="B27" i="5"/>
  <c r="B26" i="5"/>
  <c r="B24" i="5"/>
  <c r="I61" i="10"/>
  <c r="B22" i="5"/>
  <c r="AA191" i="39"/>
  <c r="H154" i="11"/>
  <c r="B25" i="5" s="1"/>
  <c r="U106" i="47"/>
  <c r="P278" i="9"/>
  <c r="V278" i="9" s="1"/>
  <c r="P298" i="9"/>
  <c r="V298" i="9" s="1"/>
  <c r="P318" i="9"/>
  <c r="V318" i="9" s="1"/>
  <c r="P338" i="9"/>
  <c r="V338" i="9" s="1"/>
  <c r="P106" i="47"/>
  <c r="P106" i="9"/>
  <c r="P227" i="9"/>
  <c r="P258" i="9"/>
  <c r="V258" i="9" s="1"/>
  <c r="P263" i="9"/>
  <c r="V263" i="9" s="1"/>
  <c r="P273" i="9"/>
  <c r="V273" i="9" s="1"/>
  <c r="P283" i="9"/>
  <c r="V283" i="9" s="1"/>
  <c r="P288" i="9"/>
  <c r="V288" i="9" s="1"/>
  <c r="P293" i="9"/>
  <c r="V293" i="9" s="1"/>
  <c r="P303" i="9"/>
  <c r="V303" i="9" s="1"/>
  <c r="P308" i="9"/>
  <c r="V308" i="9" s="1"/>
  <c r="P313" i="9"/>
  <c r="V313" i="9" s="1"/>
  <c r="P323" i="9"/>
  <c r="V323" i="9" s="1"/>
  <c r="P328" i="9"/>
  <c r="V328" i="9" s="1"/>
  <c r="P333" i="9"/>
  <c r="V333" i="9" s="1"/>
  <c r="P343" i="9"/>
  <c r="V343" i="9" s="1"/>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91" i="49"/>
  <c r="G91" i="49"/>
  <c r="E91" i="49"/>
  <c r="C91" i="49"/>
  <c r="B91" i="49"/>
  <c r="M90" i="49"/>
  <c r="G90" i="49"/>
  <c r="E90" i="49"/>
  <c r="C90" i="49"/>
  <c r="B90" i="49"/>
  <c r="M85" i="49"/>
  <c r="I85" i="49"/>
  <c r="G85" i="49"/>
  <c r="E85" i="49"/>
  <c r="C85" i="49"/>
  <c r="F85" i="49" s="1"/>
  <c r="B85" i="49"/>
  <c r="M84" i="49"/>
  <c r="I84" i="49"/>
  <c r="G84" i="49"/>
  <c r="E84" i="49"/>
  <c r="C84" i="49"/>
  <c r="B84" i="49"/>
  <c r="M83" i="49"/>
  <c r="I83" i="49"/>
  <c r="G83" i="49"/>
  <c r="E83" i="49"/>
  <c r="C83" i="49"/>
  <c r="F83" i="49" s="1"/>
  <c r="B83" i="49"/>
  <c r="M82" i="49"/>
  <c r="I82" i="49"/>
  <c r="G82" i="49"/>
  <c r="E82" i="49"/>
  <c r="C82" i="49"/>
  <c r="B82" i="49"/>
  <c r="M81" i="49"/>
  <c r="I81" i="49"/>
  <c r="G81" i="49"/>
  <c r="E81" i="49"/>
  <c r="C81" i="49"/>
  <c r="F81" i="49" s="1"/>
  <c r="B81" i="49"/>
  <c r="M80" i="49"/>
  <c r="I80" i="49"/>
  <c r="G80" i="49"/>
  <c r="E80" i="49"/>
  <c r="C80" i="49"/>
  <c r="B80" i="49"/>
  <c r="M79" i="49"/>
  <c r="I79" i="49"/>
  <c r="G79" i="49"/>
  <c r="E79" i="49"/>
  <c r="C79" i="49"/>
  <c r="F79" i="49" s="1"/>
  <c r="B79" i="49"/>
  <c r="M78" i="49"/>
  <c r="I78" i="49"/>
  <c r="G78" i="49"/>
  <c r="E78" i="49"/>
  <c r="C78" i="49"/>
  <c r="B78" i="49"/>
  <c r="M77" i="49"/>
  <c r="I77" i="49"/>
  <c r="G77" i="49"/>
  <c r="E77" i="49"/>
  <c r="C77" i="49"/>
  <c r="F77" i="49" s="1"/>
  <c r="B77" i="49"/>
  <c r="M76" i="49"/>
  <c r="I76" i="49"/>
  <c r="G76" i="49"/>
  <c r="E76" i="49"/>
  <c r="C76" i="49"/>
  <c r="B76" i="49"/>
  <c r="F85" i="1"/>
  <c r="F84" i="1"/>
  <c r="F83" i="1"/>
  <c r="F82" i="1"/>
  <c r="F81" i="1"/>
  <c r="F80" i="1"/>
  <c r="F79" i="1"/>
  <c r="F78" i="1"/>
  <c r="F77" i="1"/>
  <c r="F76" i="1"/>
  <c r="M21" i="49"/>
  <c r="J21" i="49"/>
  <c r="H21" i="49"/>
  <c r="F21" i="49"/>
  <c r="E21" i="49"/>
  <c r="D21" i="49"/>
  <c r="C21" i="49"/>
  <c r="B21" i="49"/>
  <c r="M20" i="49"/>
  <c r="H20" i="49"/>
  <c r="F20" i="49"/>
  <c r="E20" i="49"/>
  <c r="D20" i="49"/>
  <c r="C20" i="49"/>
  <c r="B20" i="49"/>
  <c r="I21" i="1"/>
  <c r="I21" i="49" s="1"/>
  <c r="G21" i="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G21" i="49" l="1"/>
  <c r="K21" i="1"/>
  <c r="K21" i="49"/>
  <c r="B23" i="5"/>
  <c r="G20" i="49"/>
  <c r="K20" i="49" s="1"/>
  <c r="K20" i="1"/>
  <c r="F76" i="49"/>
  <c r="K76" i="49" s="1"/>
  <c r="F80" i="49"/>
  <c r="K80" i="49" s="1"/>
  <c r="F84" i="49"/>
  <c r="K84" i="49" s="1"/>
  <c r="K81" i="49"/>
  <c r="K79" i="49"/>
  <c r="K77" i="49"/>
  <c r="F78" i="49"/>
  <c r="K78" i="49" s="1"/>
  <c r="F82" i="49"/>
  <c r="K82" i="49" s="1"/>
  <c r="K77" i="1"/>
  <c r="V106" i="47"/>
  <c r="K76" i="1"/>
  <c r="K85" i="1"/>
  <c r="K82" i="1"/>
  <c r="K79" i="1"/>
  <c r="K83" i="1"/>
  <c r="K78" i="1"/>
  <c r="K81" i="1"/>
  <c r="K84" i="1"/>
  <c r="K80" i="1"/>
  <c r="K83" i="49"/>
  <c r="K85" i="49"/>
  <c r="V106" i="9"/>
  <c r="K31" i="1" l="1"/>
  <c r="B18" i="5" s="1"/>
  <c r="K100" i="1"/>
  <c r="K86" i="1"/>
  <c r="K86" i="49"/>
  <c r="E5" i="18"/>
  <c r="C5" i="18"/>
  <c r="E4" i="18"/>
  <c r="C4" i="18"/>
  <c r="K100" i="49" l="1"/>
  <c r="K59" i="49" s="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M190" i="46" l="1"/>
  <c r="AC190" i="46"/>
  <c r="Y190" i="46"/>
  <c r="X190" i="46"/>
  <c r="W190" i="46"/>
  <c r="P190" i="46"/>
  <c r="N190" i="46"/>
  <c r="M190" i="46"/>
  <c r="L190" i="46"/>
  <c r="K190" i="46"/>
  <c r="I190" i="46"/>
  <c r="G190" i="46"/>
  <c r="E190" i="46"/>
  <c r="AM189" i="46"/>
  <c r="AC189" i="46"/>
  <c r="Y189" i="46"/>
  <c r="X189" i="46"/>
  <c r="W189" i="46"/>
  <c r="P189" i="46"/>
  <c r="N189" i="46"/>
  <c r="M189" i="46"/>
  <c r="L189" i="46"/>
  <c r="K189" i="46"/>
  <c r="I189" i="46"/>
  <c r="G189" i="46"/>
  <c r="E189" i="46"/>
  <c r="AM188" i="46"/>
  <c r="AC188" i="46"/>
  <c r="Y188" i="46"/>
  <c r="X188" i="46"/>
  <c r="W188" i="46"/>
  <c r="P188" i="46"/>
  <c r="N188" i="46"/>
  <c r="M188" i="46"/>
  <c r="L188" i="46"/>
  <c r="K188" i="46"/>
  <c r="I188" i="46"/>
  <c r="G188" i="46"/>
  <c r="E188" i="46"/>
  <c r="AM187" i="46"/>
  <c r="AC187" i="46"/>
  <c r="Y187" i="46"/>
  <c r="X187" i="46"/>
  <c r="W187" i="46"/>
  <c r="P187" i="46"/>
  <c r="N187" i="46"/>
  <c r="M187" i="46"/>
  <c r="L187" i="46"/>
  <c r="K187" i="46"/>
  <c r="I187" i="46"/>
  <c r="G187" i="46"/>
  <c r="E187" i="46"/>
  <c r="AM186" i="46"/>
  <c r="AC186" i="46"/>
  <c r="Y186" i="46"/>
  <c r="X186" i="46"/>
  <c r="W186" i="46"/>
  <c r="P186" i="46"/>
  <c r="N186" i="46"/>
  <c r="M186" i="46"/>
  <c r="L186" i="46"/>
  <c r="K186" i="46"/>
  <c r="I186" i="46"/>
  <c r="G186" i="46"/>
  <c r="E186" i="46"/>
  <c r="AM185" i="46"/>
  <c r="AC185" i="46"/>
  <c r="Y185" i="46"/>
  <c r="X185" i="46"/>
  <c r="W185" i="46"/>
  <c r="P185" i="46"/>
  <c r="N185" i="46"/>
  <c r="M185" i="46"/>
  <c r="L185" i="46"/>
  <c r="K185" i="46"/>
  <c r="I185" i="46"/>
  <c r="G185" i="46"/>
  <c r="E185" i="46"/>
  <c r="AM184" i="46"/>
  <c r="AC184" i="46"/>
  <c r="Y184" i="46"/>
  <c r="X184" i="46"/>
  <c r="W184" i="46"/>
  <c r="P184" i="46"/>
  <c r="N184" i="46"/>
  <c r="M184" i="46"/>
  <c r="L184" i="46"/>
  <c r="K184" i="46"/>
  <c r="I184" i="46"/>
  <c r="G184" i="46"/>
  <c r="E184" i="46"/>
  <c r="AM183" i="46"/>
  <c r="AC183" i="46"/>
  <c r="Y183" i="46"/>
  <c r="X183" i="46"/>
  <c r="W183" i="46"/>
  <c r="P183" i="46"/>
  <c r="N183" i="46"/>
  <c r="M183" i="46"/>
  <c r="L183" i="46"/>
  <c r="K183" i="46"/>
  <c r="I183" i="46"/>
  <c r="G183" i="46"/>
  <c r="E183" i="46"/>
  <c r="AM182" i="46"/>
  <c r="AC182" i="46"/>
  <c r="Y182" i="46"/>
  <c r="X182" i="46"/>
  <c r="W182" i="46"/>
  <c r="P182" i="46"/>
  <c r="N182" i="46"/>
  <c r="M182" i="46"/>
  <c r="L182" i="46"/>
  <c r="K182" i="46"/>
  <c r="I182" i="46"/>
  <c r="G182" i="46"/>
  <c r="E182" i="46"/>
  <c r="AM181" i="46"/>
  <c r="AC181" i="46"/>
  <c r="Y181" i="46"/>
  <c r="X181" i="46"/>
  <c r="W181" i="46"/>
  <c r="P181" i="46"/>
  <c r="N181" i="46"/>
  <c r="M181" i="46"/>
  <c r="L181" i="46"/>
  <c r="K181" i="46"/>
  <c r="I181" i="46"/>
  <c r="G181" i="46"/>
  <c r="E181" i="46"/>
  <c r="AM180" i="46"/>
  <c r="AC180" i="46"/>
  <c r="Y180" i="46"/>
  <c r="X180" i="46"/>
  <c r="W180" i="46"/>
  <c r="P180" i="46"/>
  <c r="N180" i="46"/>
  <c r="M180" i="46"/>
  <c r="L180" i="46"/>
  <c r="K180" i="46"/>
  <c r="I180" i="46"/>
  <c r="G180" i="46"/>
  <c r="E180" i="46"/>
  <c r="AM179" i="46"/>
  <c r="AC179" i="46"/>
  <c r="Y179" i="46"/>
  <c r="X179" i="46"/>
  <c r="W179" i="46"/>
  <c r="P179" i="46"/>
  <c r="N179" i="46"/>
  <c r="M179" i="46"/>
  <c r="L179" i="46"/>
  <c r="K179" i="46"/>
  <c r="I179" i="46"/>
  <c r="G179" i="46"/>
  <c r="E179" i="46"/>
  <c r="AM178" i="46"/>
  <c r="AC178" i="46"/>
  <c r="Y178" i="46"/>
  <c r="X178" i="46"/>
  <c r="W178" i="46"/>
  <c r="P178" i="46"/>
  <c r="N178" i="46"/>
  <c r="M178" i="46"/>
  <c r="L178" i="46"/>
  <c r="K178" i="46"/>
  <c r="I178" i="46"/>
  <c r="G178" i="46"/>
  <c r="E178" i="46"/>
  <c r="AM177" i="46"/>
  <c r="AC177" i="46"/>
  <c r="Y177" i="46"/>
  <c r="X177" i="46"/>
  <c r="W177" i="46"/>
  <c r="P177" i="46"/>
  <c r="N177" i="46"/>
  <c r="M177" i="46"/>
  <c r="L177" i="46"/>
  <c r="K177" i="46"/>
  <c r="I177" i="46"/>
  <c r="G177" i="46"/>
  <c r="E177" i="46"/>
  <c r="AM176" i="46"/>
  <c r="AC176" i="46"/>
  <c r="Y176" i="46"/>
  <c r="X176" i="46"/>
  <c r="W176" i="46"/>
  <c r="P176" i="46"/>
  <c r="N176" i="46"/>
  <c r="M176" i="46"/>
  <c r="L176" i="46"/>
  <c r="K176" i="46"/>
  <c r="I176" i="46"/>
  <c r="G176" i="46"/>
  <c r="E176" i="46"/>
  <c r="AM175" i="46"/>
  <c r="AC175" i="46"/>
  <c r="Y175" i="46"/>
  <c r="X175" i="46"/>
  <c r="W175" i="46"/>
  <c r="P175" i="46"/>
  <c r="N175" i="46"/>
  <c r="M175" i="46"/>
  <c r="L175" i="46"/>
  <c r="K175" i="46"/>
  <c r="I175" i="46"/>
  <c r="G175" i="46"/>
  <c r="E175" i="46"/>
  <c r="AM174" i="46"/>
  <c r="AC174" i="46"/>
  <c r="Y174" i="46"/>
  <c r="X174" i="46"/>
  <c r="W174" i="46"/>
  <c r="P174" i="46"/>
  <c r="N174" i="46"/>
  <c r="M174" i="46"/>
  <c r="L174" i="46"/>
  <c r="K174" i="46"/>
  <c r="I174" i="46"/>
  <c r="G174" i="46"/>
  <c r="E174" i="46"/>
  <c r="AM173" i="46"/>
  <c r="AC173" i="46"/>
  <c r="Y173" i="46"/>
  <c r="X173" i="46"/>
  <c r="W173" i="46"/>
  <c r="P173" i="46"/>
  <c r="N173" i="46"/>
  <c r="M173" i="46"/>
  <c r="L173" i="46"/>
  <c r="K173" i="46"/>
  <c r="I173" i="46"/>
  <c r="G173" i="46"/>
  <c r="E173" i="46"/>
  <c r="AM172" i="46"/>
  <c r="AC172" i="46"/>
  <c r="Y172" i="46"/>
  <c r="X172" i="46"/>
  <c r="W172" i="46"/>
  <c r="P172" i="46"/>
  <c r="N172" i="46"/>
  <c r="M172" i="46"/>
  <c r="L172" i="46"/>
  <c r="K172" i="46"/>
  <c r="I172" i="46"/>
  <c r="G172" i="46"/>
  <c r="E172" i="46"/>
  <c r="AM171" i="46"/>
  <c r="AC171" i="46"/>
  <c r="Y171" i="46"/>
  <c r="X171" i="46"/>
  <c r="W171" i="46"/>
  <c r="P171" i="46"/>
  <c r="N171" i="46"/>
  <c r="M171" i="46"/>
  <c r="L171" i="46"/>
  <c r="K171" i="46"/>
  <c r="I171" i="46"/>
  <c r="G171" i="46"/>
  <c r="E171" i="46"/>
  <c r="AM170" i="46"/>
  <c r="AC170" i="46"/>
  <c r="Y170" i="46"/>
  <c r="X170" i="46"/>
  <c r="W170" i="46"/>
  <c r="P170" i="46"/>
  <c r="N170" i="46"/>
  <c r="M170" i="46"/>
  <c r="L170" i="46"/>
  <c r="K170" i="46"/>
  <c r="I170" i="46"/>
  <c r="G170" i="46"/>
  <c r="E170" i="46"/>
  <c r="AM169" i="46"/>
  <c r="AC169" i="46"/>
  <c r="Y169" i="46"/>
  <c r="X169" i="46"/>
  <c r="W169" i="46"/>
  <c r="P169" i="46"/>
  <c r="N169" i="46"/>
  <c r="M169" i="46"/>
  <c r="L169" i="46"/>
  <c r="K169" i="46"/>
  <c r="I169" i="46"/>
  <c r="G169" i="46"/>
  <c r="E169" i="46"/>
  <c r="AM168" i="46"/>
  <c r="AC168" i="46"/>
  <c r="Y168" i="46"/>
  <c r="X168" i="46"/>
  <c r="W168" i="46"/>
  <c r="P168" i="46"/>
  <c r="N168" i="46"/>
  <c r="M168" i="46"/>
  <c r="L168" i="46"/>
  <c r="K168" i="46"/>
  <c r="I168" i="46"/>
  <c r="G168" i="46"/>
  <c r="E168" i="46"/>
  <c r="AM167" i="46"/>
  <c r="AC167" i="46"/>
  <c r="Y167" i="46"/>
  <c r="X167" i="46"/>
  <c r="W167" i="46"/>
  <c r="P167" i="46"/>
  <c r="N167" i="46"/>
  <c r="M167" i="46"/>
  <c r="L167" i="46"/>
  <c r="K167" i="46"/>
  <c r="I167" i="46"/>
  <c r="G167" i="46"/>
  <c r="E167" i="46"/>
  <c r="AM166" i="46"/>
  <c r="AC166" i="46"/>
  <c r="Y166" i="46"/>
  <c r="X166" i="46"/>
  <c r="W166" i="46"/>
  <c r="P166" i="46"/>
  <c r="N166" i="46"/>
  <c r="M166" i="46"/>
  <c r="L166" i="46"/>
  <c r="K166" i="46"/>
  <c r="I166" i="46"/>
  <c r="G166" i="46"/>
  <c r="E166" i="46"/>
  <c r="AM165" i="46"/>
  <c r="AC165" i="46"/>
  <c r="Y165" i="46"/>
  <c r="X165" i="46"/>
  <c r="W165" i="46"/>
  <c r="P165" i="46"/>
  <c r="N165" i="46"/>
  <c r="M165" i="46"/>
  <c r="L165" i="46"/>
  <c r="K165" i="46"/>
  <c r="I165" i="46"/>
  <c r="G165" i="46"/>
  <c r="E165" i="46"/>
  <c r="AM164" i="46"/>
  <c r="AC164" i="46"/>
  <c r="Y164" i="46"/>
  <c r="X164" i="46"/>
  <c r="W164" i="46"/>
  <c r="P164" i="46"/>
  <c r="N164" i="46"/>
  <c r="M164" i="46"/>
  <c r="L164" i="46"/>
  <c r="K164" i="46"/>
  <c r="I164" i="46"/>
  <c r="G164" i="46"/>
  <c r="E164" i="46"/>
  <c r="AM163" i="46"/>
  <c r="AC163" i="46"/>
  <c r="Y163" i="46"/>
  <c r="X163" i="46"/>
  <c r="W163" i="46"/>
  <c r="P163" i="46"/>
  <c r="N163" i="46"/>
  <c r="M163" i="46"/>
  <c r="L163" i="46"/>
  <c r="K163" i="46"/>
  <c r="I163" i="46"/>
  <c r="G163" i="46"/>
  <c r="E163" i="46"/>
  <c r="AM162" i="46"/>
  <c r="AC162" i="46"/>
  <c r="Y162" i="46"/>
  <c r="X162" i="46"/>
  <c r="W162" i="46"/>
  <c r="P162" i="46"/>
  <c r="N162" i="46"/>
  <c r="M162" i="46"/>
  <c r="L162" i="46"/>
  <c r="K162" i="46"/>
  <c r="I162" i="46"/>
  <c r="G162" i="46"/>
  <c r="E162" i="46"/>
  <c r="AM161" i="46"/>
  <c r="AC161" i="46"/>
  <c r="Y161" i="46"/>
  <c r="X161" i="46"/>
  <c r="W161" i="46"/>
  <c r="P161" i="46"/>
  <c r="N161" i="46"/>
  <c r="M161" i="46"/>
  <c r="L161" i="46"/>
  <c r="K161" i="46"/>
  <c r="I161" i="46"/>
  <c r="G161" i="46"/>
  <c r="E161" i="46"/>
  <c r="AM160" i="46"/>
  <c r="AC160" i="46"/>
  <c r="Y160" i="46"/>
  <c r="X160" i="46"/>
  <c r="W160" i="46"/>
  <c r="P160" i="46"/>
  <c r="N160" i="46"/>
  <c r="M160" i="46"/>
  <c r="L160" i="46"/>
  <c r="K160" i="46"/>
  <c r="I160" i="46"/>
  <c r="G160" i="46"/>
  <c r="E160" i="46"/>
  <c r="AM159" i="46"/>
  <c r="AC159" i="46"/>
  <c r="Y159" i="46"/>
  <c r="X159" i="46"/>
  <c r="W159" i="46"/>
  <c r="P159" i="46"/>
  <c r="N159" i="46"/>
  <c r="M159" i="46"/>
  <c r="L159" i="46"/>
  <c r="K159" i="46"/>
  <c r="I159" i="46"/>
  <c r="G159" i="46"/>
  <c r="E159" i="46"/>
  <c r="AM158" i="46"/>
  <c r="AC158" i="46"/>
  <c r="Y158" i="46"/>
  <c r="X158" i="46"/>
  <c r="W158" i="46"/>
  <c r="P158" i="46"/>
  <c r="N158" i="46"/>
  <c r="M158" i="46"/>
  <c r="L158" i="46"/>
  <c r="K158" i="46"/>
  <c r="I158" i="46"/>
  <c r="G158" i="46"/>
  <c r="E158" i="46"/>
  <c r="AM157" i="46"/>
  <c r="AC157" i="46"/>
  <c r="Y157" i="46"/>
  <c r="X157" i="46"/>
  <c r="W157" i="46"/>
  <c r="P157" i="46"/>
  <c r="N157" i="46"/>
  <c r="M157" i="46"/>
  <c r="L157" i="46"/>
  <c r="K157" i="46"/>
  <c r="I157" i="46"/>
  <c r="G157" i="46"/>
  <c r="E157" i="46"/>
  <c r="AM156" i="46"/>
  <c r="AC156" i="46"/>
  <c r="Y156" i="46"/>
  <c r="X156" i="46"/>
  <c r="W156" i="46"/>
  <c r="P156" i="46"/>
  <c r="N156" i="46"/>
  <c r="M156" i="46"/>
  <c r="L156" i="46"/>
  <c r="K156" i="46"/>
  <c r="I156" i="46"/>
  <c r="G156" i="46"/>
  <c r="E156" i="46"/>
  <c r="AM155" i="46"/>
  <c r="AC155" i="46"/>
  <c r="Y155" i="46"/>
  <c r="X155" i="46"/>
  <c r="W155" i="46"/>
  <c r="P155" i="46"/>
  <c r="N155" i="46"/>
  <c r="M155" i="46"/>
  <c r="L155" i="46"/>
  <c r="K155" i="46"/>
  <c r="I155" i="46"/>
  <c r="G155" i="46"/>
  <c r="E155" i="46"/>
  <c r="AM154" i="46"/>
  <c r="AC154" i="46"/>
  <c r="Y154" i="46"/>
  <c r="X154" i="46"/>
  <c r="W154" i="46"/>
  <c r="P154" i="46"/>
  <c r="N154" i="46"/>
  <c r="M154" i="46"/>
  <c r="L154" i="46"/>
  <c r="K154" i="46"/>
  <c r="I154" i="46"/>
  <c r="G154" i="46"/>
  <c r="E154" i="46"/>
  <c r="AM153" i="46"/>
  <c r="AC153" i="46"/>
  <c r="Y153" i="46"/>
  <c r="X153" i="46"/>
  <c r="W153" i="46"/>
  <c r="P153" i="46"/>
  <c r="N153" i="46"/>
  <c r="M153" i="46"/>
  <c r="L153" i="46"/>
  <c r="K153" i="46"/>
  <c r="I153" i="46"/>
  <c r="G153" i="46"/>
  <c r="E153" i="46"/>
  <c r="AM152" i="46"/>
  <c r="AC152" i="46"/>
  <c r="Y152" i="46"/>
  <c r="X152" i="46"/>
  <c r="W152" i="46"/>
  <c r="P152" i="46"/>
  <c r="N152" i="46"/>
  <c r="M152" i="46"/>
  <c r="L152" i="46"/>
  <c r="K152" i="46"/>
  <c r="I152" i="46"/>
  <c r="G152" i="46"/>
  <c r="E152" i="46"/>
  <c r="AM151" i="46"/>
  <c r="AC151" i="46"/>
  <c r="Y151" i="46"/>
  <c r="X151" i="46"/>
  <c r="W151" i="46"/>
  <c r="P151" i="46"/>
  <c r="N151" i="46"/>
  <c r="M151" i="46"/>
  <c r="L151" i="46"/>
  <c r="K151" i="46"/>
  <c r="I151" i="46"/>
  <c r="G151" i="46"/>
  <c r="E151" i="46"/>
  <c r="AM150" i="46"/>
  <c r="AC150" i="46"/>
  <c r="Y150" i="46"/>
  <c r="X150" i="46"/>
  <c r="W150" i="46"/>
  <c r="P150" i="46"/>
  <c r="N150" i="46"/>
  <c r="M150" i="46"/>
  <c r="L150" i="46"/>
  <c r="K150" i="46"/>
  <c r="I150" i="46"/>
  <c r="G150" i="46"/>
  <c r="E150" i="46"/>
  <c r="AM149" i="46"/>
  <c r="AC149" i="46"/>
  <c r="Y149" i="46"/>
  <c r="X149" i="46"/>
  <c r="W149" i="46"/>
  <c r="P149" i="46"/>
  <c r="N149" i="46"/>
  <c r="M149" i="46"/>
  <c r="L149" i="46"/>
  <c r="K149" i="46"/>
  <c r="I149" i="46"/>
  <c r="G149" i="46"/>
  <c r="E149" i="46"/>
  <c r="AM148" i="46"/>
  <c r="AC148" i="46"/>
  <c r="Y148" i="46"/>
  <c r="X148" i="46"/>
  <c r="W148" i="46"/>
  <c r="P148" i="46"/>
  <c r="N148" i="46"/>
  <c r="M148" i="46"/>
  <c r="L148" i="46"/>
  <c r="K148" i="46"/>
  <c r="I148" i="46"/>
  <c r="G148" i="46"/>
  <c r="E148" i="46"/>
  <c r="AM147" i="46"/>
  <c r="AC147" i="46"/>
  <c r="Y147" i="46"/>
  <c r="X147" i="46"/>
  <c r="W147" i="46"/>
  <c r="P147" i="46"/>
  <c r="N147" i="46"/>
  <c r="M147" i="46"/>
  <c r="L147" i="46"/>
  <c r="K147" i="46"/>
  <c r="I147" i="46"/>
  <c r="G147" i="46"/>
  <c r="E147" i="46"/>
  <c r="AM146" i="46"/>
  <c r="AC146" i="46"/>
  <c r="Y146" i="46"/>
  <c r="X146" i="46"/>
  <c r="W146" i="46"/>
  <c r="P146" i="46"/>
  <c r="N146" i="46"/>
  <c r="M146" i="46"/>
  <c r="L146" i="46"/>
  <c r="K146" i="46"/>
  <c r="I146" i="46"/>
  <c r="G146" i="46"/>
  <c r="E146" i="46"/>
  <c r="AM145" i="46"/>
  <c r="AC145" i="46"/>
  <c r="Y145" i="46"/>
  <c r="X145" i="46"/>
  <c r="W145" i="46"/>
  <c r="P145" i="46"/>
  <c r="N145" i="46"/>
  <c r="M145" i="46"/>
  <c r="L145" i="46"/>
  <c r="K145" i="46"/>
  <c r="I145" i="46"/>
  <c r="G145" i="46"/>
  <c r="E145" i="46"/>
  <c r="AM144" i="46"/>
  <c r="AC144" i="46"/>
  <c r="Y144" i="46"/>
  <c r="X144" i="46"/>
  <c r="W144" i="46"/>
  <c r="P144" i="46"/>
  <c r="N144" i="46"/>
  <c r="M144" i="46"/>
  <c r="L144" i="46"/>
  <c r="K144" i="46"/>
  <c r="I144" i="46"/>
  <c r="G144" i="46"/>
  <c r="E144" i="46"/>
  <c r="AM143" i="46"/>
  <c r="AC143" i="46"/>
  <c r="Y143" i="46"/>
  <c r="X143" i="46"/>
  <c r="W143" i="46"/>
  <c r="P143" i="46"/>
  <c r="N143" i="46"/>
  <c r="M143" i="46"/>
  <c r="L143" i="46"/>
  <c r="K143" i="46"/>
  <c r="I143" i="46"/>
  <c r="G143" i="46"/>
  <c r="E143" i="46"/>
  <c r="AM142" i="46"/>
  <c r="AC142" i="46"/>
  <c r="Y142" i="46"/>
  <c r="X142" i="46"/>
  <c r="W142" i="46"/>
  <c r="P142" i="46"/>
  <c r="N142" i="46"/>
  <c r="M142" i="46"/>
  <c r="L142" i="46"/>
  <c r="K142" i="46"/>
  <c r="I142" i="46"/>
  <c r="G142" i="46"/>
  <c r="E142" i="46"/>
  <c r="AM141" i="46"/>
  <c r="AC141" i="46"/>
  <c r="Y141" i="46"/>
  <c r="X141" i="46"/>
  <c r="W141" i="46"/>
  <c r="P141" i="46"/>
  <c r="N141" i="46"/>
  <c r="M141" i="46"/>
  <c r="L141" i="46"/>
  <c r="K141" i="46"/>
  <c r="I141" i="46"/>
  <c r="G141" i="46"/>
  <c r="E141" i="46"/>
  <c r="AM140" i="46"/>
  <c r="AC140" i="46"/>
  <c r="Y140" i="46"/>
  <c r="X140" i="46"/>
  <c r="W140" i="46"/>
  <c r="P140" i="46"/>
  <c r="N140" i="46"/>
  <c r="M140" i="46"/>
  <c r="L140" i="46"/>
  <c r="K140" i="46"/>
  <c r="I140" i="46"/>
  <c r="G140" i="46"/>
  <c r="E140" i="46"/>
  <c r="AM139" i="46"/>
  <c r="AC139" i="46"/>
  <c r="Y139" i="46"/>
  <c r="X139" i="46"/>
  <c r="W139" i="46"/>
  <c r="P139" i="46"/>
  <c r="N139" i="46"/>
  <c r="M139" i="46"/>
  <c r="L139" i="46"/>
  <c r="K139" i="46"/>
  <c r="I139" i="46"/>
  <c r="G139" i="46"/>
  <c r="E139" i="46"/>
  <c r="AM138" i="46"/>
  <c r="AC138" i="46"/>
  <c r="Y138" i="46"/>
  <c r="X138" i="46"/>
  <c r="W138" i="46"/>
  <c r="P138" i="46"/>
  <c r="N138" i="46"/>
  <c r="M138" i="46"/>
  <c r="L138" i="46"/>
  <c r="K138" i="46"/>
  <c r="I138" i="46"/>
  <c r="G138" i="46"/>
  <c r="E138" i="46"/>
  <c r="AM137" i="46"/>
  <c r="AC137" i="46"/>
  <c r="Y137" i="46"/>
  <c r="X137" i="46"/>
  <c r="W137" i="46"/>
  <c r="P137" i="46"/>
  <c r="N137" i="46"/>
  <c r="M137" i="46"/>
  <c r="L137" i="46"/>
  <c r="K137" i="46"/>
  <c r="I137" i="46"/>
  <c r="G137" i="46"/>
  <c r="E137" i="46"/>
  <c r="AM136" i="46"/>
  <c r="AC136" i="46"/>
  <c r="Y136" i="46"/>
  <c r="X136" i="46"/>
  <c r="W136" i="46"/>
  <c r="P136" i="46"/>
  <c r="N136" i="46"/>
  <c r="M136" i="46"/>
  <c r="L136" i="46"/>
  <c r="K136" i="46"/>
  <c r="I136" i="46"/>
  <c r="G136" i="46"/>
  <c r="E136" i="46"/>
  <c r="AM135" i="46"/>
  <c r="AC135" i="46"/>
  <c r="Y135" i="46"/>
  <c r="X135" i="46"/>
  <c r="W135" i="46"/>
  <c r="P135" i="46"/>
  <c r="N135" i="46"/>
  <c r="M135" i="46"/>
  <c r="L135" i="46"/>
  <c r="K135" i="46"/>
  <c r="I135" i="46"/>
  <c r="G135" i="46"/>
  <c r="E135" i="46"/>
  <c r="AM134" i="46"/>
  <c r="AC134" i="46"/>
  <c r="Y134" i="46"/>
  <c r="X134" i="46"/>
  <c r="W134" i="46"/>
  <c r="P134" i="46"/>
  <c r="N134" i="46"/>
  <c r="M134" i="46"/>
  <c r="L134" i="46"/>
  <c r="K134" i="46"/>
  <c r="I134" i="46"/>
  <c r="G134" i="46"/>
  <c r="E134" i="46"/>
  <c r="AM133" i="46"/>
  <c r="AC133" i="46"/>
  <c r="Y133" i="46"/>
  <c r="X133" i="46"/>
  <c r="W133" i="46"/>
  <c r="P133" i="46"/>
  <c r="N133" i="46"/>
  <c r="M133" i="46"/>
  <c r="L133" i="46"/>
  <c r="K133" i="46"/>
  <c r="I133" i="46"/>
  <c r="G133" i="46"/>
  <c r="E133" i="46"/>
  <c r="AM132" i="46"/>
  <c r="AC132" i="46"/>
  <c r="Y132" i="46"/>
  <c r="X132" i="46"/>
  <c r="W132" i="46"/>
  <c r="P132" i="46"/>
  <c r="N132" i="46"/>
  <c r="M132" i="46"/>
  <c r="L132" i="46"/>
  <c r="K132" i="46"/>
  <c r="I132" i="46"/>
  <c r="G132" i="46"/>
  <c r="E132" i="46"/>
  <c r="AM131" i="46"/>
  <c r="AC131" i="46"/>
  <c r="Y131" i="46"/>
  <c r="X131" i="46"/>
  <c r="W131" i="46"/>
  <c r="P131" i="46"/>
  <c r="N131" i="46"/>
  <c r="M131" i="46"/>
  <c r="L131" i="46"/>
  <c r="K131" i="46"/>
  <c r="I131" i="46"/>
  <c r="G131" i="46"/>
  <c r="E131" i="46"/>
  <c r="AM130" i="46"/>
  <c r="AC130" i="46"/>
  <c r="Y130" i="46"/>
  <c r="X130" i="46"/>
  <c r="W130" i="46"/>
  <c r="P130" i="46"/>
  <c r="N130" i="46"/>
  <c r="M130" i="46"/>
  <c r="L130" i="46"/>
  <c r="K130" i="46"/>
  <c r="I130" i="46"/>
  <c r="G130" i="46"/>
  <c r="E130" i="46"/>
  <c r="AM129" i="46"/>
  <c r="AC129" i="46"/>
  <c r="Y129" i="46"/>
  <c r="X129" i="46"/>
  <c r="W129" i="46"/>
  <c r="P129" i="46"/>
  <c r="N129" i="46"/>
  <c r="M129" i="46"/>
  <c r="L129" i="46"/>
  <c r="K129" i="46"/>
  <c r="I129" i="46"/>
  <c r="G129" i="46"/>
  <c r="E129" i="46"/>
  <c r="AM128" i="46"/>
  <c r="AC128" i="46"/>
  <c r="Y128" i="46"/>
  <c r="X128" i="46"/>
  <c r="W128" i="46"/>
  <c r="P128" i="46"/>
  <c r="N128" i="46"/>
  <c r="M128" i="46"/>
  <c r="L128" i="46"/>
  <c r="K128" i="46"/>
  <c r="I128" i="46"/>
  <c r="G128" i="46"/>
  <c r="E128" i="46"/>
  <c r="AM127" i="46"/>
  <c r="AC127" i="46"/>
  <c r="Y127" i="46"/>
  <c r="X127" i="46"/>
  <c r="W127" i="46"/>
  <c r="P127" i="46"/>
  <c r="N127" i="46"/>
  <c r="M127" i="46"/>
  <c r="L127" i="46"/>
  <c r="K127" i="46"/>
  <c r="I127" i="46"/>
  <c r="G127" i="46"/>
  <c r="E127" i="46"/>
  <c r="AM126" i="46"/>
  <c r="AC126" i="46"/>
  <c r="Y126" i="46"/>
  <c r="X126" i="46"/>
  <c r="W126" i="46"/>
  <c r="P126" i="46"/>
  <c r="N126" i="46"/>
  <c r="M126" i="46"/>
  <c r="L126" i="46"/>
  <c r="K126" i="46"/>
  <c r="I126" i="46"/>
  <c r="G126" i="46"/>
  <c r="E126" i="46"/>
  <c r="AM125" i="46"/>
  <c r="AC125" i="46"/>
  <c r="Y125" i="46"/>
  <c r="X125" i="46"/>
  <c r="W125" i="46"/>
  <c r="P125" i="46"/>
  <c r="N125" i="46"/>
  <c r="M125" i="46"/>
  <c r="L125" i="46"/>
  <c r="K125" i="46"/>
  <c r="I125" i="46"/>
  <c r="G125" i="46"/>
  <c r="E125" i="46"/>
  <c r="AM124" i="46"/>
  <c r="AC124" i="46"/>
  <c r="Y124" i="46"/>
  <c r="X124" i="46"/>
  <c r="W124" i="46"/>
  <c r="P124" i="46"/>
  <c r="N124" i="46"/>
  <c r="M124" i="46"/>
  <c r="L124" i="46"/>
  <c r="K124" i="46"/>
  <c r="I124" i="46"/>
  <c r="G124" i="46"/>
  <c r="E124" i="46"/>
  <c r="AM123" i="46"/>
  <c r="AC123" i="46"/>
  <c r="Y123" i="46"/>
  <c r="X123" i="46"/>
  <c r="W123" i="46"/>
  <c r="P123" i="46"/>
  <c r="N123" i="46"/>
  <c r="M123" i="46"/>
  <c r="L123" i="46"/>
  <c r="K123" i="46"/>
  <c r="I123" i="46"/>
  <c r="G123" i="46"/>
  <c r="E123" i="46"/>
  <c r="AM122" i="46"/>
  <c r="AC122" i="46"/>
  <c r="Y122" i="46"/>
  <c r="X122" i="46"/>
  <c r="W122" i="46"/>
  <c r="P122" i="46"/>
  <c r="N122" i="46"/>
  <c r="M122" i="46"/>
  <c r="L122" i="46"/>
  <c r="K122" i="46"/>
  <c r="I122" i="46"/>
  <c r="G122" i="46"/>
  <c r="E122" i="46"/>
  <c r="AM121" i="46"/>
  <c r="AC121" i="46"/>
  <c r="Y121" i="46"/>
  <c r="X121" i="46"/>
  <c r="W121" i="46"/>
  <c r="P121" i="46"/>
  <c r="N121" i="46"/>
  <c r="M121" i="46"/>
  <c r="L121" i="46"/>
  <c r="K121" i="46"/>
  <c r="I121" i="46"/>
  <c r="G121" i="46"/>
  <c r="E121" i="46"/>
  <c r="AM120" i="46"/>
  <c r="AC120" i="46"/>
  <c r="Y120" i="46"/>
  <c r="X120" i="46"/>
  <c r="W120" i="46"/>
  <c r="P120" i="46"/>
  <c r="N120" i="46"/>
  <c r="M120" i="46"/>
  <c r="L120" i="46"/>
  <c r="K120" i="46"/>
  <c r="I120" i="46"/>
  <c r="G120" i="46"/>
  <c r="E120" i="46"/>
  <c r="AM119" i="46"/>
  <c r="AC119" i="46"/>
  <c r="Y119" i="46"/>
  <c r="X119" i="46"/>
  <c r="W119" i="46"/>
  <c r="P119" i="46"/>
  <c r="N119" i="46"/>
  <c r="M119" i="46"/>
  <c r="L119" i="46"/>
  <c r="K119" i="46"/>
  <c r="I119" i="46"/>
  <c r="G119" i="46"/>
  <c r="E119" i="46"/>
  <c r="AM118" i="46"/>
  <c r="AC118" i="46"/>
  <c r="Y118" i="46"/>
  <c r="X118" i="46"/>
  <c r="W118" i="46"/>
  <c r="P118" i="46"/>
  <c r="N118" i="46"/>
  <c r="M118" i="46"/>
  <c r="L118" i="46"/>
  <c r="K118" i="46"/>
  <c r="I118" i="46"/>
  <c r="G118" i="46"/>
  <c r="E118" i="46"/>
  <c r="AM117" i="46"/>
  <c r="AC117" i="46"/>
  <c r="Y117" i="46"/>
  <c r="X117" i="46"/>
  <c r="W117" i="46"/>
  <c r="P117" i="46"/>
  <c r="N117" i="46"/>
  <c r="M117" i="46"/>
  <c r="L117" i="46"/>
  <c r="K117" i="46"/>
  <c r="I117" i="46"/>
  <c r="G117" i="46"/>
  <c r="E117" i="46"/>
  <c r="AM116" i="46"/>
  <c r="AC116" i="46"/>
  <c r="Y116" i="46"/>
  <c r="X116" i="46"/>
  <c r="W116" i="46"/>
  <c r="P116" i="46"/>
  <c r="N116" i="46"/>
  <c r="M116" i="46"/>
  <c r="L116" i="46"/>
  <c r="K116" i="46"/>
  <c r="I116" i="46"/>
  <c r="G116" i="46"/>
  <c r="E116" i="46"/>
  <c r="AM115" i="46"/>
  <c r="AC115" i="46"/>
  <c r="Y115" i="46"/>
  <c r="X115" i="46"/>
  <c r="W115" i="46"/>
  <c r="P115" i="46"/>
  <c r="N115" i="46"/>
  <c r="M115" i="46"/>
  <c r="L115" i="46"/>
  <c r="K115" i="46"/>
  <c r="I115" i="46"/>
  <c r="G115" i="46"/>
  <c r="E115" i="46"/>
  <c r="AM114" i="46"/>
  <c r="AC114" i="46"/>
  <c r="Y114" i="46"/>
  <c r="X114" i="46"/>
  <c r="W114" i="46"/>
  <c r="P114" i="46"/>
  <c r="N114" i="46"/>
  <c r="M114" i="46"/>
  <c r="L114" i="46"/>
  <c r="K114" i="46"/>
  <c r="I114" i="46"/>
  <c r="G114" i="46"/>
  <c r="E114" i="46"/>
  <c r="AM113" i="46"/>
  <c r="AC113" i="46"/>
  <c r="Y113" i="46"/>
  <c r="X113" i="46"/>
  <c r="W113" i="46"/>
  <c r="P113" i="46"/>
  <c r="N113" i="46"/>
  <c r="M113" i="46"/>
  <c r="L113" i="46"/>
  <c r="K113" i="46"/>
  <c r="I113" i="46"/>
  <c r="G113" i="46"/>
  <c r="E113" i="46"/>
  <c r="AM112" i="46"/>
  <c r="AC112" i="46"/>
  <c r="Y112" i="46"/>
  <c r="X112" i="46"/>
  <c r="W112" i="46"/>
  <c r="P112" i="46"/>
  <c r="N112" i="46"/>
  <c r="M112" i="46"/>
  <c r="L112" i="46"/>
  <c r="K112" i="46"/>
  <c r="I112" i="46"/>
  <c r="G112" i="46"/>
  <c r="E112" i="46"/>
  <c r="AM111" i="46"/>
  <c r="AC111" i="46"/>
  <c r="Y111" i="46"/>
  <c r="X111" i="46"/>
  <c r="W111" i="46"/>
  <c r="P111" i="46"/>
  <c r="N111" i="46"/>
  <c r="M111" i="46"/>
  <c r="L111" i="46"/>
  <c r="K111" i="46"/>
  <c r="I111" i="46"/>
  <c r="G111" i="46"/>
  <c r="E111" i="46"/>
  <c r="AM110" i="46"/>
  <c r="AC110" i="46"/>
  <c r="Y110" i="46"/>
  <c r="X110" i="46"/>
  <c r="W110" i="46"/>
  <c r="P110" i="46"/>
  <c r="N110" i="46"/>
  <c r="M110" i="46"/>
  <c r="L110" i="46"/>
  <c r="K110" i="46"/>
  <c r="I110" i="46"/>
  <c r="G110" i="46"/>
  <c r="E110" i="46"/>
  <c r="AM109" i="46"/>
  <c r="AC109" i="46"/>
  <c r="Y109" i="46"/>
  <c r="X109" i="46"/>
  <c r="W109" i="46"/>
  <c r="P109" i="46"/>
  <c r="N109" i="46"/>
  <c r="M109" i="46"/>
  <c r="L109" i="46"/>
  <c r="K109" i="46"/>
  <c r="I109" i="46"/>
  <c r="G109" i="46"/>
  <c r="E109" i="46"/>
  <c r="AM108" i="46"/>
  <c r="AC108" i="46"/>
  <c r="Y108" i="46"/>
  <c r="X108" i="46"/>
  <c r="W108" i="46"/>
  <c r="P108" i="46"/>
  <c r="N108" i="46"/>
  <c r="M108" i="46"/>
  <c r="L108" i="46"/>
  <c r="K108" i="46"/>
  <c r="I108" i="46"/>
  <c r="G108" i="46"/>
  <c r="E108" i="46"/>
  <c r="AM107" i="46"/>
  <c r="AC107" i="46"/>
  <c r="Y107" i="46"/>
  <c r="X107" i="46"/>
  <c r="W107" i="46"/>
  <c r="P107" i="46"/>
  <c r="N107" i="46"/>
  <c r="M107" i="46"/>
  <c r="L107" i="46"/>
  <c r="K107" i="46"/>
  <c r="I107" i="46"/>
  <c r="G107" i="46"/>
  <c r="E107" i="46"/>
  <c r="AM106" i="46"/>
  <c r="AC106" i="46"/>
  <c r="Y106" i="46"/>
  <c r="X106" i="46"/>
  <c r="W106" i="46"/>
  <c r="P106" i="46"/>
  <c r="N106" i="46"/>
  <c r="M106" i="46"/>
  <c r="L106" i="46"/>
  <c r="K106" i="46"/>
  <c r="I106" i="46"/>
  <c r="G106" i="46"/>
  <c r="E106" i="46"/>
  <c r="AM105" i="46"/>
  <c r="AC105" i="46"/>
  <c r="Y105" i="46"/>
  <c r="X105" i="46"/>
  <c r="W105" i="46"/>
  <c r="P105" i="46"/>
  <c r="N105" i="46"/>
  <c r="M105" i="46"/>
  <c r="L105" i="46"/>
  <c r="K105" i="46"/>
  <c r="I105" i="46"/>
  <c r="G105" i="46"/>
  <c r="E105" i="46"/>
  <c r="AM104" i="46"/>
  <c r="AC104" i="46"/>
  <c r="Y104" i="46"/>
  <c r="X104" i="46"/>
  <c r="W104" i="46"/>
  <c r="P104" i="46"/>
  <c r="N104" i="46"/>
  <c r="M104" i="46"/>
  <c r="L104" i="46"/>
  <c r="K104" i="46"/>
  <c r="I104" i="46"/>
  <c r="G104" i="46"/>
  <c r="E104" i="46"/>
  <c r="AM103" i="46"/>
  <c r="AC103" i="46"/>
  <c r="Y103" i="46"/>
  <c r="X103" i="46"/>
  <c r="W103" i="46"/>
  <c r="P103" i="46"/>
  <c r="N103" i="46"/>
  <c r="M103" i="46"/>
  <c r="L103" i="46"/>
  <c r="K103" i="46"/>
  <c r="I103" i="46"/>
  <c r="G103" i="46"/>
  <c r="E103" i="46"/>
  <c r="AM102" i="46"/>
  <c r="AC102" i="46"/>
  <c r="Y102" i="46"/>
  <c r="X102" i="46"/>
  <c r="W102" i="46"/>
  <c r="P102" i="46"/>
  <c r="N102" i="46"/>
  <c r="M102" i="46"/>
  <c r="L102" i="46"/>
  <c r="K102" i="46"/>
  <c r="I102" i="46"/>
  <c r="G102" i="46"/>
  <c r="E102" i="46"/>
  <c r="AM101" i="46"/>
  <c r="AC101" i="46"/>
  <c r="Y101" i="46"/>
  <c r="X101" i="46"/>
  <c r="W101" i="46"/>
  <c r="P101" i="46"/>
  <c r="N101" i="46"/>
  <c r="M101" i="46"/>
  <c r="L101" i="46"/>
  <c r="K101" i="46"/>
  <c r="I101" i="46"/>
  <c r="G101" i="46"/>
  <c r="E101" i="46"/>
  <c r="AM100" i="46"/>
  <c r="AC100" i="46"/>
  <c r="Y100" i="46"/>
  <c r="X100" i="46"/>
  <c r="W100" i="46"/>
  <c r="P100" i="46"/>
  <c r="N100" i="46"/>
  <c r="M100" i="46"/>
  <c r="L100" i="46"/>
  <c r="K100" i="46"/>
  <c r="I100" i="46"/>
  <c r="G100" i="46"/>
  <c r="E100" i="46"/>
  <c r="AM99" i="46"/>
  <c r="AC99" i="46"/>
  <c r="Y99" i="46"/>
  <c r="X99" i="46"/>
  <c r="W99" i="46"/>
  <c r="P99" i="46"/>
  <c r="N99" i="46"/>
  <c r="M99" i="46"/>
  <c r="L99" i="46"/>
  <c r="K99" i="46"/>
  <c r="I99" i="46"/>
  <c r="G99" i="46"/>
  <c r="E99" i="46"/>
  <c r="AM98" i="46"/>
  <c r="AC98" i="46"/>
  <c r="Y98" i="46"/>
  <c r="X98" i="46"/>
  <c r="W98" i="46"/>
  <c r="P98" i="46"/>
  <c r="N98" i="46"/>
  <c r="M98" i="46"/>
  <c r="L98" i="46"/>
  <c r="K98" i="46"/>
  <c r="I98" i="46"/>
  <c r="G98" i="46"/>
  <c r="E98" i="46"/>
  <c r="AM97" i="46"/>
  <c r="AC97" i="46"/>
  <c r="Y97" i="46"/>
  <c r="X97" i="46"/>
  <c r="W97" i="46"/>
  <c r="P97" i="46"/>
  <c r="N97" i="46"/>
  <c r="M97" i="46"/>
  <c r="L97" i="46"/>
  <c r="K97" i="46"/>
  <c r="I97" i="46"/>
  <c r="G97" i="46"/>
  <c r="E97" i="46"/>
  <c r="AM96" i="46"/>
  <c r="AC96" i="46"/>
  <c r="Y96" i="46"/>
  <c r="X96" i="46"/>
  <c r="W96" i="46"/>
  <c r="P96" i="46"/>
  <c r="N96" i="46"/>
  <c r="M96" i="46"/>
  <c r="L96" i="46"/>
  <c r="K96" i="46"/>
  <c r="I96" i="46"/>
  <c r="G96" i="46"/>
  <c r="E96" i="46"/>
  <c r="AM95" i="46"/>
  <c r="AC95" i="46"/>
  <c r="Y95" i="46"/>
  <c r="X95" i="46"/>
  <c r="W95" i="46"/>
  <c r="P95" i="46"/>
  <c r="N95" i="46"/>
  <c r="M95" i="46"/>
  <c r="L95" i="46"/>
  <c r="K95" i="46"/>
  <c r="I95" i="46"/>
  <c r="G95" i="46"/>
  <c r="E95" i="46"/>
  <c r="AM94" i="46"/>
  <c r="AC94" i="46"/>
  <c r="Y94" i="46"/>
  <c r="X94" i="46"/>
  <c r="W94" i="46"/>
  <c r="P94" i="46"/>
  <c r="N94" i="46"/>
  <c r="M94" i="46"/>
  <c r="L94" i="46"/>
  <c r="K94" i="46"/>
  <c r="I94" i="46"/>
  <c r="G94" i="46"/>
  <c r="E94" i="46"/>
  <c r="AM93" i="46"/>
  <c r="AC93" i="46"/>
  <c r="Y93" i="46"/>
  <c r="X93" i="46"/>
  <c r="W93" i="46"/>
  <c r="P93" i="46"/>
  <c r="N93" i="46"/>
  <c r="M93" i="46"/>
  <c r="L93" i="46"/>
  <c r="K93" i="46"/>
  <c r="I93" i="46"/>
  <c r="G93" i="46"/>
  <c r="E93" i="46"/>
  <c r="AM92" i="46"/>
  <c r="AC92" i="46"/>
  <c r="Y92" i="46"/>
  <c r="X92" i="46"/>
  <c r="W92" i="46"/>
  <c r="P92" i="46"/>
  <c r="N92" i="46"/>
  <c r="M92" i="46"/>
  <c r="L92" i="46"/>
  <c r="K92" i="46"/>
  <c r="I92" i="46"/>
  <c r="G92" i="46"/>
  <c r="E92" i="46"/>
  <c r="AM91" i="46"/>
  <c r="AC91" i="46"/>
  <c r="Y91" i="46"/>
  <c r="X91" i="46"/>
  <c r="W91" i="46"/>
  <c r="P91" i="46"/>
  <c r="N91" i="46"/>
  <c r="M91" i="46"/>
  <c r="L91" i="46"/>
  <c r="K91" i="46"/>
  <c r="I91" i="46"/>
  <c r="G91" i="46"/>
  <c r="E91" i="46"/>
  <c r="AM90" i="46"/>
  <c r="AC90" i="46"/>
  <c r="Y90" i="46"/>
  <c r="X90" i="46"/>
  <c r="W90" i="46"/>
  <c r="P90" i="46"/>
  <c r="N90" i="46"/>
  <c r="M90" i="46"/>
  <c r="L90" i="46"/>
  <c r="K90" i="46"/>
  <c r="I90" i="46"/>
  <c r="G90" i="46"/>
  <c r="E90" i="46"/>
  <c r="AM89" i="46"/>
  <c r="AC89" i="46"/>
  <c r="Y89" i="46"/>
  <c r="X89" i="46"/>
  <c r="W89" i="46"/>
  <c r="P89" i="46"/>
  <c r="N89" i="46"/>
  <c r="M89" i="46"/>
  <c r="L89" i="46"/>
  <c r="K89" i="46"/>
  <c r="I89" i="46"/>
  <c r="G89" i="46"/>
  <c r="E89" i="46"/>
  <c r="AM88" i="46"/>
  <c r="AC88" i="46"/>
  <c r="Y88" i="46"/>
  <c r="X88" i="46"/>
  <c r="W88" i="46"/>
  <c r="P88" i="46"/>
  <c r="N88" i="46"/>
  <c r="M88" i="46"/>
  <c r="L88" i="46"/>
  <c r="K88" i="46"/>
  <c r="I88" i="46"/>
  <c r="G88" i="46"/>
  <c r="E88" i="46"/>
  <c r="AM87" i="46"/>
  <c r="AC87" i="46"/>
  <c r="Y87" i="46"/>
  <c r="X87" i="46"/>
  <c r="W87" i="46"/>
  <c r="P87" i="46"/>
  <c r="N87" i="46"/>
  <c r="M87" i="46"/>
  <c r="L87" i="46"/>
  <c r="K87" i="46"/>
  <c r="I87" i="46"/>
  <c r="G87" i="46"/>
  <c r="E87" i="46"/>
  <c r="AM86" i="46"/>
  <c r="AC86" i="46"/>
  <c r="Y86" i="46"/>
  <c r="X86" i="46"/>
  <c r="W86" i="46"/>
  <c r="P86" i="46"/>
  <c r="N86" i="46"/>
  <c r="M86" i="46"/>
  <c r="L86" i="46"/>
  <c r="K86" i="46"/>
  <c r="I86" i="46"/>
  <c r="G86" i="46"/>
  <c r="E86" i="46"/>
  <c r="AM85" i="46"/>
  <c r="AC85" i="46"/>
  <c r="Y85" i="46"/>
  <c r="X85" i="46"/>
  <c r="W85" i="46"/>
  <c r="P85" i="46"/>
  <c r="N85" i="46"/>
  <c r="M85" i="46"/>
  <c r="L85" i="46"/>
  <c r="K85" i="46"/>
  <c r="I85" i="46"/>
  <c r="G85" i="46"/>
  <c r="E85" i="46"/>
  <c r="AM84" i="46"/>
  <c r="AC84" i="46"/>
  <c r="Y84" i="46"/>
  <c r="X84" i="46"/>
  <c r="W84" i="46"/>
  <c r="P84" i="46"/>
  <c r="N84" i="46"/>
  <c r="M84" i="46"/>
  <c r="L84" i="46"/>
  <c r="K84" i="46"/>
  <c r="I84" i="46"/>
  <c r="G84" i="46"/>
  <c r="E84" i="46"/>
  <c r="AM83" i="46"/>
  <c r="AC83" i="46"/>
  <c r="Y83" i="46"/>
  <c r="X83" i="46"/>
  <c r="W83" i="46"/>
  <c r="P83" i="46"/>
  <c r="N83" i="46"/>
  <c r="M83" i="46"/>
  <c r="L83" i="46"/>
  <c r="K83" i="46"/>
  <c r="I83" i="46"/>
  <c r="G83" i="46"/>
  <c r="E83" i="46"/>
  <c r="AM82" i="46"/>
  <c r="AC82" i="46"/>
  <c r="Y82" i="46"/>
  <c r="X82" i="46"/>
  <c r="W82" i="46"/>
  <c r="P82" i="46"/>
  <c r="N82" i="46"/>
  <c r="M82" i="46"/>
  <c r="L82" i="46"/>
  <c r="K82" i="46"/>
  <c r="I82" i="46"/>
  <c r="G82" i="46"/>
  <c r="E82" i="46"/>
  <c r="AM81" i="46"/>
  <c r="AC81" i="46"/>
  <c r="Y81" i="46"/>
  <c r="X81" i="46"/>
  <c r="W81" i="46"/>
  <c r="P81" i="46"/>
  <c r="N81" i="46"/>
  <c r="M81" i="46"/>
  <c r="L81" i="46"/>
  <c r="K81" i="46"/>
  <c r="I81" i="46"/>
  <c r="G81" i="46"/>
  <c r="E81" i="46"/>
  <c r="AM80" i="46"/>
  <c r="AC80" i="46"/>
  <c r="Y80" i="46"/>
  <c r="X80" i="46"/>
  <c r="W80" i="46"/>
  <c r="P80" i="46"/>
  <c r="N80" i="46"/>
  <c r="M80" i="46"/>
  <c r="L80" i="46"/>
  <c r="K80" i="46"/>
  <c r="I80" i="46"/>
  <c r="G80" i="46"/>
  <c r="E80" i="46"/>
  <c r="AM79" i="46"/>
  <c r="AC79" i="46"/>
  <c r="Y79" i="46"/>
  <c r="X79" i="46"/>
  <c r="W79" i="46"/>
  <c r="P79" i="46"/>
  <c r="N79" i="46"/>
  <c r="M79" i="46"/>
  <c r="L79" i="46"/>
  <c r="K79" i="46"/>
  <c r="I79" i="46"/>
  <c r="G79" i="46"/>
  <c r="E79" i="46"/>
  <c r="AM78" i="46"/>
  <c r="AC78" i="46"/>
  <c r="Y78" i="46"/>
  <c r="X78" i="46"/>
  <c r="W78" i="46"/>
  <c r="P78" i="46"/>
  <c r="N78" i="46"/>
  <c r="M78" i="46"/>
  <c r="L78" i="46"/>
  <c r="K78" i="46"/>
  <c r="I78" i="46"/>
  <c r="G78" i="46"/>
  <c r="E78" i="46"/>
  <c r="AM77" i="46"/>
  <c r="AC77" i="46"/>
  <c r="Y77" i="46"/>
  <c r="X77" i="46"/>
  <c r="W77" i="46"/>
  <c r="P77" i="46"/>
  <c r="N77" i="46"/>
  <c r="M77" i="46"/>
  <c r="L77" i="46"/>
  <c r="K77" i="46"/>
  <c r="I77" i="46"/>
  <c r="G77" i="46"/>
  <c r="E77" i="46"/>
  <c r="AM76" i="46"/>
  <c r="AC76" i="46"/>
  <c r="Y76" i="46"/>
  <c r="X76" i="46"/>
  <c r="W76" i="46"/>
  <c r="P76" i="46"/>
  <c r="N76" i="46"/>
  <c r="M76" i="46"/>
  <c r="L76" i="46"/>
  <c r="K76" i="46"/>
  <c r="I76" i="46"/>
  <c r="G76" i="46"/>
  <c r="E76" i="46"/>
  <c r="AM75" i="46"/>
  <c r="AC75" i="46"/>
  <c r="Y75" i="46"/>
  <c r="X75" i="46"/>
  <c r="W75" i="46"/>
  <c r="P75" i="46"/>
  <c r="N75" i="46"/>
  <c r="M75" i="46"/>
  <c r="L75" i="46"/>
  <c r="K75" i="46"/>
  <c r="I75" i="46"/>
  <c r="G75" i="46"/>
  <c r="E75" i="46"/>
  <c r="AM74" i="46"/>
  <c r="AC74" i="46"/>
  <c r="Y74" i="46"/>
  <c r="X74" i="46"/>
  <c r="W74" i="46"/>
  <c r="P74" i="46"/>
  <c r="N74" i="46"/>
  <c r="M74" i="46"/>
  <c r="L74" i="46"/>
  <c r="K74" i="46"/>
  <c r="I74" i="46"/>
  <c r="G74" i="46"/>
  <c r="E74" i="46"/>
  <c r="AM73" i="46"/>
  <c r="AC73" i="46"/>
  <c r="Y73" i="46"/>
  <c r="X73" i="46"/>
  <c r="W73" i="46"/>
  <c r="P73" i="46"/>
  <c r="N73" i="46"/>
  <c r="M73" i="46"/>
  <c r="L73" i="46"/>
  <c r="K73" i="46"/>
  <c r="I73" i="46"/>
  <c r="G73" i="46"/>
  <c r="E73" i="46"/>
  <c r="AM72" i="46"/>
  <c r="AC72" i="46"/>
  <c r="Y72" i="46"/>
  <c r="X72" i="46"/>
  <c r="W72" i="46"/>
  <c r="P72" i="46"/>
  <c r="N72" i="46"/>
  <c r="M72" i="46"/>
  <c r="L72" i="46"/>
  <c r="K72" i="46"/>
  <c r="I72" i="46"/>
  <c r="G72" i="46"/>
  <c r="E72" i="46"/>
  <c r="AM71" i="46"/>
  <c r="AC71" i="46"/>
  <c r="Y71" i="46"/>
  <c r="X71" i="46"/>
  <c r="W71" i="46"/>
  <c r="P71" i="46"/>
  <c r="N71" i="46"/>
  <c r="M71" i="46"/>
  <c r="L71" i="46"/>
  <c r="K71" i="46"/>
  <c r="I71" i="46"/>
  <c r="G71" i="46"/>
  <c r="E71" i="46"/>
  <c r="AM70" i="46"/>
  <c r="AC70" i="46"/>
  <c r="Y70" i="46"/>
  <c r="X70" i="46"/>
  <c r="W70" i="46"/>
  <c r="P70" i="46"/>
  <c r="N70" i="46"/>
  <c r="M70" i="46"/>
  <c r="L70" i="46"/>
  <c r="K70" i="46"/>
  <c r="I70" i="46"/>
  <c r="G70" i="46"/>
  <c r="E70" i="46"/>
  <c r="AM69" i="46"/>
  <c r="AC69" i="46"/>
  <c r="Y69" i="46"/>
  <c r="X69" i="46"/>
  <c r="W69" i="46"/>
  <c r="P69" i="46"/>
  <c r="N69" i="46"/>
  <c r="M69" i="46"/>
  <c r="L69" i="46"/>
  <c r="K69" i="46"/>
  <c r="I69" i="46"/>
  <c r="G69" i="46"/>
  <c r="E69" i="46"/>
  <c r="AM68" i="46"/>
  <c r="AC68" i="46"/>
  <c r="Y68" i="46"/>
  <c r="X68" i="46"/>
  <c r="W68" i="46"/>
  <c r="P68" i="46"/>
  <c r="N68" i="46"/>
  <c r="M68" i="46"/>
  <c r="L68" i="46"/>
  <c r="K68" i="46"/>
  <c r="I68" i="46"/>
  <c r="G68" i="46"/>
  <c r="E68" i="46"/>
  <c r="AM67" i="46"/>
  <c r="AC67" i="46"/>
  <c r="Y67" i="46"/>
  <c r="X67" i="46"/>
  <c r="W67" i="46"/>
  <c r="P67" i="46"/>
  <c r="N67" i="46"/>
  <c r="M67" i="46"/>
  <c r="L67" i="46"/>
  <c r="K67" i="46"/>
  <c r="I67" i="46"/>
  <c r="G67" i="46"/>
  <c r="E67" i="46"/>
  <c r="AM66" i="46"/>
  <c r="AC66" i="46"/>
  <c r="Y66" i="46"/>
  <c r="X66" i="46"/>
  <c r="W66" i="46"/>
  <c r="P66" i="46"/>
  <c r="N66" i="46"/>
  <c r="M66" i="46"/>
  <c r="L66" i="46"/>
  <c r="K66" i="46"/>
  <c r="I66" i="46"/>
  <c r="G66" i="46"/>
  <c r="E66" i="46"/>
  <c r="AM65" i="46"/>
  <c r="AC65" i="46"/>
  <c r="Y65" i="46"/>
  <c r="X65" i="46"/>
  <c r="W65" i="46"/>
  <c r="P65" i="46"/>
  <c r="N65" i="46"/>
  <c r="M65" i="46"/>
  <c r="L65" i="46"/>
  <c r="K65" i="46"/>
  <c r="I65" i="46"/>
  <c r="G65" i="46"/>
  <c r="E65" i="46"/>
  <c r="AM64" i="46"/>
  <c r="AC64" i="46"/>
  <c r="Y64" i="46"/>
  <c r="X64" i="46"/>
  <c r="W64" i="46"/>
  <c r="P64" i="46"/>
  <c r="N64" i="46"/>
  <c r="M64" i="46"/>
  <c r="L64" i="46"/>
  <c r="K64" i="46"/>
  <c r="I64" i="46"/>
  <c r="G64" i="46"/>
  <c r="E64" i="46"/>
  <c r="AM63" i="46"/>
  <c r="AC63" i="46"/>
  <c r="Y63" i="46"/>
  <c r="X63" i="46"/>
  <c r="W63" i="46"/>
  <c r="P63" i="46"/>
  <c r="N63" i="46"/>
  <c r="M63" i="46"/>
  <c r="L63" i="46"/>
  <c r="K63" i="46"/>
  <c r="I63" i="46"/>
  <c r="G63" i="46"/>
  <c r="E63" i="46"/>
  <c r="AM62" i="46"/>
  <c r="AC62" i="46"/>
  <c r="Y62" i="46"/>
  <c r="X62" i="46"/>
  <c r="W62" i="46"/>
  <c r="P62" i="46"/>
  <c r="N62" i="46"/>
  <c r="M62" i="46"/>
  <c r="L62" i="46"/>
  <c r="K62" i="46"/>
  <c r="I62" i="46"/>
  <c r="G62" i="46"/>
  <c r="E62" i="46"/>
  <c r="AM61" i="46"/>
  <c r="AC61" i="46"/>
  <c r="Y61" i="46"/>
  <c r="X61" i="46"/>
  <c r="W61" i="46"/>
  <c r="P61" i="46"/>
  <c r="N61" i="46"/>
  <c r="M61" i="46"/>
  <c r="L61" i="46"/>
  <c r="K61" i="46"/>
  <c r="I61" i="46"/>
  <c r="G61" i="46"/>
  <c r="E61" i="46"/>
  <c r="AM60" i="46"/>
  <c r="AC60" i="46"/>
  <c r="Y60" i="46"/>
  <c r="X60" i="46"/>
  <c r="W60" i="46"/>
  <c r="P60" i="46"/>
  <c r="N60" i="46"/>
  <c r="M60" i="46"/>
  <c r="L60" i="46"/>
  <c r="K60" i="46"/>
  <c r="I60" i="46"/>
  <c r="G60" i="46"/>
  <c r="E60" i="46"/>
  <c r="AM59" i="46"/>
  <c r="AC59" i="46"/>
  <c r="Y59" i="46"/>
  <c r="X59" i="46"/>
  <c r="W59" i="46"/>
  <c r="P59" i="46"/>
  <c r="N59" i="46"/>
  <c r="M59" i="46"/>
  <c r="L59" i="46"/>
  <c r="K59" i="46"/>
  <c r="I59" i="46"/>
  <c r="G59" i="46"/>
  <c r="E59" i="46"/>
  <c r="AM58" i="46"/>
  <c r="AC58" i="46"/>
  <c r="Y58" i="46"/>
  <c r="X58" i="46"/>
  <c r="W58" i="46"/>
  <c r="P58" i="46"/>
  <c r="N58" i="46"/>
  <c r="M58" i="46"/>
  <c r="L58" i="46"/>
  <c r="K58" i="46"/>
  <c r="I58" i="46"/>
  <c r="G58" i="46"/>
  <c r="E58" i="46"/>
  <c r="AM57" i="46"/>
  <c r="AC57" i="46"/>
  <c r="Y57" i="46"/>
  <c r="X57" i="46"/>
  <c r="W57" i="46"/>
  <c r="P57" i="46"/>
  <c r="N57" i="46"/>
  <c r="M57" i="46"/>
  <c r="L57" i="46"/>
  <c r="K57" i="46"/>
  <c r="I57" i="46"/>
  <c r="G57" i="46"/>
  <c r="E57" i="46"/>
  <c r="AM56" i="46"/>
  <c r="AC56" i="46"/>
  <c r="Y56" i="46"/>
  <c r="X56" i="46"/>
  <c r="W56" i="46"/>
  <c r="P56" i="46"/>
  <c r="N56" i="46"/>
  <c r="M56" i="46"/>
  <c r="L56" i="46"/>
  <c r="K56" i="46"/>
  <c r="I56" i="46"/>
  <c r="G56" i="46"/>
  <c r="E56" i="46"/>
  <c r="AM55" i="46"/>
  <c r="AC55" i="46"/>
  <c r="Y55" i="46"/>
  <c r="X55" i="46"/>
  <c r="W55" i="46"/>
  <c r="P55" i="46"/>
  <c r="N55" i="46"/>
  <c r="M55" i="46"/>
  <c r="L55" i="46"/>
  <c r="K55" i="46"/>
  <c r="I55" i="46"/>
  <c r="G55" i="46"/>
  <c r="E55" i="46"/>
  <c r="AM54" i="46"/>
  <c r="AC54" i="46"/>
  <c r="Y54" i="46"/>
  <c r="X54" i="46"/>
  <c r="W54" i="46"/>
  <c r="P54" i="46"/>
  <c r="N54" i="46"/>
  <c r="M54" i="46"/>
  <c r="L54" i="46"/>
  <c r="K54" i="46"/>
  <c r="I54" i="46"/>
  <c r="G54" i="46"/>
  <c r="E54" i="46"/>
  <c r="AM53" i="46"/>
  <c r="AC53" i="46"/>
  <c r="Y53" i="46"/>
  <c r="X53" i="46"/>
  <c r="W53" i="46"/>
  <c r="P53" i="46"/>
  <c r="N53" i="46"/>
  <c r="M53" i="46"/>
  <c r="L53" i="46"/>
  <c r="K53" i="46"/>
  <c r="I53" i="46"/>
  <c r="G53" i="46"/>
  <c r="E53" i="46"/>
  <c r="AM52" i="46"/>
  <c r="AC52" i="46"/>
  <c r="Y52" i="46"/>
  <c r="X52" i="46"/>
  <c r="W52" i="46"/>
  <c r="P52" i="46"/>
  <c r="N52" i="46"/>
  <c r="M52" i="46"/>
  <c r="L52" i="46"/>
  <c r="K52" i="46"/>
  <c r="I52" i="46"/>
  <c r="G52" i="46"/>
  <c r="E52" i="46"/>
  <c r="AM51" i="46"/>
  <c r="AC51" i="46"/>
  <c r="Y51" i="46"/>
  <c r="X51" i="46"/>
  <c r="W51" i="46"/>
  <c r="P51" i="46"/>
  <c r="N51" i="46"/>
  <c r="M51" i="46"/>
  <c r="L51" i="46"/>
  <c r="K51" i="46"/>
  <c r="I51" i="46"/>
  <c r="G51" i="46"/>
  <c r="E51" i="46"/>
  <c r="AM50" i="46"/>
  <c r="AC50" i="46"/>
  <c r="Y50" i="46"/>
  <c r="X50" i="46"/>
  <c r="W50" i="46"/>
  <c r="P50" i="46"/>
  <c r="N50" i="46"/>
  <c r="M50" i="46"/>
  <c r="L50" i="46"/>
  <c r="K50" i="46"/>
  <c r="I50" i="46"/>
  <c r="G50" i="46"/>
  <c r="E50" i="46"/>
  <c r="AM49" i="46"/>
  <c r="AC49" i="46"/>
  <c r="Y49" i="46"/>
  <c r="X49" i="46"/>
  <c r="W49" i="46"/>
  <c r="P49" i="46"/>
  <c r="N49" i="46"/>
  <c r="M49" i="46"/>
  <c r="L49" i="46"/>
  <c r="K49" i="46"/>
  <c r="I49" i="46"/>
  <c r="G49" i="46"/>
  <c r="E49" i="46"/>
  <c r="AM48" i="46"/>
  <c r="AC48" i="46"/>
  <c r="Y48" i="46"/>
  <c r="X48" i="46"/>
  <c r="W48" i="46"/>
  <c r="P48" i="46"/>
  <c r="N48" i="46"/>
  <c r="M48" i="46"/>
  <c r="L48" i="46"/>
  <c r="K48" i="46"/>
  <c r="I48" i="46"/>
  <c r="G48" i="46"/>
  <c r="E48" i="46"/>
  <c r="AM47" i="46"/>
  <c r="AC47" i="46"/>
  <c r="Y47" i="46"/>
  <c r="X47" i="46"/>
  <c r="W47" i="46"/>
  <c r="P47" i="46"/>
  <c r="N47" i="46"/>
  <c r="M47" i="46"/>
  <c r="L47" i="46"/>
  <c r="K47" i="46"/>
  <c r="I47" i="46"/>
  <c r="G47" i="46"/>
  <c r="E47" i="46"/>
  <c r="AM46" i="46"/>
  <c r="AC46" i="46"/>
  <c r="Y46" i="46"/>
  <c r="X46" i="46"/>
  <c r="W46" i="46"/>
  <c r="P46" i="46"/>
  <c r="N46" i="46"/>
  <c r="M46" i="46"/>
  <c r="L46" i="46"/>
  <c r="K46" i="46"/>
  <c r="I46" i="46"/>
  <c r="G46" i="46"/>
  <c r="E46" i="46"/>
  <c r="AM45" i="46"/>
  <c r="AC45" i="46"/>
  <c r="Y45" i="46"/>
  <c r="X45" i="46"/>
  <c r="W45" i="46"/>
  <c r="P45" i="46"/>
  <c r="N45" i="46"/>
  <c r="M45" i="46"/>
  <c r="L45" i="46"/>
  <c r="K45" i="46"/>
  <c r="I45" i="46"/>
  <c r="G45" i="46"/>
  <c r="E45" i="46"/>
  <c r="AM44" i="46"/>
  <c r="AC44" i="46"/>
  <c r="Y44" i="46"/>
  <c r="X44" i="46"/>
  <c r="W44" i="46"/>
  <c r="P44" i="46"/>
  <c r="N44" i="46"/>
  <c r="M44" i="46"/>
  <c r="L44" i="46"/>
  <c r="K44" i="46"/>
  <c r="I44" i="46"/>
  <c r="G44" i="46"/>
  <c r="E44" i="46"/>
  <c r="AM43" i="46"/>
  <c r="AC43" i="46"/>
  <c r="Y43" i="46"/>
  <c r="X43" i="46"/>
  <c r="W43" i="46"/>
  <c r="P43" i="46"/>
  <c r="N43" i="46"/>
  <c r="M43" i="46"/>
  <c r="L43" i="46"/>
  <c r="K43" i="46"/>
  <c r="I43" i="46"/>
  <c r="G43" i="46"/>
  <c r="E43" i="46"/>
  <c r="AM42" i="46"/>
  <c r="AC42" i="46"/>
  <c r="Y42" i="46"/>
  <c r="X42" i="46"/>
  <c r="W42" i="46"/>
  <c r="P42" i="46"/>
  <c r="N42" i="46"/>
  <c r="M42" i="46"/>
  <c r="L42" i="46"/>
  <c r="K42" i="46"/>
  <c r="I42" i="46"/>
  <c r="G42" i="46"/>
  <c r="E42" i="46"/>
  <c r="AM41" i="46"/>
  <c r="AC41" i="46"/>
  <c r="Y41" i="46"/>
  <c r="X41" i="46"/>
  <c r="W41" i="46"/>
  <c r="P41" i="46"/>
  <c r="N41" i="46"/>
  <c r="M41" i="46"/>
  <c r="L41" i="46"/>
  <c r="K41" i="46"/>
  <c r="I41" i="46"/>
  <c r="G41" i="46"/>
  <c r="E41" i="46"/>
  <c r="AM40" i="46"/>
  <c r="AC40" i="46"/>
  <c r="Y40" i="46"/>
  <c r="X40" i="46"/>
  <c r="W40" i="46"/>
  <c r="P40" i="46"/>
  <c r="N40" i="46"/>
  <c r="M40" i="46"/>
  <c r="L40" i="46"/>
  <c r="K40" i="46"/>
  <c r="I40" i="46"/>
  <c r="G40" i="46"/>
  <c r="E40" i="46"/>
  <c r="AM39" i="46"/>
  <c r="AC39" i="46"/>
  <c r="Y39" i="46"/>
  <c r="X39" i="46"/>
  <c r="W39" i="46"/>
  <c r="P39" i="46"/>
  <c r="N39" i="46"/>
  <c r="M39" i="46"/>
  <c r="L39" i="46"/>
  <c r="K39" i="46"/>
  <c r="I39" i="46"/>
  <c r="G39" i="46"/>
  <c r="E39" i="46"/>
  <c r="AM38" i="46"/>
  <c r="AC38" i="46"/>
  <c r="Y38" i="46"/>
  <c r="X38" i="46"/>
  <c r="W38" i="46"/>
  <c r="P38" i="46"/>
  <c r="N38" i="46"/>
  <c r="M38" i="46"/>
  <c r="L38" i="46"/>
  <c r="K38" i="46"/>
  <c r="I38" i="46"/>
  <c r="G38" i="46"/>
  <c r="E38" i="46"/>
  <c r="AM37" i="46"/>
  <c r="AC37" i="46"/>
  <c r="Y37" i="46"/>
  <c r="X37" i="46"/>
  <c r="W37" i="46"/>
  <c r="P37" i="46"/>
  <c r="N37" i="46"/>
  <c r="M37" i="46"/>
  <c r="L37" i="46"/>
  <c r="K37" i="46"/>
  <c r="I37" i="46"/>
  <c r="G37" i="46"/>
  <c r="E37" i="46"/>
  <c r="AM36" i="46"/>
  <c r="AC36" i="46"/>
  <c r="Y36" i="46"/>
  <c r="X36" i="46"/>
  <c r="W36" i="46"/>
  <c r="P36" i="46"/>
  <c r="N36" i="46"/>
  <c r="M36" i="46"/>
  <c r="L36" i="46"/>
  <c r="K36" i="46"/>
  <c r="I36" i="46"/>
  <c r="G36" i="46"/>
  <c r="E36" i="46"/>
  <c r="AM35" i="46"/>
  <c r="AC35" i="46"/>
  <c r="Y35" i="46"/>
  <c r="X35" i="46"/>
  <c r="W35" i="46"/>
  <c r="P35" i="46"/>
  <c r="N35" i="46"/>
  <c r="M35" i="46"/>
  <c r="L35" i="46"/>
  <c r="K35" i="46"/>
  <c r="I35" i="46"/>
  <c r="G35" i="46"/>
  <c r="E35" i="46"/>
  <c r="AM34" i="46"/>
  <c r="AC34" i="46"/>
  <c r="Y34" i="46"/>
  <c r="X34" i="46"/>
  <c r="W34" i="46"/>
  <c r="P34" i="46"/>
  <c r="N34" i="46"/>
  <c r="M34" i="46"/>
  <c r="L34" i="46"/>
  <c r="K34" i="46"/>
  <c r="I34" i="46"/>
  <c r="G34" i="46"/>
  <c r="E34" i="46"/>
  <c r="AM33" i="46"/>
  <c r="AC33" i="46"/>
  <c r="Y33" i="46"/>
  <c r="X33" i="46"/>
  <c r="W33" i="46"/>
  <c r="P33" i="46"/>
  <c r="N33" i="46"/>
  <c r="M33" i="46"/>
  <c r="L33" i="46"/>
  <c r="K33" i="46"/>
  <c r="I33" i="46"/>
  <c r="G33" i="46"/>
  <c r="E33" i="46"/>
  <c r="AM32" i="46"/>
  <c r="AC32" i="46"/>
  <c r="Y32" i="46"/>
  <c r="X32" i="46"/>
  <c r="W32" i="46"/>
  <c r="P32" i="46"/>
  <c r="N32" i="46"/>
  <c r="M32" i="46"/>
  <c r="L32" i="46"/>
  <c r="K32" i="46"/>
  <c r="I32" i="46"/>
  <c r="G32" i="46"/>
  <c r="E32" i="46"/>
  <c r="AM31" i="46"/>
  <c r="AC31" i="46"/>
  <c r="Y31" i="46"/>
  <c r="X31" i="46"/>
  <c r="W31" i="46"/>
  <c r="P31" i="46"/>
  <c r="N31" i="46"/>
  <c r="M31" i="46"/>
  <c r="L31" i="46"/>
  <c r="K31" i="46"/>
  <c r="I31" i="46"/>
  <c r="G31" i="46"/>
  <c r="E31" i="46"/>
  <c r="AM30" i="46"/>
  <c r="AC30" i="46"/>
  <c r="Y30" i="46"/>
  <c r="X30" i="46"/>
  <c r="W30" i="46"/>
  <c r="P30" i="46"/>
  <c r="N30" i="46"/>
  <c r="M30" i="46"/>
  <c r="L30" i="46"/>
  <c r="K30" i="46"/>
  <c r="I30" i="46"/>
  <c r="G30" i="46"/>
  <c r="E30" i="46"/>
  <c r="AM29" i="46"/>
  <c r="AC29" i="46"/>
  <c r="Y29" i="46"/>
  <c r="X29" i="46"/>
  <c r="W29" i="46"/>
  <c r="P29" i="46"/>
  <c r="N29" i="46"/>
  <c r="M29" i="46"/>
  <c r="L29" i="46"/>
  <c r="K29" i="46"/>
  <c r="I29" i="46"/>
  <c r="G29" i="46"/>
  <c r="E29" i="46"/>
  <c r="AM28" i="46"/>
  <c r="AC28" i="46"/>
  <c r="Y28" i="46"/>
  <c r="X28" i="46"/>
  <c r="W28" i="46"/>
  <c r="P28" i="46"/>
  <c r="N28" i="46"/>
  <c r="M28" i="46"/>
  <c r="L28" i="46"/>
  <c r="K28" i="46"/>
  <c r="I28" i="46"/>
  <c r="G28" i="46"/>
  <c r="E28" i="46"/>
  <c r="AM27" i="46"/>
  <c r="AC27" i="46"/>
  <c r="Y27" i="46"/>
  <c r="X27" i="46"/>
  <c r="W27" i="46"/>
  <c r="P27" i="46"/>
  <c r="N27" i="46"/>
  <c r="M27" i="46"/>
  <c r="L27" i="46"/>
  <c r="K27" i="46"/>
  <c r="I27" i="46"/>
  <c r="G27" i="46"/>
  <c r="E27" i="46"/>
  <c r="AM26" i="46"/>
  <c r="AC26" i="46"/>
  <c r="Y26" i="46"/>
  <c r="X26" i="46"/>
  <c r="W26" i="46"/>
  <c r="P26" i="46"/>
  <c r="N26" i="46"/>
  <c r="M26" i="46"/>
  <c r="L26" i="46"/>
  <c r="K26" i="46"/>
  <c r="I26" i="46"/>
  <c r="G26" i="46"/>
  <c r="E26" i="46"/>
  <c r="AM25" i="46"/>
  <c r="AC25" i="46"/>
  <c r="Y25" i="46"/>
  <c r="X25" i="46"/>
  <c r="W25" i="46"/>
  <c r="P25" i="46"/>
  <c r="N25" i="46"/>
  <c r="M25" i="46"/>
  <c r="L25" i="46"/>
  <c r="K25" i="46"/>
  <c r="I25" i="46"/>
  <c r="G25" i="46"/>
  <c r="E25" i="46"/>
  <c r="AM24" i="46"/>
  <c r="AC24" i="46"/>
  <c r="Y24" i="46"/>
  <c r="X24" i="46"/>
  <c r="W24" i="46"/>
  <c r="P24" i="46"/>
  <c r="N24" i="46"/>
  <c r="M24" i="46"/>
  <c r="L24" i="46"/>
  <c r="K24" i="46"/>
  <c r="I24" i="46"/>
  <c r="G24" i="46"/>
  <c r="E24" i="46"/>
  <c r="AM23" i="46"/>
  <c r="AC23" i="46"/>
  <c r="Y23" i="46"/>
  <c r="X23" i="46"/>
  <c r="W23" i="46"/>
  <c r="P23" i="46"/>
  <c r="N23" i="46"/>
  <c r="M23" i="46"/>
  <c r="L23" i="46"/>
  <c r="K23" i="46"/>
  <c r="I23" i="46"/>
  <c r="G23" i="46"/>
  <c r="E23" i="46"/>
  <c r="AM22" i="46"/>
  <c r="AC22" i="46"/>
  <c r="Y22" i="46"/>
  <c r="X22" i="46"/>
  <c r="W22" i="46"/>
  <c r="P22" i="46"/>
  <c r="N22" i="46"/>
  <c r="M22" i="46"/>
  <c r="L22" i="46"/>
  <c r="K22" i="46"/>
  <c r="I22" i="46"/>
  <c r="G22" i="46"/>
  <c r="E22" i="46"/>
  <c r="AM21" i="46"/>
  <c r="AC21" i="46"/>
  <c r="Y21" i="46"/>
  <c r="X21" i="46"/>
  <c r="W21" i="46"/>
  <c r="P21" i="46"/>
  <c r="N21" i="46"/>
  <c r="M21" i="46"/>
  <c r="L21" i="46"/>
  <c r="K21" i="46"/>
  <c r="I21" i="46"/>
  <c r="G21" i="46"/>
  <c r="E21" i="46"/>
  <c r="AM20" i="46"/>
  <c r="AC20" i="46"/>
  <c r="Y20" i="46"/>
  <c r="X20" i="46"/>
  <c r="W20" i="46"/>
  <c r="P20" i="46"/>
  <c r="N20" i="46"/>
  <c r="M20" i="46"/>
  <c r="L20" i="46"/>
  <c r="K20" i="46"/>
  <c r="I20" i="46"/>
  <c r="G20" i="46"/>
  <c r="E20" i="46"/>
  <c r="AM19" i="46"/>
  <c r="AC19" i="46"/>
  <c r="Y19" i="46"/>
  <c r="X19" i="46"/>
  <c r="W19" i="46"/>
  <c r="P19" i="46"/>
  <c r="N19" i="46"/>
  <c r="M19" i="46"/>
  <c r="L19" i="46"/>
  <c r="K19" i="46"/>
  <c r="I19" i="46"/>
  <c r="G19" i="46"/>
  <c r="E19" i="46"/>
  <c r="AM18" i="46"/>
  <c r="AC18" i="46"/>
  <c r="Y18" i="46"/>
  <c r="X18" i="46"/>
  <c r="W18" i="46"/>
  <c r="P18" i="46"/>
  <c r="N18" i="46"/>
  <c r="M18" i="46"/>
  <c r="L18" i="46"/>
  <c r="K18" i="46"/>
  <c r="I18" i="46"/>
  <c r="G18" i="46"/>
  <c r="E18" i="46"/>
  <c r="AM17" i="46"/>
  <c r="AC17" i="46"/>
  <c r="Y17" i="46"/>
  <c r="X17" i="46"/>
  <c r="W17" i="46"/>
  <c r="P17" i="46"/>
  <c r="N17" i="46"/>
  <c r="M17" i="46"/>
  <c r="L17" i="46"/>
  <c r="K17" i="46"/>
  <c r="I17" i="46"/>
  <c r="G17" i="46"/>
  <c r="E17" i="46"/>
  <c r="AM16" i="46"/>
  <c r="AC16" i="46"/>
  <c r="Y16" i="46"/>
  <c r="X16" i="46"/>
  <c r="W16" i="46"/>
  <c r="P16" i="46"/>
  <c r="N16" i="46"/>
  <c r="M16" i="46"/>
  <c r="L16" i="46"/>
  <c r="K16" i="46"/>
  <c r="I16" i="46"/>
  <c r="G16" i="46"/>
  <c r="E16" i="46"/>
  <c r="AM15" i="46"/>
  <c r="AC15" i="46"/>
  <c r="Y15" i="46"/>
  <c r="X15" i="46"/>
  <c r="W15" i="46"/>
  <c r="P15" i="46"/>
  <c r="N15" i="46"/>
  <c r="M15" i="46"/>
  <c r="L15" i="46"/>
  <c r="K15" i="46"/>
  <c r="I15" i="46"/>
  <c r="G15" i="46"/>
  <c r="E15" i="46"/>
  <c r="AM14" i="46"/>
  <c r="AC14" i="46"/>
  <c r="Y14" i="46"/>
  <c r="X14" i="46"/>
  <c r="W14" i="46"/>
  <c r="P14" i="46"/>
  <c r="N14" i="46"/>
  <c r="M14" i="46"/>
  <c r="L14" i="46"/>
  <c r="K14" i="46"/>
  <c r="I14" i="46"/>
  <c r="G14" i="46"/>
  <c r="E14" i="46"/>
  <c r="AM13" i="46"/>
  <c r="AC13" i="46"/>
  <c r="Y13" i="46"/>
  <c r="X13" i="46"/>
  <c r="W13" i="46"/>
  <c r="P13" i="46"/>
  <c r="N13" i="46"/>
  <c r="M13" i="46"/>
  <c r="L13" i="46"/>
  <c r="K13" i="46"/>
  <c r="I13" i="46"/>
  <c r="G13" i="46"/>
  <c r="E13" i="46"/>
  <c r="AM12" i="46"/>
  <c r="AC12" i="46"/>
  <c r="Y12" i="46"/>
  <c r="X12" i="46"/>
  <c r="W12" i="46"/>
  <c r="P12" i="46"/>
  <c r="N12" i="46"/>
  <c r="M12" i="46"/>
  <c r="L12" i="46"/>
  <c r="K12" i="46"/>
  <c r="I12" i="46"/>
  <c r="G12" i="46"/>
  <c r="E12" i="46"/>
  <c r="AM11" i="46"/>
  <c r="AC11" i="46"/>
  <c r="Y11" i="46"/>
  <c r="X11" i="46"/>
  <c r="W11" i="46"/>
  <c r="P11" i="46"/>
  <c r="N11" i="46"/>
  <c r="M11" i="46"/>
  <c r="L11" i="46"/>
  <c r="K11" i="46"/>
  <c r="I11" i="46"/>
  <c r="G11" i="46"/>
  <c r="E11" i="46"/>
  <c r="AM10" i="46"/>
  <c r="AC10" i="46"/>
  <c r="Y10" i="46"/>
  <c r="X10" i="46"/>
  <c r="W10" i="46"/>
  <c r="P10" i="46"/>
  <c r="N10" i="46"/>
  <c r="M10" i="46"/>
  <c r="L10" i="46"/>
  <c r="K10" i="46"/>
  <c r="I10" i="46"/>
  <c r="G10" i="46"/>
  <c r="E10" i="46"/>
  <c r="AM9" i="46"/>
  <c r="AC9" i="46"/>
  <c r="Y9" i="46"/>
  <c r="X9" i="46"/>
  <c r="W9" i="46"/>
  <c r="P9" i="46"/>
  <c r="N9" i="46"/>
  <c r="M9" i="46"/>
  <c r="L9" i="46"/>
  <c r="K9" i="46"/>
  <c r="I9" i="46"/>
  <c r="G9" i="46"/>
  <c r="E9" i="46"/>
  <c r="AI190" i="39"/>
  <c r="AF190" i="39"/>
  <c r="T190" i="39"/>
  <c r="Q190" i="39"/>
  <c r="AI189" i="39"/>
  <c r="AF189" i="39"/>
  <c r="T189" i="39"/>
  <c r="Q189" i="39"/>
  <c r="AI188" i="39"/>
  <c r="AF188" i="39"/>
  <c r="T188" i="39"/>
  <c r="Q188" i="39"/>
  <c r="AI187" i="39"/>
  <c r="AF187" i="39"/>
  <c r="T187" i="39"/>
  <c r="Q187" i="39"/>
  <c r="AI186" i="39"/>
  <c r="AF186" i="39"/>
  <c r="T186" i="39"/>
  <c r="Q186" i="39"/>
  <c r="AI185" i="39"/>
  <c r="AF185" i="39"/>
  <c r="T185" i="39"/>
  <c r="Q185" i="39"/>
  <c r="AI184" i="39"/>
  <c r="AF184" i="39"/>
  <c r="T184" i="39"/>
  <c r="Q184" i="39"/>
  <c r="AI183" i="39"/>
  <c r="AF183" i="39"/>
  <c r="T183" i="39"/>
  <c r="Q183" i="39"/>
  <c r="AI182" i="39"/>
  <c r="AF182" i="39"/>
  <c r="T182" i="39"/>
  <c r="Q182" i="39"/>
  <c r="AI181" i="39"/>
  <c r="AF181" i="39"/>
  <c r="T181" i="39"/>
  <c r="Q181" i="39"/>
  <c r="AI180" i="39"/>
  <c r="AF180" i="39"/>
  <c r="T180" i="39"/>
  <c r="Q180" i="39"/>
  <c r="AI179" i="39"/>
  <c r="AF179" i="39"/>
  <c r="T179" i="39"/>
  <c r="Q179" i="39"/>
  <c r="AI178" i="39"/>
  <c r="AF178" i="39"/>
  <c r="T178" i="39"/>
  <c r="Q178" i="39"/>
  <c r="AI177" i="39"/>
  <c r="AF177" i="39"/>
  <c r="T177" i="39"/>
  <c r="Q177" i="39"/>
  <c r="AI176" i="39"/>
  <c r="AF176" i="39"/>
  <c r="T176" i="39"/>
  <c r="Q176" i="39"/>
  <c r="AI175" i="39"/>
  <c r="AF175" i="39"/>
  <c r="T175" i="39"/>
  <c r="Q175" i="39"/>
  <c r="AI174" i="39"/>
  <c r="AF174" i="39"/>
  <c r="T174" i="39"/>
  <c r="Q174" i="39"/>
  <c r="AI173" i="39"/>
  <c r="AF173" i="39"/>
  <c r="T173" i="39"/>
  <c r="Q173" i="39"/>
  <c r="AI172" i="39"/>
  <c r="AF172" i="39"/>
  <c r="T172" i="39"/>
  <c r="Q172" i="39"/>
  <c r="AI171" i="39"/>
  <c r="AF171" i="39"/>
  <c r="T171" i="39"/>
  <c r="Q171" i="39"/>
  <c r="AI170" i="39"/>
  <c r="AF170" i="39"/>
  <c r="T170" i="39"/>
  <c r="Q170" i="39"/>
  <c r="AI169" i="39"/>
  <c r="AF169" i="39"/>
  <c r="T169" i="39"/>
  <c r="Q169" i="39"/>
  <c r="AI168" i="39"/>
  <c r="AF168" i="39"/>
  <c r="T168" i="39"/>
  <c r="Q168" i="39"/>
  <c r="AI167" i="39"/>
  <c r="AF167" i="39"/>
  <c r="T167" i="39"/>
  <c r="Q167" i="39"/>
  <c r="AI166" i="39"/>
  <c r="AF166" i="39"/>
  <c r="T166" i="39"/>
  <c r="Q166" i="39"/>
  <c r="AI165" i="39"/>
  <c r="AF165" i="39"/>
  <c r="T165" i="39"/>
  <c r="Q165" i="39"/>
  <c r="AI164" i="39"/>
  <c r="AF164" i="39"/>
  <c r="T164" i="39"/>
  <c r="Q164" i="39"/>
  <c r="AI163" i="39"/>
  <c r="AF163" i="39"/>
  <c r="T163" i="39"/>
  <c r="Q163" i="39"/>
  <c r="AI162" i="39"/>
  <c r="AF162" i="39"/>
  <c r="T162" i="39"/>
  <c r="Q162" i="39"/>
  <c r="AI161" i="39"/>
  <c r="AF161" i="39"/>
  <c r="T161" i="39"/>
  <c r="Q161" i="39"/>
  <c r="AI160" i="39"/>
  <c r="AF160" i="39"/>
  <c r="T160" i="39"/>
  <c r="Q160" i="39"/>
  <c r="AI159" i="39"/>
  <c r="AF159" i="39"/>
  <c r="T159" i="39"/>
  <c r="Q159" i="39"/>
  <c r="AI158" i="39"/>
  <c r="AF158" i="39"/>
  <c r="T158" i="39"/>
  <c r="Q158" i="39"/>
  <c r="AI157" i="39"/>
  <c r="AF157" i="39"/>
  <c r="T157" i="39"/>
  <c r="Q157" i="39"/>
  <c r="AI156" i="39"/>
  <c r="AF156" i="39"/>
  <c r="T156" i="39"/>
  <c r="Q156" i="39"/>
  <c r="AI155" i="39"/>
  <c r="AF155" i="39"/>
  <c r="T155" i="39"/>
  <c r="Q155" i="39"/>
  <c r="AI154" i="39"/>
  <c r="AF154" i="39"/>
  <c r="T154" i="39"/>
  <c r="Q154" i="39"/>
  <c r="AI153" i="39"/>
  <c r="AF153" i="39"/>
  <c r="T153" i="39"/>
  <c r="Q153" i="39"/>
  <c r="AI152" i="39"/>
  <c r="AF152" i="39"/>
  <c r="T152" i="39"/>
  <c r="Q152" i="39"/>
  <c r="AI151" i="39"/>
  <c r="AF151" i="39"/>
  <c r="T151" i="39"/>
  <c r="Q151" i="39"/>
  <c r="AI150" i="39"/>
  <c r="AF150" i="39"/>
  <c r="T150" i="39"/>
  <c r="Q150" i="39"/>
  <c r="AI149" i="39"/>
  <c r="AF149" i="39"/>
  <c r="T149" i="39"/>
  <c r="Q149" i="39"/>
  <c r="AI148" i="39"/>
  <c r="AF148" i="39"/>
  <c r="T148" i="39"/>
  <c r="Q148" i="39"/>
  <c r="AI147" i="39"/>
  <c r="AF147" i="39"/>
  <c r="T147" i="39"/>
  <c r="Q147" i="39"/>
  <c r="AI146" i="39"/>
  <c r="AF146" i="39"/>
  <c r="T146" i="39"/>
  <c r="Q146" i="39"/>
  <c r="AI145" i="39"/>
  <c r="AF145" i="39"/>
  <c r="T145" i="39"/>
  <c r="Q145" i="39"/>
  <c r="AI144" i="39"/>
  <c r="AF144" i="39"/>
  <c r="T144" i="39"/>
  <c r="Q144" i="39"/>
  <c r="AI143" i="39"/>
  <c r="AF143" i="39"/>
  <c r="T143" i="39"/>
  <c r="Q143" i="39"/>
  <c r="AI142" i="39"/>
  <c r="AF142" i="39"/>
  <c r="T142" i="39"/>
  <c r="Q142" i="39"/>
  <c r="AI141" i="39"/>
  <c r="AF141" i="39"/>
  <c r="T141" i="39"/>
  <c r="Q141" i="39"/>
  <c r="AI140" i="39"/>
  <c r="AF140" i="39"/>
  <c r="T140" i="39"/>
  <c r="Q140" i="39"/>
  <c r="AI139" i="39"/>
  <c r="AF139" i="39"/>
  <c r="T139" i="39"/>
  <c r="Q139" i="39"/>
  <c r="AI138" i="39"/>
  <c r="AF138" i="39"/>
  <c r="T138" i="39"/>
  <c r="Q138" i="39"/>
  <c r="AI137" i="39"/>
  <c r="AF137" i="39"/>
  <c r="T137" i="39"/>
  <c r="Q137" i="39"/>
  <c r="AI136" i="39"/>
  <c r="AF136" i="39"/>
  <c r="T136" i="39"/>
  <c r="Q136" i="39"/>
  <c r="AI135" i="39"/>
  <c r="AF135" i="39"/>
  <c r="T135" i="39"/>
  <c r="Q135" i="39"/>
  <c r="AI134" i="39"/>
  <c r="AF134" i="39"/>
  <c r="T134" i="39"/>
  <c r="Q134" i="39"/>
  <c r="AI133" i="39"/>
  <c r="AF133" i="39"/>
  <c r="T133" i="39"/>
  <c r="Q133" i="39"/>
  <c r="AI132" i="39"/>
  <c r="AF132" i="39"/>
  <c r="T132" i="39"/>
  <c r="Q132" i="39"/>
  <c r="AI131" i="39"/>
  <c r="AF131" i="39"/>
  <c r="T131" i="39"/>
  <c r="Q131" i="39"/>
  <c r="AI130" i="39"/>
  <c r="AF130" i="39"/>
  <c r="T130" i="39"/>
  <c r="Q130" i="39"/>
  <c r="AI129" i="39"/>
  <c r="AF129" i="39"/>
  <c r="T129" i="39"/>
  <c r="Q129" i="39"/>
  <c r="AI128" i="39"/>
  <c r="AF128" i="39"/>
  <c r="T128" i="39"/>
  <c r="Q128" i="39"/>
  <c r="AI127" i="39"/>
  <c r="AF127" i="39"/>
  <c r="T127" i="39"/>
  <c r="Q127" i="39"/>
  <c r="AI126" i="39"/>
  <c r="AF126" i="39"/>
  <c r="T126" i="39"/>
  <c r="Q126" i="39"/>
  <c r="AI125" i="39"/>
  <c r="AF125" i="39"/>
  <c r="T125" i="39"/>
  <c r="Q125" i="39"/>
  <c r="AI124" i="39"/>
  <c r="AF124" i="39"/>
  <c r="T124" i="39"/>
  <c r="Q124" i="39"/>
  <c r="AI123" i="39"/>
  <c r="AF123" i="39"/>
  <c r="T123" i="39"/>
  <c r="Q123" i="39"/>
  <c r="AI122" i="39"/>
  <c r="AF122" i="39"/>
  <c r="T122" i="39"/>
  <c r="Q122" i="39"/>
  <c r="AI121" i="39"/>
  <c r="AF121" i="39"/>
  <c r="T121" i="39"/>
  <c r="Q121" i="39"/>
  <c r="AI120" i="39"/>
  <c r="AF120" i="39"/>
  <c r="T120" i="39"/>
  <c r="Q120" i="39"/>
  <c r="AI119" i="39"/>
  <c r="AF119" i="39"/>
  <c r="T119" i="39"/>
  <c r="Q119" i="39"/>
  <c r="AI118" i="39"/>
  <c r="AF118" i="39"/>
  <c r="T118" i="39"/>
  <c r="Q118" i="39"/>
  <c r="AI117" i="39"/>
  <c r="AF117" i="39"/>
  <c r="T117" i="39"/>
  <c r="Q117" i="39"/>
  <c r="AI116" i="39"/>
  <c r="AF116" i="39"/>
  <c r="T116" i="39"/>
  <c r="Q116" i="39"/>
  <c r="AI115" i="39"/>
  <c r="AF115" i="39"/>
  <c r="T115" i="39"/>
  <c r="Q115" i="39"/>
  <c r="AI114" i="39"/>
  <c r="AF114" i="39"/>
  <c r="T114" i="39"/>
  <c r="Q114" i="39"/>
  <c r="AI113" i="39"/>
  <c r="AF113" i="39"/>
  <c r="T113" i="39"/>
  <c r="Q113" i="39"/>
  <c r="AI112" i="39"/>
  <c r="AF112" i="39"/>
  <c r="T112" i="39"/>
  <c r="Q112" i="39"/>
  <c r="AI111" i="39"/>
  <c r="AF111" i="39"/>
  <c r="T111" i="39"/>
  <c r="Q111" i="39"/>
  <c r="AI110" i="39"/>
  <c r="AF110" i="39"/>
  <c r="T110" i="39"/>
  <c r="Q110" i="39"/>
  <c r="AI109" i="39"/>
  <c r="AF109" i="39"/>
  <c r="T109" i="39"/>
  <c r="Q109" i="39"/>
  <c r="AI108" i="39"/>
  <c r="AF108" i="39"/>
  <c r="T108" i="39"/>
  <c r="Q108" i="39"/>
  <c r="AI107" i="39"/>
  <c r="AF107" i="39"/>
  <c r="T107" i="39"/>
  <c r="Q107" i="39"/>
  <c r="AI106" i="39"/>
  <c r="AF106" i="39"/>
  <c r="T106" i="39"/>
  <c r="Q106" i="39"/>
  <c r="AI105" i="39"/>
  <c r="AF105" i="39"/>
  <c r="T105" i="39"/>
  <c r="Q105" i="39"/>
  <c r="AI104" i="39"/>
  <c r="AF104" i="39"/>
  <c r="T104" i="39"/>
  <c r="Q104" i="39"/>
  <c r="AI103" i="39"/>
  <c r="AF103" i="39"/>
  <c r="T103" i="39"/>
  <c r="Q103" i="39"/>
  <c r="AI102" i="39"/>
  <c r="AF102" i="39"/>
  <c r="T102" i="39"/>
  <c r="Q102" i="39"/>
  <c r="AI101" i="39"/>
  <c r="AF101" i="39"/>
  <c r="T101" i="39"/>
  <c r="Q101" i="39"/>
  <c r="AI100" i="39"/>
  <c r="AF100" i="39"/>
  <c r="T100" i="39"/>
  <c r="Q100" i="39"/>
  <c r="AI99" i="39"/>
  <c r="AF99" i="39"/>
  <c r="T99" i="39"/>
  <c r="Q99" i="39"/>
  <c r="AI98" i="39"/>
  <c r="AF98" i="39"/>
  <c r="T98" i="39"/>
  <c r="Q98" i="39"/>
  <c r="AI97" i="39"/>
  <c r="AF97" i="39"/>
  <c r="T97" i="39"/>
  <c r="Q97" i="39"/>
  <c r="AI96" i="39"/>
  <c r="AF96" i="39"/>
  <c r="T96" i="39"/>
  <c r="Q96" i="39"/>
  <c r="AI95" i="39"/>
  <c r="AF95" i="39"/>
  <c r="T95" i="39"/>
  <c r="Q95" i="39"/>
  <c r="AI94" i="39"/>
  <c r="AF94" i="39"/>
  <c r="T94" i="39"/>
  <c r="Q94" i="39"/>
  <c r="AI93" i="39"/>
  <c r="AF93" i="39"/>
  <c r="T93" i="39"/>
  <c r="Q93" i="39"/>
  <c r="AI92" i="39"/>
  <c r="AF92" i="39"/>
  <c r="T92" i="39"/>
  <c r="Q92" i="39"/>
  <c r="AI91" i="39"/>
  <c r="AF91" i="39"/>
  <c r="T91" i="39"/>
  <c r="Q91" i="39"/>
  <c r="AI90" i="39"/>
  <c r="AF90" i="39"/>
  <c r="T90" i="39"/>
  <c r="Q90" i="39"/>
  <c r="AI89" i="39"/>
  <c r="AF89" i="39"/>
  <c r="T89" i="39"/>
  <c r="Q89" i="39"/>
  <c r="AI88" i="39"/>
  <c r="AF88" i="39"/>
  <c r="T88" i="39"/>
  <c r="Q88" i="39"/>
  <c r="AI87" i="39"/>
  <c r="AF87" i="39"/>
  <c r="T87" i="39"/>
  <c r="Q87" i="39"/>
  <c r="AI86" i="39"/>
  <c r="AF86" i="39"/>
  <c r="T86" i="39"/>
  <c r="Q86" i="39"/>
  <c r="AI85" i="39"/>
  <c r="AF85" i="39"/>
  <c r="T85" i="39"/>
  <c r="Q85" i="39"/>
  <c r="AI84" i="39"/>
  <c r="AF84" i="39"/>
  <c r="T84" i="39"/>
  <c r="Q84" i="39"/>
  <c r="AI83" i="39"/>
  <c r="AF83" i="39"/>
  <c r="T83" i="39"/>
  <c r="Q83" i="39"/>
  <c r="AI82" i="39"/>
  <c r="AF82" i="39"/>
  <c r="T82" i="39"/>
  <c r="Q82" i="39"/>
  <c r="AI81" i="39"/>
  <c r="AF81" i="39"/>
  <c r="T81" i="39"/>
  <c r="Q81" i="39"/>
  <c r="AI80" i="39"/>
  <c r="AF80" i="39"/>
  <c r="T80" i="39"/>
  <c r="Q80" i="39"/>
  <c r="AI79" i="39"/>
  <c r="AF79" i="39"/>
  <c r="T79" i="39"/>
  <c r="Q79" i="39"/>
  <c r="AI78" i="39"/>
  <c r="AF78" i="39"/>
  <c r="T78" i="39"/>
  <c r="Q78" i="39"/>
  <c r="AI77" i="39"/>
  <c r="AF77" i="39"/>
  <c r="T77" i="39"/>
  <c r="Q77" i="39"/>
  <c r="AI76" i="39"/>
  <c r="AF76" i="39"/>
  <c r="T76" i="39"/>
  <c r="Q76" i="39"/>
  <c r="AI75" i="39"/>
  <c r="AF75" i="39"/>
  <c r="T75" i="39"/>
  <c r="Q75" i="39"/>
  <c r="AI74" i="39"/>
  <c r="AF74" i="39"/>
  <c r="T74" i="39"/>
  <c r="Q74" i="39"/>
  <c r="AI73" i="39"/>
  <c r="AF73" i="39"/>
  <c r="T73" i="39"/>
  <c r="Q73" i="39"/>
  <c r="AI72" i="39"/>
  <c r="AF72" i="39"/>
  <c r="T72" i="39"/>
  <c r="Q72" i="39"/>
  <c r="AI71" i="39"/>
  <c r="AF71" i="39"/>
  <c r="T71" i="39"/>
  <c r="Q71" i="39"/>
  <c r="AI70" i="39"/>
  <c r="AF70" i="39"/>
  <c r="T70" i="39"/>
  <c r="Q70" i="39"/>
  <c r="AI69" i="39"/>
  <c r="AF69" i="39"/>
  <c r="T69" i="39"/>
  <c r="Q69" i="39"/>
  <c r="AI68" i="39"/>
  <c r="AF68" i="39"/>
  <c r="T68" i="39"/>
  <c r="Q68" i="39"/>
  <c r="AI67" i="39"/>
  <c r="AF67" i="39"/>
  <c r="T67" i="39"/>
  <c r="Q67" i="39"/>
  <c r="AI66" i="39"/>
  <c r="AF66" i="39"/>
  <c r="T66" i="39"/>
  <c r="Q66" i="39"/>
  <c r="AI65" i="39"/>
  <c r="AF65" i="39"/>
  <c r="T65" i="39"/>
  <c r="Q65" i="39"/>
  <c r="AI64" i="39"/>
  <c r="AF64" i="39"/>
  <c r="T64" i="39"/>
  <c r="Q64" i="39"/>
  <c r="AI63" i="39"/>
  <c r="AF63" i="39"/>
  <c r="T63" i="39"/>
  <c r="Q63" i="39"/>
  <c r="AI62" i="39"/>
  <c r="AF62" i="39"/>
  <c r="T62" i="39"/>
  <c r="Q62" i="39"/>
  <c r="AI61" i="39"/>
  <c r="AF61" i="39"/>
  <c r="T61" i="39"/>
  <c r="Q61" i="39"/>
  <c r="AI60" i="39"/>
  <c r="AF60" i="39"/>
  <c r="T60" i="39"/>
  <c r="Q60" i="39"/>
  <c r="AI59" i="39"/>
  <c r="AF59" i="39"/>
  <c r="T59" i="39"/>
  <c r="Q59" i="39"/>
  <c r="AI58" i="39"/>
  <c r="AF58" i="39"/>
  <c r="T58" i="39"/>
  <c r="Q58" i="39"/>
  <c r="AI57" i="39"/>
  <c r="AF57" i="39"/>
  <c r="T57" i="39"/>
  <c r="Q57" i="39"/>
  <c r="AI56" i="39"/>
  <c r="AF56" i="39"/>
  <c r="T56" i="39"/>
  <c r="Q56" i="39"/>
  <c r="AI55" i="39"/>
  <c r="AF55" i="39"/>
  <c r="T55" i="39"/>
  <c r="Q55" i="39"/>
  <c r="AI54" i="39"/>
  <c r="AF54" i="39"/>
  <c r="T54" i="39"/>
  <c r="Q54" i="39"/>
  <c r="AI53" i="39"/>
  <c r="AF53" i="39"/>
  <c r="T53" i="39"/>
  <c r="Q53" i="39"/>
  <c r="AI52" i="39"/>
  <c r="AF52" i="39"/>
  <c r="T52" i="39"/>
  <c r="Q52" i="39"/>
  <c r="AI51" i="39"/>
  <c r="AF51" i="39"/>
  <c r="T51" i="39"/>
  <c r="Q51" i="39"/>
  <c r="AI50" i="39"/>
  <c r="AF50" i="39"/>
  <c r="T50" i="39"/>
  <c r="Q50" i="39"/>
  <c r="AI49" i="39"/>
  <c r="AF49" i="39"/>
  <c r="T49" i="39"/>
  <c r="Q49" i="39"/>
  <c r="AI48" i="39"/>
  <c r="AF48" i="39"/>
  <c r="T48" i="39"/>
  <c r="Q48" i="39"/>
  <c r="AI47" i="39"/>
  <c r="AF47" i="39"/>
  <c r="T47" i="39"/>
  <c r="Q47" i="39"/>
  <c r="AI46" i="39"/>
  <c r="AF46" i="39"/>
  <c r="T46" i="39"/>
  <c r="Q46" i="39"/>
  <c r="AI45" i="39"/>
  <c r="AF45" i="39"/>
  <c r="T45" i="39"/>
  <c r="Q45" i="39"/>
  <c r="AI44" i="39"/>
  <c r="AF44" i="39"/>
  <c r="T44" i="39"/>
  <c r="Q44" i="39"/>
  <c r="AI43" i="39"/>
  <c r="AF43" i="39"/>
  <c r="T43" i="39"/>
  <c r="Q43" i="39"/>
  <c r="AI42" i="39"/>
  <c r="AF42" i="39"/>
  <c r="T42" i="39"/>
  <c r="Q42" i="39"/>
  <c r="AI41" i="39"/>
  <c r="AF41" i="39"/>
  <c r="T41" i="39"/>
  <c r="Q41" i="39"/>
  <c r="AI40" i="39"/>
  <c r="AF40" i="39"/>
  <c r="T40" i="39"/>
  <c r="Q40" i="39"/>
  <c r="AI39" i="39"/>
  <c r="AF39" i="39"/>
  <c r="T39" i="39"/>
  <c r="Q39" i="39"/>
  <c r="AI38" i="39"/>
  <c r="AF38" i="39"/>
  <c r="T38" i="39"/>
  <c r="Q38" i="39"/>
  <c r="AI37" i="39"/>
  <c r="AF37" i="39"/>
  <c r="T37" i="39"/>
  <c r="Q37" i="39"/>
  <c r="AI36" i="39"/>
  <c r="AF36" i="39"/>
  <c r="T36" i="39"/>
  <c r="Q36" i="39"/>
  <c r="AI35" i="39"/>
  <c r="AF35" i="39"/>
  <c r="T35" i="39"/>
  <c r="Q35" i="39"/>
  <c r="AI34" i="39"/>
  <c r="AF34" i="39"/>
  <c r="T34" i="39"/>
  <c r="Q34" i="39"/>
  <c r="AI33" i="39"/>
  <c r="AF33" i="39"/>
  <c r="T33" i="39"/>
  <c r="Q33" i="39"/>
  <c r="AI32" i="39"/>
  <c r="AF32" i="39"/>
  <c r="T32" i="39"/>
  <c r="Q32" i="39"/>
  <c r="AI31" i="39"/>
  <c r="AF31" i="39"/>
  <c r="T31" i="39"/>
  <c r="Q31" i="39"/>
  <c r="AI30" i="39"/>
  <c r="AF30" i="39"/>
  <c r="T30" i="39"/>
  <c r="Q30" i="39"/>
  <c r="AI29" i="39"/>
  <c r="AF29" i="39"/>
  <c r="T29" i="39"/>
  <c r="Q29" i="39"/>
  <c r="AI28" i="39"/>
  <c r="AF28" i="39"/>
  <c r="T28" i="39"/>
  <c r="Q28" i="39"/>
  <c r="AI27" i="39"/>
  <c r="AF27" i="39"/>
  <c r="T27" i="39"/>
  <c r="Q27" i="39"/>
  <c r="AI26" i="39"/>
  <c r="AF26" i="39"/>
  <c r="T26" i="39"/>
  <c r="Q26" i="39"/>
  <c r="AI25" i="39"/>
  <c r="AF25" i="39"/>
  <c r="T25" i="39"/>
  <c r="Q25" i="39"/>
  <c r="AI24" i="39"/>
  <c r="AF24" i="39"/>
  <c r="T24" i="39"/>
  <c r="Q24" i="39"/>
  <c r="AI23" i="39"/>
  <c r="AF23" i="39"/>
  <c r="T23" i="39"/>
  <c r="Q23" i="39"/>
  <c r="AI22" i="39"/>
  <c r="AF22" i="39"/>
  <c r="T22" i="39"/>
  <c r="Q22" i="39"/>
  <c r="AI21" i="39"/>
  <c r="AF21" i="39"/>
  <c r="T21" i="39"/>
  <c r="Q21" i="39"/>
  <c r="AI20" i="39"/>
  <c r="AF20" i="39"/>
  <c r="T20" i="39"/>
  <c r="Q20" i="39"/>
  <c r="AI19" i="39"/>
  <c r="AF19" i="39"/>
  <c r="T19" i="39"/>
  <c r="Q19" i="39"/>
  <c r="AI18" i="39"/>
  <c r="AF18" i="39"/>
  <c r="T18" i="39"/>
  <c r="Q18" i="39"/>
  <c r="AI17" i="39"/>
  <c r="AF17" i="39"/>
  <c r="T17" i="39"/>
  <c r="Q17" i="39"/>
  <c r="AI16" i="39"/>
  <c r="AF16" i="39"/>
  <c r="T16" i="39"/>
  <c r="Q16" i="39"/>
  <c r="AI15" i="39"/>
  <c r="AF15" i="39"/>
  <c r="T15" i="39"/>
  <c r="Q15" i="39"/>
  <c r="AI14" i="39"/>
  <c r="AF14" i="39"/>
  <c r="T14" i="39"/>
  <c r="Q14" i="39"/>
  <c r="AI13" i="39"/>
  <c r="AF13" i="39"/>
  <c r="T13" i="39"/>
  <c r="Q13" i="39"/>
  <c r="AI12" i="39"/>
  <c r="AF12" i="39"/>
  <c r="T12" i="39"/>
  <c r="Q12" i="39"/>
  <c r="AI11" i="39"/>
  <c r="AF11" i="39"/>
  <c r="T11" i="39"/>
  <c r="Q11" i="39"/>
  <c r="AI10" i="39"/>
  <c r="AF10" i="39"/>
  <c r="T10" i="39"/>
  <c r="Q10" i="39"/>
  <c r="AI9" i="39"/>
  <c r="AF9" i="39"/>
  <c r="T9" i="39"/>
  <c r="Q9" i="39"/>
  <c r="AJ190" i="46" l="1"/>
  <c r="AG190" i="46"/>
  <c r="U190" i="46"/>
  <c r="R190" i="46"/>
  <c r="AK190" i="39"/>
  <c r="AH190" i="39"/>
  <c r="V190" i="39"/>
  <c r="S190" i="39"/>
  <c r="AD186" i="46"/>
  <c r="AD187" i="46"/>
  <c r="AD188" i="46"/>
  <c r="AD189" i="46"/>
  <c r="AD190" i="46"/>
  <c r="AD171" i="46"/>
  <c r="AD172" i="46"/>
  <c r="AD173" i="46"/>
  <c r="AD174" i="46"/>
  <c r="AD175" i="46"/>
  <c r="AD176" i="46"/>
  <c r="AD177" i="46"/>
  <c r="AD178" i="46"/>
  <c r="AD179" i="46"/>
  <c r="AD180" i="46"/>
  <c r="AD181" i="46"/>
  <c r="AD182" i="46"/>
  <c r="AD183" i="46"/>
  <c r="AD184" i="46"/>
  <c r="AD185" i="46"/>
  <c r="Q11" i="46"/>
  <c r="S11" i="46" s="1"/>
  <c r="Q15" i="46"/>
  <c r="S15" i="46" s="1"/>
  <c r="Q153" i="46"/>
  <c r="S153" i="46" s="1"/>
  <c r="Q172" i="46"/>
  <c r="Q181" i="46"/>
  <c r="Q190" i="46"/>
  <c r="Q67" i="46"/>
  <c r="Q163" i="46"/>
  <c r="Q169" i="46"/>
  <c r="S169" i="46" s="1"/>
  <c r="Q173" i="46"/>
  <c r="S173" i="46" s="1"/>
  <c r="Q183" i="46"/>
  <c r="S183" i="46" s="1"/>
  <c r="T186" i="46"/>
  <c r="V186" i="46" s="1"/>
  <c r="AD114" i="46"/>
  <c r="AD115" i="46"/>
  <c r="AD116" i="46"/>
  <c r="AD117" i="46"/>
  <c r="AD118" i="46"/>
  <c r="AD119" i="46"/>
  <c r="AD120" i="46"/>
  <c r="AD121" i="46"/>
  <c r="AD122" i="46"/>
  <c r="AD123" i="46"/>
  <c r="AD124" i="46"/>
  <c r="AD125" i="46"/>
  <c r="AD126" i="46"/>
  <c r="AD127" i="46"/>
  <c r="AD128" i="46"/>
  <c r="AD129" i="46"/>
  <c r="AD130" i="46"/>
  <c r="AD131" i="46"/>
  <c r="AD132" i="46"/>
  <c r="AD133" i="46"/>
  <c r="AD134" i="46"/>
  <c r="AD135" i="46"/>
  <c r="AD136" i="46"/>
  <c r="AD137" i="46"/>
  <c r="AD138" i="46"/>
  <c r="AD139" i="46"/>
  <c r="AD140" i="46"/>
  <c r="AD141" i="46"/>
  <c r="AD142" i="46"/>
  <c r="AD143" i="46"/>
  <c r="AD144" i="46"/>
  <c r="AD145" i="46"/>
  <c r="AD146" i="46"/>
  <c r="AD147" i="46"/>
  <c r="AD148" i="46"/>
  <c r="AD149" i="46"/>
  <c r="AD150" i="46"/>
  <c r="AD151" i="46"/>
  <c r="AD152" i="46"/>
  <c r="AD153" i="46"/>
  <c r="AD154" i="46"/>
  <c r="AD155" i="46"/>
  <c r="AD156" i="46"/>
  <c r="AD157" i="46"/>
  <c r="AD158" i="46"/>
  <c r="AD159" i="46"/>
  <c r="AD160" i="46"/>
  <c r="AD161" i="46"/>
  <c r="AD162" i="46"/>
  <c r="AD163" i="46"/>
  <c r="AD164" i="46"/>
  <c r="AD165" i="46"/>
  <c r="AD166" i="46"/>
  <c r="AD167" i="46"/>
  <c r="AD168" i="46"/>
  <c r="AD169" i="46"/>
  <c r="AD170" i="46"/>
  <c r="Q171" i="46"/>
  <c r="S171" i="46" s="1"/>
  <c r="Q175" i="46"/>
  <c r="S175" i="46" s="1"/>
  <c r="Q182" i="46"/>
  <c r="Q188" i="46"/>
  <c r="S188" i="46" s="1"/>
  <c r="AF97" i="46"/>
  <c r="AH97" i="46" s="1"/>
  <c r="AF169" i="46"/>
  <c r="AH169" i="46" s="1"/>
  <c r="Q103" i="46"/>
  <c r="Q164" i="46"/>
  <c r="Q174" i="46"/>
  <c r="Q184" i="46"/>
  <c r="Q189" i="46"/>
  <c r="AF114" i="46"/>
  <c r="AF160" i="46"/>
  <c r="AI60" i="46"/>
  <c r="AI76" i="46"/>
  <c r="AK76" i="46" s="1"/>
  <c r="AI78" i="46"/>
  <c r="AI101" i="46"/>
  <c r="AK101" i="46" s="1"/>
  <c r="AI149" i="46"/>
  <c r="AK149" i="46" s="1"/>
  <c r="AI154" i="46"/>
  <c r="AI157" i="46"/>
  <c r="AK157" i="46" s="1"/>
  <c r="S163" i="46"/>
  <c r="S181" i="46"/>
  <c r="AD9" i="46"/>
  <c r="AD10" i="46"/>
  <c r="AD11" i="46"/>
  <c r="AD12" i="46"/>
  <c r="AD13" i="46"/>
  <c r="AD14" i="46"/>
  <c r="AD15" i="46"/>
  <c r="AD16" i="46"/>
  <c r="AD17" i="46"/>
  <c r="AD18" i="46"/>
  <c r="AD19" i="46"/>
  <c r="AD20" i="46"/>
  <c r="AD21" i="46"/>
  <c r="AD22" i="46"/>
  <c r="AD23" i="46"/>
  <c r="AD24" i="46"/>
  <c r="AD25" i="46"/>
  <c r="AD26" i="46"/>
  <c r="AD27" i="46"/>
  <c r="AD28" i="46"/>
  <c r="AD29" i="46"/>
  <c r="AD30" i="46"/>
  <c r="AD31" i="46"/>
  <c r="AD32" i="46"/>
  <c r="AD33" i="46"/>
  <c r="AD34" i="46"/>
  <c r="AD35" i="46"/>
  <c r="AD36" i="46"/>
  <c r="AD37" i="46"/>
  <c r="AD38" i="46"/>
  <c r="AD39" i="46"/>
  <c r="AD40" i="46"/>
  <c r="AD41" i="46"/>
  <c r="AD42" i="46"/>
  <c r="AD43" i="46"/>
  <c r="AD44" i="46"/>
  <c r="AD45" i="46"/>
  <c r="AD46" i="46"/>
  <c r="AD47" i="46"/>
  <c r="AD48" i="46"/>
  <c r="AD49" i="46"/>
  <c r="AD50" i="46"/>
  <c r="AD51" i="46"/>
  <c r="AD52" i="46"/>
  <c r="AD53" i="46"/>
  <c r="AD54" i="46"/>
  <c r="AD55" i="46"/>
  <c r="AD56" i="46"/>
  <c r="AD57" i="46"/>
  <c r="AD58" i="46"/>
  <c r="AD59" i="46"/>
  <c r="AD60" i="46"/>
  <c r="AD61" i="46"/>
  <c r="AD62" i="46"/>
  <c r="AD63" i="46"/>
  <c r="AD64" i="46"/>
  <c r="AD65" i="46"/>
  <c r="AD66" i="46"/>
  <c r="AD67" i="46"/>
  <c r="AD68" i="46"/>
  <c r="AD69" i="46"/>
  <c r="AD70" i="46"/>
  <c r="AD71" i="46"/>
  <c r="AD72" i="46"/>
  <c r="AD73" i="46"/>
  <c r="AD74" i="46"/>
  <c r="AD75" i="46"/>
  <c r="AD76" i="46"/>
  <c r="AD77" i="46"/>
  <c r="AD78" i="46"/>
  <c r="AD79" i="46"/>
  <c r="AD80" i="46"/>
  <c r="AD81" i="46"/>
  <c r="AD82" i="46"/>
  <c r="AD83" i="46"/>
  <c r="AD84" i="46"/>
  <c r="AD85" i="46"/>
  <c r="AD86" i="46"/>
  <c r="AD87" i="46"/>
  <c r="AD88" i="46"/>
  <c r="AD89" i="46"/>
  <c r="AD90" i="46"/>
  <c r="AD91" i="46"/>
  <c r="AD92" i="46"/>
  <c r="AD93" i="46"/>
  <c r="AD94" i="46"/>
  <c r="AD95" i="46"/>
  <c r="AD96" i="46"/>
  <c r="AD97" i="46"/>
  <c r="AD98" i="46"/>
  <c r="AD99" i="46"/>
  <c r="AD100" i="46"/>
  <c r="AD101" i="46"/>
  <c r="AD102" i="46"/>
  <c r="AD103" i="46"/>
  <c r="AD104" i="46"/>
  <c r="AD105" i="46"/>
  <c r="AD106" i="46"/>
  <c r="AD107" i="46"/>
  <c r="AD108" i="46"/>
  <c r="AD109" i="46"/>
  <c r="AD110" i="46"/>
  <c r="AD111" i="46"/>
  <c r="AD112" i="46"/>
  <c r="AD113" i="46"/>
  <c r="S67" i="46"/>
  <c r="S172" i="46"/>
  <c r="AH160" i="46"/>
  <c r="AI11" i="46"/>
  <c r="AI15" i="46"/>
  <c r="AK15" i="46" s="1"/>
  <c r="AI28" i="46"/>
  <c r="AK28" i="46" s="1"/>
  <c r="AA9" i="46"/>
  <c r="Z9" i="46"/>
  <c r="AA10" i="46"/>
  <c r="Z10" i="46"/>
  <c r="AA11" i="46"/>
  <c r="Z11" i="46"/>
  <c r="AA12" i="46"/>
  <c r="Z12" i="46"/>
  <c r="Z13" i="46"/>
  <c r="AA13" i="46"/>
  <c r="Z14" i="46"/>
  <c r="AA14" i="46" s="1"/>
  <c r="AA15" i="46"/>
  <c r="Z15" i="46"/>
  <c r="AA16" i="46"/>
  <c r="Z16" i="46"/>
  <c r="Z17" i="46"/>
  <c r="AA17" i="46"/>
  <c r="Z18" i="46"/>
  <c r="AA18" i="46"/>
  <c r="Z19" i="46"/>
  <c r="AA19" i="46"/>
  <c r="AA20" i="46"/>
  <c r="Z20" i="46"/>
  <c r="AA21" i="46"/>
  <c r="Z21" i="46"/>
  <c r="AA22" i="46"/>
  <c r="Z22" i="46"/>
  <c r="Z23" i="46"/>
  <c r="AA23" i="46"/>
  <c r="AA24" i="46"/>
  <c r="Z24" i="46"/>
  <c r="AA25" i="46"/>
  <c r="Z25" i="46"/>
  <c r="AA26" i="46"/>
  <c r="Z26" i="46"/>
  <c r="AA27" i="46"/>
  <c r="Z27" i="46"/>
  <c r="AA28" i="46"/>
  <c r="Z28" i="46"/>
  <c r="Z29" i="46"/>
  <c r="AA29" i="46"/>
  <c r="AA30" i="46"/>
  <c r="Z30" i="46"/>
  <c r="AA31" i="46"/>
  <c r="Z31" i="46"/>
  <c r="AA32" i="46"/>
  <c r="Z32" i="46"/>
  <c r="AA33" i="46"/>
  <c r="Z33" i="46"/>
  <c r="Z34" i="46"/>
  <c r="AA34" i="46"/>
  <c r="AA35" i="46"/>
  <c r="Z35" i="46"/>
  <c r="AA36" i="46"/>
  <c r="Z36" i="46"/>
  <c r="AA37" i="46"/>
  <c r="Z37" i="46"/>
  <c r="Z38" i="46"/>
  <c r="AA38" i="46"/>
  <c r="Z39" i="46"/>
  <c r="AA39" i="46"/>
  <c r="AA40" i="46"/>
  <c r="Z40" i="46"/>
  <c r="AA41" i="46"/>
  <c r="Z41" i="46"/>
  <c r="AA42" i="46"/>
  <c r="Z42" i="46"/>
  <c r="Z43" i="46"/>
  <c r="AA43" i="46"/>
  <c r="AA44" i="46"/>
  <c r="Z44" i="46"/>
  <c r="Z45" i="46"/>
  <c r="AA45" i="46"/>
  <c r="AA46" i="46"/>
  <c r="Z46" i="46"/>
  <c r="AA47" i="46"/>
  <c r="Z47" i="46"/>
  <c r="AA48" i="46"/>
  <c r="Z48" i="46"/>
  <c r="Z49" i="46"/>
  <c r="AA49" i="46"/>
  <c r="Z50" i="46"/>
  <c r="AA50" i="46"/>
  <c r="AA51" i="46"/>
  <c r="Z51" i="46"/>
  <c r="AA52" i="46"/>
  <c r="Z52" i="46"/>
  <c r="AA53" i="46"/>
  <c r="Z53" i="46"/>
  <c r="AA54" i="46"/>
  <c r="Z54" i="46"/>
  <c r="Z55" i="46"/>
  <c r="AA55" i="46"/>
  <c r="AA56" i="46"/>
  <c r="Z56" i="46"/>
  <c r="AA57" i="46"/>
  <c r="Z57" i="46"/>
  <c r="AA58" i="46"/>
  <c r="Z58" i="46"/>
  <c r="Z59" i="46"/>
  <c r="AA59" i="46"/>
  <c r="AA60" i="46"/>
  <c r="Z60" i="46"/>
  <c r="Z61" i="46"/>
  <c r="AA61" i="46"/>
  <c r="AA62" i="46"/>
  <c r="Z62" i="46"/>
  <c r="AA63" i="46"/>
  <c r="Z63" i="46"/>
  <c r="AA64" i="46"/>
  <c r="Z64" i="46"/>
  <c r="Z65" i="46"/>
  <c r="AA65" i="46"/>
  <c r="Z66" i="46"/>
  <c r="AA66" i="46"/>
  <c r="AA67" i="46"/>
  <c r="Z67" i="46"/>
  <c r="AA68" i="46"/>
  <c r="Z68" i="46"/>
  <c r="AA69" i="46"/>
  <c r="Z69" i="46"/>
  <c r="AA70" i="46"/>
  <c r="Z70" i="46"/>
  <c r="Z71" i="46"/>
  <c r="AA71" i="46"/>
  <c r="AA72" i="46"/>
  <c r="Z72" i="46"/>
  <c r="AA73" i="46"/>
  <c r="Z73" i="46"/>
  <c r="AA74" i="46"/>
  <c r="Z74" i="46"/>
  <c r="AA75" i="46"/>
  <c r="Z75" i="46"/>
  <c r="AA76" i="46"/>
  <c r="Z76" i="46"/>
  <c r="Z77" i="46"/>
  <c r="AA77" i="46"/>
  <c r="AA78" i="46"/>
  <c r="Z78" i="46"/>
  <c r="Z79" i="46"/>
  <c r="AA79" i="46"/>
  <c r="Z80" i="46"/>
  <c r="AA80" i="46"/>
  <c r="AA81" i="46"/>
  <c r="Z81" i="46"/>
  <c r="AA82" i="46"/>
  <c r="Z82" i="46"/>
  <c r="AA83" i="46"/>
  <c r="Z83" i="46"/>
  <c r="Z84" i="46"/>
  <c r="AA84" i="46"/>
  <c r="AA85" i="46"/>
  <c r="Z85" i="46"/>
  <c r="AA86" i="46"/>
  <c r="Z86" i="46"/>
  <c r="AA87" i="46"/>
  <c r="Z87" i="46"/>
  <c r="Z88" i="46"/>
  <c r="AA88" i="46"/>
  <c r="Z89" i="46"/>
  <c r="AA89" i="46"/>
  <c r="AA90" i="46"/>
  <c r="Z90" i="46"/>
  <c r="AA91" i="46"/>
  <c r="Z91" i="46"/>
  <c r="AA92" i="46"/>
  <c r="Z92" i="46"/>
  <c r="Z93" i="46"/>
  <c r="AA93" i="46"/>
  <c r="AA94" i="46"/>
  <c r="Z94" i="46"/>
  <c r="AA95" i="46"/>
  <c r="Z95" i="46"/>
  <c r="Z96" i="46"/>
  <c r="AA96" i="46"/>
  <c r="AA97" i="46"/>
  <c r="Z97" i="46"/>
  <c r="AA98" i="46"/>
  <c r="Z98" i="46"/>
  <c r="AA99" i="46"/>
  <c r="Z99" i="46"/>
  <c r="Z100" i="46"/>
  <c r="AA100" i="46"/>
  <c r="AA101" i="46"/>
  <c r="Z101" i="46"/>
  <c r="AA102" i="46"/>
  <c r="Z102" i="46"/>
  <c r="AA103" i="46"/>
  <c r="Z103" i="46"/>
  <c r="Z104" i="46"/>
  <c r="AA104" i="46"/>
  <c r="AA105" i="46"/>
  <c r="Z105" i="46"/>
  <c r="AA106" i="46"/>
  <c r="Z106" i="46"/>
  <c r="Z107" i="46"/>
  <c r="AA107" i="46"/>
  <c r="AA108" i="46"/>
  <c r="Z108" i="46"/>
  <c r="AA109" i="46"/>
  <c r="Z109" i="46"/>
  <c r="AA110" i="46"/>
  <c r="Z110" i="46"/>
  <c r="AA111" i="46"/>
  <c r="Z111" i="46"/>
  <c r="Z112" i="46"/>
  <c r="AA112" i="46"/>
  <c r="AA113" i="46"/>
  <c r="Z113" i="46"/>
  <c r="AA114" i="46"/>
  <c r="Z114" i="46"/>
  <c r="Z115" i="46"/>
  <c r="AA115" i="46"/>
  <c r="Z116" i="46"/>
  <c r="AA116" i="46"/>
  <c r="Z117" i="46"/>
  <c r="AA117" i="46"/>
  <c r="AA118" i="46"/>
  <c r="Z118" i="46"/>
  <c r="AA119" i="46"/>
  <c r="Z119" i="46"/>
  <c r="Z120" i="46"/>
  <c r="AA120" i="46"/>
  <c r="AA121" i="46"/>
  <c r="Z121" i="46"/>
  <c r="AA122" i="46"/>
  <c r="Z122" i="46"/>
  <c r="AA123" i="46"/>
  <c r="Z123" i="46"/>
  <c r="AA124" i="46"/>
  <c r="Z124" i="46"/>
  <c r="Z125" i="46"/>
  <c r="AA125" i="46"/>
  <c r="AA126" i="46"/>
  <c r="Z126" i="46"/>
  <c r="AA127" i="46"/>
  <c r="Z127" i="46"/>
  <c r="Z128" i="46"/>
  <c r="AA128" i="46"/>
  <c r="AA129" i="46"/>
  <c r="Z129" i="46"/>
  <c r="AA130" i="46"/>
  <c r="Z130" i="46"/>
  <c r="AA131" i="46"/>
  <c r="Z131" i="46"/>
  <c r="Z132" i="46"/>
  <c r="AA132" i="46"/>
  <c r="AA133" i="46"/>
  <c r="Z133" i="46"/>
  <c r="AA134" i="46"/>
  <c r="Z134" i="46"/>
  <c r="AA135" i="46"/>
  <c r="Z135" i="46"/>
  <c r="Z136" i="46"/>
  <c r="AA136" i="46"/>
  <c r="AA137" i="46"/>
  <c r="Z137" i="46"/>
  <c r="AA138" i="46"/>
  <c r="Z138" i="46"/>
  <c r="AA139" i="46"/>
  <c r="Z139" i="46"/>
  <c r="AA140" i="46"/>
  <c r="Z140" i="46"/>
  <c r="Z141" i="46"/>
  <c r="AA141" i="46"/>
  <c r="AA142" i="46"/>
  <c r="Z142" i="46"/>
  <c r="Z143" i="46"/>
  <c r="AA143" i="46"/>
  <c r="Z144" i="46"/>
  <c r="AA144" i="46"/>
  <c r="AA145" i="46"/>
  <c r="Z145" i="46"/>
  <c r="AA146" i="46"/>
  <c r="Z146" i="46"/>
  <c r="Z147" i="46"/>
  <c r="AA147" i="46"/>
  <c r="Z148" i="46"/>
  <c r="AA148" i="46"/>
  <c r="AA149" i="46"/>
  <c r="Z149" i="46"/>
  <c r="AA150" i="46"/>
  <c r="Z150" i="46"/>
  <c r="AA151" i="46"/>
  <c r="Z151" i="46"/>
  <c r="Z152" i="46"/>
  <c r="AA152" i="46"/>
  <c r="Z153" i="46"/>
  <c r="AA153" i="46"/>
  <c r="AA154" i="46"/>
  <c r="Z154" i="46"/>
  <c r="AA155" i="46"/>
  <c r="Z155" i="46"/>
  <c r="AA156" i="46"/>
  <c r="Z156" i="46"/>
  <c r="Z157" i="46"/>
  <c r="AA157" i="46"/>
  <c r="AA158" i="46"/>
  <c r="Z158" i="46"/>
  <c r="AA159" i="46"/>
  <c r="Z159" i="46"/>
  <c r="Z160" i="46"/>
  <c r="AA160" i="46"/>
  <c r="AA161" i="46"/>
  <c r="Z161" i="46"/>
  <c r="AA162" i="46"/>
  <c r="Z162" i="46"/>
  <c r="AA163" i="46"/>
  <c r="Z163" i="46"/>
  <c r="Z164" i="46"/>
  <c r="AA164" i="46"/>
  <c r="AA165" i="46"/>
  <c r="Z165" i="46"/>
  <c r="AA166" i="46"/>
  <c r="Z166" i="46"/>
  <c r="AA167" i="46"/>
  <c r="Z167" i="46"/>
  <c r="Z168" i="46"/>
  <c r="AA168" i="46"/>
  <c r="AA169" i="46"/>
  <c r="Z169" i="46"/>
  <c r="AA170" i="46"/>
  <c r="Z170" i="46"/>
  <c r="Z171" i="46"/>
  <c r="AA171" i="46"/>
  <c r="AA172" i="46"/>
  <c r="Z172" i="46"/>
  <c r="AA173" i="46"/>
  <c r="Z173" i="46"/>
  <c r="AA174" i="46"/>
  <c r="Z174" i="46"/>
  <c r="AA175" i="46"/>
  <c r="Z175" i="46"/>
  <c r="Z176" i="46"/>
  <c r="AA176" i="46"/>
  <c r="AA177" i="46"/>
  <c r="Z177" i="46"/>
  <c r="AA178" i="46"/>
  <c r="Z178" i="46"/>
  <c r="AA179" i="46"/>
  <c r="Z179" i="46"/>
  <c r="Z180" i="46"/>
  <c r="AA180" i="46"/>
  <c r="Z181" i="46"/>
  <c r="AA181" i="46"/>
  <c r="AA182" i="46"/>
  <c r="Z182" i="46"/>
  <c r="AA183" i="46"/>
  <c r="Z183" i="46"/>
  <c r="Z184" i="46"/>
  <c r="AA184" i="46"/>
  <c r="AA185" i="46"/>
  <c r="Z185" i="46"/>
  <c r="AA186" i="46"/>
  <c r="Z186" i="46"/>
  <c r="AA187" i="46"/>
  <c r="Z187" i="46"/>
  <c r="AA188" i="46"/>
  <c r="Z188" i="46"/>
  <c r="Z189" i="46"/>
  <c r="AA189" i="46"/>
  <c r="AA190" i="46"/>
  <c r="Z190" i="46"/>
  <c r="AK154" i="46"/>
  <c r="Q59" i="46"/>
  <c r="Q52" i="46"/>
  <c r="Q51" i="46"/>
  <c r="Q60" i="46"/>
  <c r="Q68" i="46"/>
  <c r="Q31" i="46"/>
  <c r="Q39" i="46"/>
  <c r="AF82" i="46"/>
  <c r="AI86" i="46"/>
  <c r="AI123" i="46"/>
  <c r="Q158" i="46"/>
  <c r="AI94" i="46"/>
  <c r="AI125" i="46"/>
  <c r="AF132" i="46"/>
  <c r="Q157" i="46"/>
  <c r="Q45" i="46"/>
  <c r="Q35" i="46"/>
  <c r="Q44" i="46"/>
  <c r="Q78" i="46"/>
  <c r="Q81" i="46"/>
  <c r="AF140" i="46"/>
  <c r="AI158" i="46"/>
  <c r="Q28" i="46"/>
  <c r="AI50" i="46"/>
  <c r="AF81" i="46"/>
  <c r="AI93" i="46"/>
  <c r="AI96" i="46"/>
  <c r="AF98" i="46"/>
  <c r="AI144" i="46"/>
  <c r="Q154" i="46"/>
  <c r="AI19" i="46"/>
  <c r="AI85" i="46"/>
  <c r="AI87" i="46"/>
  <c r="Q119" i="46"/>
  <c r="Q125" i="46"/>
  <c r="AF131" i="46"/>
  <c r="Q20" i="46"/>
  <c r="AI44" i="46"/>
  <c r="AI52" i="46"/>
  <c r="AI58" i="46"/>
  <c r="AF175" i="46"/>
  <c r="Q19" i="46"/>
  <c r="Q73" i="46"/>
  <c r="AI12" i="46"/>
  <c r="AF84" i="46"/>
  <c r="Q146" i="46"/>
  <c r="Q12" i="46"/>
  <c r="AF83" i="46"/>
  <c r="AI84" i="46"/>
  <c r="Q111" i="46"/>
  <c r="AI138" i="46"/>
  <c r="AI36" i="46"/>
  <c r="Q70" i="46"/>
  <c r="AI83" i="46"/>
  <c r="AF99" i="46"/>
  <c r="Q36" i="46"/>
  <c r="Q43" i="46"/>
  <c r="AI56" i="46"/>
  <c r="AI91" i="46"/>
  <c r="AI99" i="46"/>
  <c r="AF129" i="46"/>
  <c r="Q82" i="46"/>
  <c r="AI137" i="46"/>
  <c r="AI143" i="46"/>
  <c r="AF149" i="46"/>
  <c r="AF170" i="46"/>
  <c r="AI20" i="46"/>
  <c r="Q23" i="46"/>
  <c r="AI23" i="46"/>
  <c r="Q54" i="46"/>
  <c r="AI136" i="46"/>
  <c r="T37" i="46"/>
  <c r="AI68" i="46"/>
  <c r="Q79" i="46"/>
  <c r="AI153" i="46"/>
  <c r="T16" i="46"/>
  <c r="Q27" i="46"/>
  <c r="T177" i="46"/>
  <c r="Q61" i="46"/>
  <c r="T108" i="46"/>
  <c r="AI116" i="46"/>
  <c r="AI134" i="46"/>
  <c r="Q166" i="46"/>
  <c r="AI172" i="46"/>
  <c r="AF173" i="46"/>
  <c r="Q80" i="46"/>
  <c r="AI95" i="46"/>
  <c r="AI126" i="46"/>
  <c r="Q147" i="46"/>
  <c r="Q148" i="46"/>
  <c r="Q165" i="46"/>
  <c r="Q187" i="46"/>
  <c r="AI38" i="46"/>
  <c r="AF111" i="46"/>
  <c r="AI77" i="46"/>
  <c r="AI88" i="46"/>
  <c r="Q96" i="46"/>
  <c r="AI108" i="46"/>
  <c r="T116" i="46"/>
  <c r="AF147" i="46"/>
  <c r="T148" i="46"/>
  <c r="Q179" i="46"/>
  <c r="Q180" i="46"/>
  <c r="AF145" i="46"/>
  <c r="T14" i="46"/>
  <c r="Q127" i="46"/>
  <c r="T25" i="46"/>
  <c r="T33" i="46"/>
  <c r="AI43" i="46"/>
  <c r="T54" i="46"/>
  <c r="AI57" i="46"/>
  <c r="T61" i="46"/>
  <c r="AF61" i="46"/>
  <c r="AI63" i="46"/>
  <c r="AF70" i="46"/>
  <c r="T71" i="46"/>
  <c r="AF71" i="46"/>
  <c r="T74" i="46"/>
  <c r="AI75" i="46"/>
  <c r="T82" i="46"/>
  <c r="Q87" i="46"/>
  <c r="Q88" i="46"/>
  <c r="AI109" i="46"/>
  <c r="AF116" i="46"/>
  <c r="AI133" i="46"/>
  <c r="AI145" i="46"/>
  <c r="T185" i="46"/>
  <c r="AI13" i="46"/>
  <c r="AF54" i="46"/>
  <c r="Q55" i="46"/>
  <c r="Q66" i="46"/>
  <c r="AI66" i="46"/>
  <c r="AF67" i="46"/>
  <c r="T31" i="46"/>
  <c r="T32" i="46"/>
  <c r="T41" i="46"/>
  <c r="T73" i="46"/>
  <c r="T26" i="46"/>
  <c r="T34" i="46"/>
  <c r="T17" i="46"/>
  <c r="T18" i="46"/>
  <c r="T21" i="46"/>
  <c r="T24" i="46"/>
  <c r="AI27" i="46"/>
  <c r="T38" i="46"/>
  <c r="AI39" i="46"/>
  <c r="AI47" i="46"/>
  <c r="AI49" i="46"/>
  <c r="T56" i="46"/>
  <c r="AF56" i="46"/>
  <c r="AI65" i="46"/>
  <c r="AF73" i="46"/>
  <c r="T75" i="46"/>
  <c r="T83" i="46"/>
  <c r="Q98" i="46"/>
  <c r="T99" i="46"/>
  <c r="AI135" i="46"/>
  <c r="AI146" i="46"/>
  <c r="T178" i="46"/>
  <c r="Q75" i="46"/>
  <c r="AI110" i="46"/>
  <c r="T29" i="46"/>
  <c r="AI35" i="46"/>
  <c r="T42" i="46"/>
  <c r="T70" i="46"/>
  <c r="T147" i="46"/>
  <c r="AF148" i="46"/>
  <c r="T9" i="46"/>
  <c r="T10" i="46"/>
  <c r="T13" i="46"/>
  <c r="T15" i="46"/>
  <c r="T22" i="46"/>
  <c r="T23" i="46"/>
  <c r="T30" i="46"/>
  <c r="AI31" i="46"/>
  <c r="T39" i="46"/>
  <c r="T40" i="46"/>
  <c r="T45" i="46"/>
  <c r="AF45" i="46"/>
  <c r="AI51" i="46"/>
  <c r="T55" i="46"/>
  <c r="AF55" i="46"/>
  <c r="AI59" i="46"/>
  <c r="AI67" i="46"/>
  <c r="AI71" i="46"/>
  <c r="AF75" i="46"/>
  <c r="T84" i="46"/>
  <c r="Q95" i="46"/>
  <c r="Q101" i="46"/>
  <c r="AI102" i="46"/>
  <c r="AF108" i="46"/>
  <c r="AI117" i="46"/>
  <c r="AI118" i="46"/>
  <c r="Q130" i="46"/>
  <c r="Q132" i="46"/>
  <c r="Q137" i="46"/>
  <c r="T176" i="46"/>
  <c r="AF31" i="46"/>
  <c r="AI32" i="46"/>
  <c r="Q104" i="46"/>
  <c r="Q112" i="46"/>
  <c r="Q120" i="46"/>
  <c r="Q126" i="46"/>
  <c r="T131" i="46"/>
  <c r="Q133" i="46"/>
  <c r="T160" i="46"/>
  <c r="T170" i="46"/>
  <c r="T175" i="46"/>
  <c r="AI187" i="46"/>
  <c r="AF12" i="46"/>
  <c r="Q49" i="46"/>
  <c r="AF59" i="46"/>
  <c r="AF68" i="46"/>
  <c r="AF87" i="46"/>
  <c r="AI89" i="46"/>
  <c r="T89" i="46"/>
  <c r="T121" i="46"/>
  <c r="Q128" i="46"/>
  <c r="T132" i="46"/>
  <c r="Q138" i="46"/>
  <c r="Q140" i="46"/>
  <c r="T142" i="46"/>
  <c r="Q145" i="46"/>
  <c r="T156" i="46"/>
  <c r="T159" i="46"/>
  <c r="AI161" i="46"/>
  <c r="AI162" i="46"/>
  <c r="AI171" i="46"/>
  <c r="Q25" i="46"/>
  <c r="Q34" i="46"/>
  <c r="AI53" i="46"/>
  <c r="AI54" i="46"/>
  <c r="AF60" i="46"/>
  <c r="Q63" i="46"/>
  <c r="Q129" i="46"/>
  <c r="T155" i="46"/>
  <c r="T98" i="46"/>
  <c r="Q106" i="46"/>
  <c r="Q114" i="46"/>
  <c r="Q118" i="46"/>
  <c r="Q131" i="46"/>
  <c r="Q134" i="46"/>
  <c r="AF142" i="46"/>
  <c r="T149" i="46"/>
  <c r="AI179" i="46"/>
  <c r="Q18" i="46"/>
  <c r="AI22" i="46"/>
  <c r="Q41" i="46"/>
  <c r="AF88" i="46"/>
  <c r="Q102" i="46"/>
  <c r="T134" i="46"/>
  <c r="AI180" i="46"/>
  <c r="AF181" i="46"/>
  <c r="Q10" i="46"/>
  <c r="AF11" i="46"/>
  <c r="AI14" i="46"/>
  <c r="Q17" i="46"/>
  <c r="AF27" i="46"/>
  <c r="AF28" i="46"/>
  <c r="AI29" i="46"/>
  <c r="AF44" i="46"/>
  <c r="Q47" i="46"/>
  <c r="Q57" i="46"/>
  <c r="AI61" i="46"/>
  <c r="Q64" i="46"/>
  <c r="AI69" i="46"/>
  <c r="AI70" i="46"/>
  <c r="AI73" i="46"/>
  <c r="AI74" i="46"/>
  <c r="AF80" i="46"/>
  <c r="Q86" i="46"/>
  <c r="AF126" i="46"/>
  <c r="AF164" i="46"/>
  <c r="AI188" i="46"/>
  <c r="AF20" i="46"/>
  <c r="AF23" i="46"/>
  <c r="AI24" i="46"/>
  <c r="Q26" i="46"/>
  <c r="AI30" i="46"/>
  <c r="Q33" i="46"/>
  <c r="AF39" i="46"/>
  <c r="AI40" i="46"/>
  <c r="Q42" i="46"/>
  <c r="AF43" i="46"/>
  <c r="AI45" i="46"/>
  <c r="Q48" i="46"/>
  <c r="AF51" i="46"/>
  <c r="AF52" i="46"/>
  <c r="AI62" i="46"/>
  <c r="Q65" i="46"/>
  <c r="Q71" i="46"/>
  <c r="Q77" i="46"/>
  <c r="AF78" i="46"/>
  <c r="AI82" i="46"/>
  <c r="AF128" i="46"/>
  <c r="Q136" i="46"/>
  <c r="AI175" i="46"/>
  <c r="AF187" i="46"/>
  <c r="Q9" i="46"/>
  <c r="AF15" i="46"/>
  <c r="AI16" i="46"/>
  <c r="AF19" i="46"/>
  <c r="AI21" i="46"/>
  <c r="AF35" i="46"/>
  <c r="AF36" i="46"/>
  <c r="AI37" i="46"/>
  <c r="AI46" i="46"/>
  <c r="Q50" i="46"/>
  <c r="Q56" i="46"/>
  <c r="Q58" i="46"/>
  <c r="AF79" i="46"/>
  <c r="Q83" i="46"/>
  <c r="Q84" i="46"/>
  <c r="Q85" i="46"/>
  <c r="AF104" i="46"/>
  <c r="Q109" i="46"/>
  <c r="Q149" i="46"/>
  <c r="Q94" i="46"/>
  <c r="AF95" i="46"/>
  <c r="AF96" i="46"/>
  <c r="Q97" i="46"/>
  <c r="AF101" i="46"/>
  <c r="Q110" i="46"/>
  <c r="Q116" i="46"/>
  <c r="AF120" i="46"/>
  <c r="AI121" i="46"/>
  <c r="AF134" i="46"/>
  <c r="AF146" i="46"/>
  <c r="AF153" i="46"/>
  <c r="AF165" i="46"/>
  <c r="AF188" i="46"/>
  <c r="Q93" i="46"/>
  <c r="AI98" i="46"/>
  <c r="AF103" i="46"/>
  <c r="Q108" i="46"/>
  <c r="AF112" i="46"/>
  <c r="Q117" i="46"/>
  <c r="AF118" i="46"/>
  <c r="AF127" i="46"/>
  <c r="AI132" i="46"/>
  <c r="AF133" i="46"/>
  <c r="Q135" i="46"/>
  <c r="AF138" i="46"/>
  <c r="Q144" i="46"/>
  <c r="AI148" i="46"/>
  <c r="Q162" i="46"/>
  <c r="AF163" i="46"/>
  <c r="AF166" i="46"/>
  <c r="AI169" i="46"/>
  <c r="Q170" i="46"/>
  <c r="AF172" i="46"/>
  <c r="AF183" i="46"/>
  <c r="AF189" i="46"/>
  <c r="AF190" i="46"/>
  <c r="Q99" i="46"/>
  <c r="AF102" i="46"/>
  <c r="AF119" i="46"/>
  <c r="AF125" i="46"/>
  <c r="AI131" i="46"/>
  <c r="AF137" i="46"/>
  <c r="Q142" i="46"/>
  <c r="Q143" i="46"/>
  <c r="AI147" i="46"/>
  <c r="AF154" i="46"/>
  <c r="AF157" i="46"/>
  <c r="AF158" i="46"/>
  <c r="Q161" i="46"/>
  <c r="AF171" i="46"/>
  <c r="AF174" i="46"/>
  <c r="AF179" i="46"/>
  <c r="AF180" i="46"/>
  <c r="AF182" i="46"/>
  <c r="AF184" i="46"/>
  <c r="AI122" i="46"/>
  <c r="T122" i="46"/>
  <c r="AF122" i="46"/>
  <c r="Q122" i="46"/>
  <c r="AI10" i="46"/>
  <c r="AF16" i="46"/>
  <c r="AI25" i="46"/>
  <c r="AF40" i="46"/>
  <c r="AI41" i="46"/>
  <c r="AI42" i="46"/>
  <c r="Q53" i="46"/>
  <c r="AF69" i="46"/>
  <c r="Q13" i="46"/>
  <c r="AF13" i="46"/>
  <c r="Q14" i="46"/>
  <c r="AF14" i="46"/>
  <c r="Q16" i="46"/>
  <c r="Q21" i="46"/>
  <c r="AF21" i="46"/>
  <c r="Q22" i="46"/>
  <c r="AF22" i="46"/>
  <c r="Q24" i="46"/>
  <c r="Q29" i="46"/>
  <c r="AF29" i="46"/>
  <c r="Q30" i="46"/>
  <c r="AF30" i="46"/>
  <c r="Q32" i="46"/>
  <c r="Q37" i="46"/>
  <c r="AF37" i="46"/>
  <c r="Q38" i="46"/>
  <c r="AF38" i="46"/>
  <c r="Q40" i="46"/>
  <c r="Q46" i="46"/>
  <c r="AF46" i="46"/>
  <c r="T48" i="46"/>
  <c r="AF48" i="46"/>
  <c r="T53" i="46"/>
  <c r="AI55" i="46"/>
  <c r="Q62" i="46"/>
  <c r="AF62" i="46"/>
  <c r="T64" i="46"/>
  <c r="AF64" i="46"/>
  <c r="T69" i="46"/>
  <c r="AF72" i="46"/>
  <c r="T72" i="46"/>
  <c r="AI72" i="46"/>
  <c r="Q72" i="46"/>
  <c r="AI90" i="46"/>
  <c r="T90" i="46"/>
  <c r="AF90" i="46"/>
  <c r="Q90" i="46"/>
  <c r="Q91" i="46"/>
  <c r="AF91" i="46"/>
  <c r="T91" i="46"/>
  <c r="Q107" i="46"/>
  <c r="AI107" i="46"/>
  <c r="AF107" i="46"/>
  <c r="T107" i="46"/>
  <c r="Q124" i="46"/>
  <c r="AI124" i="46"/>
  <c r="AF124" i="46"/>
  <c r="T124" i="46"/>
  <c r="AI152" i="46"/>
  <c r="T152" i="46"/>
  <c r="AF152" i="46"/>
  <c r="Q152" i="46"/>
  <c r="AI151" i="46"/>
  <c r="T151" i="46"/>
  <c r="AF151" i="46"/>
  <c r="Q151" i="46"/>
  <c r="AI9" i="46"/>
  <c r="AI17" i="46"/>
  <c r="AI18" i="46"/>
  <c r="AF24" i="46"/>
  <c r="AI26" i="46"/>
  <c r="AF32" i="46"/>
  <c r="AI33" i="46"/>
  <c r="AI34" i="46"/>
  <c r="AF53" i="46"/>
  <c r="Q69" i="46"/>
  <c r="Q92" i="46"/>
  <c r="AI92" i="46"/>
  <c r="AF92" i="46"/>
  <c r="T92" i="46"/>
  <c r="AI97" i="46"/>
  <c r="T97" i="46"/>
  <c r="AI105" i="46"/>
  <c r="T105" i="46"/>
  <c r="AF105" i="46"/>
  <c r="Q105" i="46"/>
  <c r="AF9" i="46"/>
  <c r="AF10" i="46"/>
  <c r="AF17" i="46"/>
  <c r="AF18" i="46"/>
  <c r="AF25" i="46"/>
  <c r="AF26" i="46"/>
  <c r="AF33" i="46"/>
  <c r="AF34" i="46"/>
  <c r="AF41" i="46"/>
  <c r="AF42" i="46"/>
  <c r="T46" i="46"/>
  <c r="T47" i="46"/>
  <c r="AF47" i="46"/>
  <c r="AI48" i="46"/>
  <c r="T62" i="46"/>
  <c r="T63" i="46"/>
  <c r="AF63" i="46"/>
  <c r="AI64" i="46"/>
  <c r="Q76" i="46"/>
  <c r="AF76" i="46"/>
  <c r="T76" i="46"/>
  <c r="AI81" i="46"/>
  <c r="T81" i="46"/>
  <c r="Q100" i="46"/>
  <c r="AF100" i="46"/>
  <c r="T100" i="46"/>
  <c r="AI100" i="46"/>
  <c r="AI106" i="46"/>
  <c r="T106" i="46"/>
  <c r="AF106" i="46"/>
  <c r="AI113" i="46"/>
  <c r="T113" i="46"/>
  <c r="AF113" i="46"/>
  <c r="Q113" i="46"/>
  <c r="Q123" i="46"/>
  <c r="AF123" i="46"/>
  <c r="T123" i="46"/>
  <c r="AF49" i="46"/>
  <c r="T50" i="46"/>
  <c r="AF50" i="46"/>
  <c r="T57" i="46"/>
  <c r="AF57" i="46"/>
  <c r="T58" i="46"/>
  <c r="AF58" i="46"/>
  <c r="T65" i="46"/>
  <c r="AF65" i="46"/>
  <c r="T66" i="46"/>
  <c r="AF66" i="46"/>
  <c r="AF150" i="46"/>
  <c r="AI150" i="46"/>
  <c r="Q150" i="46"/>
  <c r="T150" i="46"/>
  <c r="T49" i="46"/>
  <c r="T11" i="46"/>
  <c r="T12" i="46"/>
  <c r="T19" i="46"/>
  <c r="T20" i="46"/>
  <c r="T27" i="46"/>
  <c r="T28" i="46"/>
  <c r="T35" i="46"/>
  <c r="T36" i="46"/>
  <c r="T43" i="46"/>
  <c r="T44" i="46"/>
  <c r="T51" i="46"/>
  <c r="T52" i="46"/>
  <c r="T59" i="46"/>
  <c r="T60" i="46"/>
  <c r="T67" i="46"/>
  <c r="T68" i="46"/>
  <c r="Q74" i="46"/>
  <c r="AF74" i="46"/>
  <c r="Q89" i="46"/>
  <c r="AF89" i="46"/>
  <c r="AI114" i="46"/>
  <c r="T114" i="46"/>
  <c r="Q115" i="46"/>
  <c r="AI115" i="46"/>
  <c r="AF115" i="46"/>
  <c r="T115" i="46"/>
  <c r="AI129" i="46"/>
  <c r="T129" i="46"/>
  <c r="AI139" i="46"/>
  <c r="T139" i="46"/>
  <c r="AF139" i="46"/>
  <c r="Q139" i="46"/>
  <c r="T77" i="46"/>
  <c r="AF77" i="46"/>
  <c r="T78" i="46"/>
  <c r="AI79" i="46"/>
  <c r="AI80" i="46"/>
  <c r="T85" i="46"/>
  <c r="AF85" i="46"/>
  <c r="T86" i="46"/>
  <c r="AF86" i="46"/>
  <c r="T93" i="46"/>
  <c r="AF93" i="46"/>
  <c r="T94" i="46"/>
  <c r="AF94" i="46"/>
  <c r="T79" i="46"/>
  <c r="T80" i="46"/>
  <c r="T87" i="46"/>
  <c r="T88" i="46"/>
  <c r="T95" i="46"/>
  <c r="T96" i="46"/>
  <c r="Q121" i="46"/>
  <c r="AF121" i="46"/>
  <c r="AF130" i="46"/>
  <c r="T130" i="46"/>
  <c r="AI130" i="46"/>
  <c r="AI140" i="46"/>
  <c r="T140" i="46"/>
  <c r="Q141" i="46"/>
  <c r="AI141" i="46"/>
  <c r="AF141" i="46"/>
  <c r="T141" i="46"/>
  <c r="T101" i="46"/>
  <c r="T102" i="46"/>
  <c r="AI103" i="46"/>
  <c r="AI104" i="46"/>
  <c r="T109" i="46"/>
  <c r="AF109" i="46"/>
  <c r="T110" i="46"/>
  <c r="AF110" i="46"/>
  <c r="AI111" i="46"/>
  <c r="AI112" i="46"/>
  <c r="T117" i="46"/>
  <c r="AF117" i="46"/>
  <c r="T118" i="46"/>
  <c r="AI119" i="46"/>
  <c r="AI120" i="46"/>
  <c r="T125" i="46"/>
  <c r="T126" i="46"/>
  <c r="AI127" i="46"/>
  <c r="AI128" i="46"/>
  <c r="T133" i="46"/>
  <c r="AI142" i="46"/>
  <c r="AI159" i="46"/>
  <c r="Q159" i="46"/>
  <c r="AF159" i="46"/>
  <c r="T103" i="46"/>
  <c r="T104" i="46"/>
  <c r="T111" i="46"/>
  <c r="T112" i="46"/>
  <c r="T119" i="46"/>
  <c r="T120" i="46"/>
  <c r="T127" i="46"/>
  <c r="T128" i="46"/>
  <c r="T135" i="46"/>
  <c r="AF135" i="46"/>
  <c r="T136" i="46"/>
  <c r="AF136" i="46"/>
  <c r="T143" i="46"/>
  <c r="AF143" i="46"/>
  <c r="T144" i="46"/>
  <c r="AF144" i="46"/>
  <c r="Q155" i="46"/>
  <c r="AI155" i="46"/>
  <c r="AF155" i="46"/>
  <c r="AI167" i="46"/>
  <c r="Q167" i="46"/>
  <c r="AF167" i="46"/>
  <c r="AI168" i="46"/>
  <c r="Q168" i="46"/>
  <c r="AF168" i="46"/>
  <c r="T137" i="46"/>
  <c r="T138" i="46"/>
  <c r="T145" i="46"/>
  <c r="T146" i="46"/>
  <c r="Q156" i="46"/>
  <c r="AI156" i="46"/>
  <c r="AF156" i="46"/>
  <c r="AI160" i="46"/>
  <c r="Q160" i="46"/>
  <c r="T167" i="46"/>
  <c r="T168" i="46"/>
  <c r="T153" i="46"/>
  <c r="T154" i="46"/>
  <c r="T161" i="46"/>
  <c r="AF161" i="46"/>
  <c r="T162" i="46"/>
  <c r="AF162" i="46"/>
  <c r="AI163" i="46"/>
  <c r="AI164" i="46"/>
  <c r="T169" i="46"/>
  <c r="AI170" i="46"/>
  <c r="AF176" i="46"/>
  <c r="AI176" i="46"/>
  <c r="T163" i="46"/>
  <c r="T164" i="46"/>
  <c r="AI165" i="46"/>
  <c r="AI166" i="46"/>
  <c r="Q176" i="46"/>
  <c r="T157" i="46"/>
  <c r="T158" i="46"/>
  <c r="T165" i="46"/>
  <c r="T166" i="46"/>
  <c r="AI177" i="46"/>
  <c r="Q177" i="46"/>
  <c r="AF177" i="46"/>
  <c r="AI178" i="46"/>
  <c r="Q178" i="46"/>
  <c r="AF178" i="46"/>
  <c r="AI185" i="46"/>
  <c r="Q185" i="46"/>
  <c r="AF185" i="46"/>
  <c r="AI186" i="46"/>
  <c r="Q186" i="46"/>
  <c r="AF186" i="46"/>
  <c r="T171" i="46"/>
  <c r="T172" i="46"/>
  <c r="AI173" i="46"/>
  <c r="AI174" i="46"/>
  <c r="T179" i="46"/>
  <c r="T180" i="46"/>
  <c r="AI181" i="46"/>
  <c r="AI182" i="46"/>
  <c r="T187" i="46"/>
  <c r="T188" i="46"/>
  <c r="AI189" i="46"/>
  <c r="AI190" i="46"/>
  <c r="T173" i="46"/>
  <c r="T174" i="46"/>
  <c r="T181" i="46"/>
  <c r="T182" i="46"/>
  <c r="AI183" i="46"/>
  <c r="AI184" i="46"/>
  <c r="T189" i="46"/>
  <c r="T190" i="46"/>
  <c r="T183" i="46"/>
  <c r="T184" i="46"/>
  <c r="AH191" i="39" l="1"/>
  <c r="B12" i="5" s="1"/>
  <c r="AH114" i="46"/>
  <c r="AK78" i="46"/>
  <c r="S174" i="46"/>
  <c r="AK60" i="46"/>
  <c r="S184" i="46"/>
  <c r="S164" i="46"/>
  <c r="AK11" i="46"/>
  <c r="S189" i="46"/>
  <c r="S190" i="46"/>
  <c r="S103" i="46"/>
  <c r="S182" i="46"/>
  <c r="AH177" i="46"/>
  <c r="AH144" i="46"/>
  <c r="AH110" i="46"/>
  <c r="AH77" i="46"/>
  <c r="S123" i="46"/>
  <c r="AH105" i="46"/>
  <c r="S92" i="46"/>
  <c r="AH151" i="46"/>
  <c r="AH107" i="46"/>
  <c r="S30" i="46"/>
  <c r="S16" i="46"/>
  <c r="AH158" i="46"/>
  <c r="AH125" i="46"/>
  <c r="S162" i="46"/>
  <c r="AH165" i="46"/>
  <c r="S94" i="46"/>
  <c r="AH80" i="46"/>
  <c r="S47" i="46"/>
  <c r="S102" i="46"/>
  <c r="S106" i="46"/>
  <c r="AH87" i="46"/>
  <c r="S120" i="46"/>
  <c r="AH31" i="46"/>
  <c r="AH75" i="46"/>
  <c r="S55" i="46"/>
  <c r="S127" i="46"/>
  <c r="S80" i="46"/>
  <c r="S79" i="46"/>
  <c r="S82" i="46"/>
  <c r="S146" i="46"/>
  <c r="S119" i="46"/>
  <c r="S52" i="46"/>
  <c r="AH178" i="46"/>
  <c r="S177" i="46"/>
  <c r="AH176" i="46"/>
  <c r="AH155" i="46"/>
  <c r="S159" i="46"/>
  <c r="AH141" i="46"/>
  <c r="AH121" i="46"/>
  <c r="AH94" i="46"/>
  <c r="AH86" i="46"/>
  <c r="AH115" i="46"/>
  <c r="S74" i="46"/>
  <c r="AH65" i="46"/>
  <c r="AH57" i="46"/>
  <c r="AH49" i="46"/>
  <c r="S113" i="46"/>
  <c r="AH106" i="46"/>
  <c r="AH42" i="46"/>
  <c r="AH26" i="46"/>
  <c r="AH10" i="46"/>
  <c r="S69" i="46"/>
  <c r="AH32" i="46"/>
  <c r="S91" i="46"/>
  <c r="AH72" i="46"/>
  <c r="AH62" i="46"/>
  <c r="AH48" i="46"/>
  <c r="S40" i="46"/>
  <c r="S37" i="46"/>
  <c r="AH29" i="46"/>
  <c r="S22" i="46"/>
  <c r="AH14" i="46"/>
  <c r="AH69" i="46"/>
  <c r="AH40" i="46"/>
  <c r="S122" i="46"/>
  <c r="AH184" i="46"/>
  <c r="AH174" i="46"/>
  <c r="AH157" i="46"/>
  <c r="S142" i="46"/>
  <c r="AH119" i="46"/>
  <c r="AH189" i="46"/>
  <c r="AH133" i="46"/>
  <c r="S117" i="46"/>
  <c r="AH153" i="46"/>
  <c r="AH120" i="46"/>
  <c r="S97" i="46"/>
  <c r="S149" i="46"/>
  <c r="S84" i="46"/>
  <c r="S56" i="46"/>
  <c r="AH36" i="46"/>
  <c r="AH78" i="46"/>
  <c r="AH39" i="46"/>
  <c r="AH164" i="46"/>
  <c r="S64" i="46"/>
  <c r="AH44" i="46"/>
  <c r="S17" i="46"/>
  <c r="AH181" i="46"/>
  <c r="AH88" i="46"/>
  <c r="S131" i="46"/>
  <c r="AH60" i="46"/>
  <c r="S25" i="46"/>
  <c r="S140" i="46"/>
  <c r="AH68" i="46"/>
  <c r="S133" i="46"/>
  <c r="S112" i="46"/>
  <c r="S101" i="46"/>
  <c r="AH67" i="46"/>
  <c r="AH54" i="46"/>
  <c r="S87" i="46"/>
  <c r="AH71" i="46"/>
  <c r="AH61" i="46"/>
  <c r="S96" i="46"/>
  <c r="S147" i="46"/>
  <c r="AH173" i="46"/>
  <c r="S27" i="46"/>
  <c r="AH149" i="46"/>
  <c r="AH129" i="46"/>
  <c r="S43" i="46"/>
  <c r="S70" i="46"/>
  <c r="AH84" i="46"/>
  <c r="AH175" i="46"/>
  <c r="S20" i="46"/>
  <c r="AH81" i="46"/>
  <c r="AH140" i="46"/>
  <c r="S35" i="46"/>
  <c r="S68" i="46"/>
  <c r="S59" i="46"/>
  <c r="AH161" i="46"/>
  <c r="S168" i="46"/>
  <c r="AH136" i="46"/>
  <c r="AH159" i="46"/>
  <c r="AH130" i="46"/>
  <c r="S150" i="46"/>
  <c r="S76" i="46"/>
  <c r="AH33" i="46"/>
  <c r="AH152" i="46"/>
  <c r="AH91" i="46"/>
  <c r="S46" i="46"/>
  <c r="AH22" i="46"/>
  <c r="S143" i="46"/>
  <c r="S170" i="46"/>
  <c r="AH118" i="46"/>
  <c r="AH103" i="46"/>
  <c r="AH101" i="46"/>
  <c r="S58" i="46"/>
  <c r="AH187" i="46"/>
  <c r="S48" i="46"/>
  <c r="S26" i="46"/>
  <c r="S10" i="46"/>
  <c r="S134" i="46"/>
  <c r="S34" i="46"/>
  <c r="S128" i="46"/>
  <c r="S130" i="46"/>
  <c r="AH55" i="46"/>
  <c r="S179" i="46"/>
  <c r="AH111" i="46"/>
  <c r="S54" i="46"/>
  <c r="S111" i="46"/>
  <c r="S44" i="46"/>
  <c r="S31" i="46"/>
  <c r="AH185" i="46"/>
  <c r="S160" i="46"/>
  <c r="AH167" i="46"/>
  <c r="AH143" i="46"/>
  <c r="S139" i="46"/>
  <c r="AH89" i="46"/>
  <c r="AH150" i="46"/>
  <c r="AH113" i="46"/>
  <c r="AH100" i="46"/>
  <c r="AH63" i="46"/>
  <c r="AH47" i="46"/>
  <c r="AH41" i="46"/>
  <c r="AH25" i="46"/>
  <c r="AH9" i="46"/>
  <c r="AH92" i="46"/>
  <c r="AH53" i="46"/>
  <c r="S124" i="46"/>
  <c r="S107" i="46"/>
  <c r="S90" i="46"/>
  <c r="S72" i="46"/>
  <c r="S62" i="46"/>
  <c r="AH38" i="46"/>
  <c r="S32" i="46"/>
  <c r="S29" i="46"/>
  <c r="AH21" i="46"/>
  <c r="S14" i="46"/>
  <c r="S53" i="46"/>
  <c r="AH122" i="46"/>
  <c r="AH182" i="46"/>
  <c r="AH171" i="46"/>
  <c r="AH154" i="46"/>
  <c r="AH137" i="46"/>
  <c r="AH102" i="46"/>
  <c r="AH183" i="46"/>
  <c r="AH166" i="46"/>
  <c r="S144" i="46"/>
  <c r="AH112" i="46"/>
  <c r="S93" i="46"/>
  <c r="AH146" i="46"/>
  <c r="S116" i="46"/>
  <c r="AH96" i="46"/>
  <c r="S109" i="46"/>
  <c r="S83" i="46"/>
  <c r="S50" i="46"/>
  <c r="AH35" i="46"/>
  <c r="AH15" i="46"/>
  <c r="S136" i="46"/>
  <c r="S77" i="46"/>
  <c r="AH52" i="46"/>
  <c r="AH43" i="46"/>
  <c r="S33" i="46"/>
  <c r="AH23" i="46"/>
  <c r="AH126" i="46"/>
  <c r="S41" i="46"/>
  <c r="S118" i="46"/>
  <c r="S138" i="46"/>
  <c r="AH59" i="46"/>
  <c r="S104" i="46"/>
  <c r="S137" i="46"/>
  <c r="S95" i="46"/>
  <c r="S75" i="46"/>
  <c r="AH73" i="46"/>
  <c r="AH116" i="46"/>
  <c r="AH145" i="46"/>
  <c r="AH147" i="46"/>
  <c r="S187" i="46"/>
  <c r="S23" i="46"/>
  <c r="S36" i="46"/>
  <c r="AH83" i="46"/>
  <c r="AH131" i="46"/>
  <c r="AH98" i="46"/>
  <c r="S81" i="46"/>
  <c r="S45" i="46"/>
  <c r="AH82" i="46"/>
  <c r="S60" i="46"/>
  <c r="S186" i="46"/>
  <c r="AH156" i="46"/>
  <c r="AH117" i="46"/>
  <c r="AH74" i="46"/>
  <c r="AH17" i="46"/>
  <c r="AH124" i="46"/>
  <c r="AH37" i="46"/>
  <c r="S13" i="46"/>
  <c r="AH179" i="46"/>
  <c r="AH190" i="46"/>
  <c r="S135" i="46"/>
  <c r="S85" i="46"/>
  <c r="AH19" i="46"/>
  <c r="S65" i="46"/>
  <c r="AH27" i="46"/>
  <c r="S18" i="46"/>
  <c r="S63" i="46"/>
  <c r="AH12" i="46"/>
  <c r="AH56" i="46"/>
  <c r="S88" i="46"/>
  <c r="S148" i="46"/>
  <c r="AH170" i="46"/>
  <c r="S19" i="46"/>
  <c r="S154" i="46"/>
  <c r="AH132" i="46"/>
  <c r="S178" i="46"/>
  <c r="AH162" i="46"/>
  <c r="S156" i="46"/>
  <c r="AH135" i="46"/>
  <c r="AH109" i="46"/>
  <c r="S121" i="46"/>
  <c r="AH186" i="46"/>
  <c r="S185" i="46"/>
  <c r="S176" i="46"/>
  <c r="AH168" i="46"/>
  <c r="S167" i="46"/>
  <c r="S155" i="46"/>
  <c r="S141" i="46"/>
  <c r="AH93" i="46"/>
  <c r="AH85" i="46"/>
  <c r="AH139" i="46"/>
  <c r="S115" i="46"/>
  <c r="S89" i="46"/>
  <c r="AH66" i="46"/>
  <c r="AH58" i="46"/>
  <c r="AH50" i="46"/>
  <c r="AH123" i="46"/>
  <c r="S100" i="46"/>
  <c r="AH76" i="46"/>
  <c r="AH34" i="46"/>
  <c r="AH18" i="46"/>
  <c r="S105" i="46"/>
  <c r="AH24" i="46"/>
  <c r="S151" i="46"/>
  <c r="S152" i="46"/>
  <c r="AH90" i="46"/>
  <c r="AH64" i="46"/>
  <c r="AH46" i="46"/>
  <c r="S38" i="46"/>
  <c r="AH30" i="46"/>
  <c r="S24" i="46"/>
  <c r="S21" i="46"/>
  <c r="AH13" i="46"/>
  <c r="AH16" i="46"/>
  <c r="AH180" i="46"/>
  <c r="S161" i="46"/>
  <c r="S99" i="46"/>
  <c r="AH172" i="46"/>
  <c r="AH163" i="46"/>
  <c r="AH138" i="46"/>
  <c r="AH127" i="46"/>
  <c r="S108" i="46"/>
  <c r="AH188" i="46"/>
  <c r="AH134" i="46"/>
  <c r="S110" i="46"/>
  <c r="AH95" i="46"/>
  <c r="AH104" i="46"/>
  <c r="AH79" i="46"/>
  <c r="S9" i="46"/>
  <c r="AH128" i="46"/>
  <c r="S71" i="46"/>
  <c r="AH51" i="46"/>
  <c r="S42" i="46"/>
  <c r="AH20" i="46"/>
  <c r="S86" i="46"/>
  <c r="S57" i="46"/>
  <c r="AH28" i="46"/>
  <c r="AH11" i="46"/>
  <c r="AH142" i="46"/>
  <c r="S114" i="46"/>
  <c r="S129" i="46"/>
  <c r="S145" i="46"/>
  <c r="S49" i="46"/>
  <c r="S126" i="46"/>
  <c r="S132" i="46"/>
  <c r="AH108" i="46"/>
  <c r="AH45" i="46"/>
  <c r="AH148" i="46"/>
  <c r="S98" i="46"/>
  <c r="S66" i="46"/>
  <c r="AH70" i="46"/>
  <c r="S180" i="46"/>
  <c r="S165" i="46"/>
  <c r="S166" i="46"/>
  <c r="S61" i="46"/>
  <c r="AH99" i="46"/>
  <c r="S12" i="46"/>
  <c r="S73" i="46"/>
  <c r="S125" i="46"/>
  <c r="S28" i="46"/>
  <c r="S78" i="46"/>
  <c r="S157" i="46"/>
  <c r="S158" i="46"/>
  <c r="S39" i="46"/>
  <c r="S51" i="46"/>
  <c r="V184" i="46"/>
  <c r="V183" i="46"/>
  <c r="V187" i="46"/>
  <c r="V182" i="46"/>
  <c r="AK182" i="46"/>
  <c r="V189" i="46"/>
  <c r="V181" i="46"/>
  <c r="AK189" i="46"/>
  <c r="AK181" i="46"/>
  <c r="AK173" i="46"/>
  <c r="AK185" i="46"/>
  <c r="V165" i="46"/>
  <c r="AK166" i="46"/>
  <c r="AK176" i="46"/>
  <c r="AK164" i="46"/>
  <c r="V168" i="46"/>
  <c r="V145" i="46"/>
  <c r="AK167" i="46"/>
  <c r="V128" i="46"/>
  <c r="V112" i="46"/>
  <c r="V133" i="46"/>
  <c r="V125" i="46"/>
  <c r="AK104" i="46"/>
  <c r="V141" i="46"/>
  <c r="V140" i="46"/>
  <c r="V95" i="46"/>
  <c r="V79" i="46"/>
  <c r="V93" i="46"/>
  <c r="V85" i="46"/>
  <c r="V139" i="46"/>
  <c r="V115" i="46"/>
  <c r="V114" i="46"/>
  <c r="V60" i="46"/>
  <c r="V44" i="46"/>
  <c r="V28" i="46"/>
  <c r="V12" i="46"/>
  <c r="V66" i="46"/>
  <c r="V58" i="46"/>
  <c r="V50" i="46"/>
  <c r="AK113" i="46"/>
  <c r="AK100" i="46"/>
  <c r="V81" i="46"/>
  <c r="V62" i="46"/>
  <c r="V46" i="46"/>
  <c r="AK97" i="46"/>
  <c r="AK33" i="46"/>
  <c r="AK18" i="46"/>
  <c r="V90" i="46"/>
  <c r="V72" i="46"/>
  <c r="V64" i="46"/>
  <c r="V53" i="46"/>
  <c r="AK41" i="46"/>
  <c r="AK10" i="46"/>
  <c r="AK122" i="46"/>
  <c r="AK121" i="46"/>
  <c r="AK37" i="46"/>
  <c r="AK82" i="46"/>
  <c r="AK40" i="46"/>
  <c r="AK188" i="46"/>
  <c r="AK69" i="46"/>
  <c r="AK161" i="46"/>
  <c r="V142" i="46"/>
  <c r="V160" i="46"/>
  <c r="AK102" i="46"/>
  <c r="V45" i="46"/>
  <c r="V30" i="46"/>
  <c r="V13" i="46"/>
  <c r="V147" i="46"/>
  <c r="V29" i="46"/>
  <c r="AK146" i="46"/>
  <c r="V83" i="46"/>
  <c r="AK39" i="46"/>
  <c r="V21" i="46"/>
  <c r="V26" i="46"/>
  <c r="V31" i="46"/>
  <c r="AK145" i="46"/>
  <c r="V74" i="46"/>
  <c r="AK63" i="46"/>
  <c r="V54" i="46"/>
  <c r="AK108" i="46"/>
  <c r="AK134" i="46"/>
  <c r="V177" i="46"/>
  <c r="AK56" i="46"/>
  <c r="AK83" i="46"/>
  <c r="AK44" i="46"/>
  <c r="AK93" i="46"/>
  <c r="AK158" i="46"/>
  <c r="AK123" i="46"/>
  <c r="AK184" i="46"/>
  <c r="V174" i="46"/>
  <c r="V188" i="46"/>
  <c r="V180" i="46"/>
  <c r="V172" i="46"/>
  <c r="AK186" i="46"/>
  <c r="V158" i="46"/>
  <c r="AK165" i="46"/>
  <c r="AK163" i="46"/>
  <c r="V161" i="46"/>
  <c r="V167" i="46"/>
  <c r="AK156" i="46"/>
  <c r="V138" i="46"/>
  <c r="AK168" i="46"/>
  <c r="V144" i="46"/>
  <c r="V136" i="46"/>
  <c r="V127" i="46"/>
  <c r="V111" i="46"/>
  <c r="AK128" i="46"/>
  <c r="AK120" i="46"/>
  <c r="V117" i="46"/>
  <c r="V110" i="46"/>
  <c r="AK103" i="46"/>
  <c r="AK140" i="46"/>
  <c r="V88" i="46"/>
  <c r="AK80" i="46"/>
  <c r="V77" i="46"/>
  <c r="AK139" i="46"/>
  <c r="AK114" i="46"/>
  <c r="V59" i="46"/>
  <c r="V43" i="46"/>
  <c r="V27" i="46"/>
  <c r="V11" i="46"/>
  <c r="AK150" i="46"/>
  <c r="V100" i="46"/>
  <c r="AK81" i="46"/>
  <c r="AK64" i="46"/>
  <c r="AK48" i="46"/>
  <c r="V105" i="46"/>
  <c r="V92" i="46"/>
  <c r="AK17" i="46"/>
  <c r="V151" i="46"/>
  <c r="V152" i="46"/>
  <c r="AK124" i="46"/>
  <c r="AK107" i="46"/>
  <c r="AK90" i="46"/>
  <c r="AK169" i="46"/>
  <c r="AK148" i="46"/>
  <c r="AK98" i="46"/>
  <c r="AK16" i="46"/>
  <c r="AK175" i="46"/>
  <c r="AK62" i="46"/>
  <c r="AK45" i="46"/>
  <c r="AK24" i="46"/>
  <c r="AK74" i="46"/>
  <c r="AK179" i="46"/>
  <c r="V98" i="46"/>
  <c r="V159" i="46"/>
  <c r="V121" i="46"/>
  <c r="AK187" i="46"/>
  <c r="V176" i="46"/>
  <c r="AK118" i="46"/>
  <c r="AK71" i="46"/>
  <c r="V55" i="46"/>
  <c r="V40" i="46"/>
  <c r="V23" i="46"/>
  <c r="V10" i="46"/>
  <c r="V70" i="46"/>
  <c r="AK110" i="46"/>
  <c r="AK135" i="46"/>
  <c r="V75" i="46"/>
  <c r="V56" i="46"/>
  <c r="V38" i="46"/>
  <c r="V18" i="46"/>
  <c r="V73" i="46"/>
  <c r="AK133" i="46"/>
  <c r="AK43" i="46"/>
  <c r="V14" i="46"/>
  <c r="V148" i="46"/>
  <c r="AK38" i="46"/>
  <c r="AK116" i="46"/>
  <c r="AK68" i="46"/>
  <c r="AK23" i="46"/>
  <c r="AK84" i="46"/>
  <c r="AK87" i="46"/>
  <c r="AK144" i="46"/>
  <c r="AK125" i="46"/>
  <c r="AK86" i="46"/>
  <c r="V173" i="46"/>
  <c r="V179" i="46"/>
  <c r="V171" i="46"/>
  <c r="AK177" i="46"/>
  <c r="V157" i="46"/>
  <c r="V164" i="46"/>
  <c r="AK170" i="46"/>
  <c r="V154" i="46"/>
  <c r="V137" i="46"/>
  <c r="AK155" i="46"/>
  <c r="V120" i="46"/>
  <c r="V104" i="46"/>
  <c r="AK159" i="46"/>
  <c r="AK127" i="46"/>
  <c r="AK119" i="46"/>
  <c r="AK112" i="46"/>
  <c r="V102" i="46"/>
  <c r="AK141" i="46"/>
  <c r="AK130" i="46"/>
  <c r="V87" i="46"/>
  <c r="V94" i="46"/>
  <c r="V86" i="46"/>
  <c r="AK79" i="46"/>
  <c r="V129" i="46"/>
  <c r="AK115" i="46"/>
  <c r="V68" i="46"/>
  <c r="V52" i="46"/>
  <c r="V36" i="46"/>
  <c r="V20" i="46"/>
  <c r="V49" i="46"/>
  <c r="V65" i="46"/>
  <c r="V57" i="46"/>
  <c r="V123" i="46"/>
  <c r="V106" i="46"/>
  <c r="V76" i="46"/>
  <c r="AK105" i="46"/>
  <c r="AK26" i="46"/>
  <c r="AK9" i="46"/>
  <c r="AK151" i="46"/>
  <c r="AK152" i="46"/>
  <c r="V69" i="46"/>
  <c r="V48" i="46"/>
  <c r="AK25" i="46"/>
  <c r="AK132" i="46"/>
  <c r="AK73" i="46"/>
  <c r="AK61" i="46"/>
  <c r="AK29" i="46"/>
  <c r="AK14" i="46"/>
  <c r="AK180" i="46"/>
  <c r="V149" i="46"/>
  <c r="V155" i="46"/>
  <c r="AK54" i="46"/>
  <c r="AK171" i="46"/>
  <c r="V156" i="46"/>
  <c r="V89" i="46"/>
  <c r="V175" i="46"/>
  <c r="V131" i="46"/>
  <c r="AK117" i="46"/>
  <c r="AK67" i="46"/>
  <c r="AK51" i="46"/>
  <c r="V39" i="46"/>
  <c r="V22" i="46"/>
  <c r="V9" i="46"/>
  <c r="V42" i="46"/>
  <c r="V99" i="46"/>
  <c r="AK49" i="46"/>
  <c r="AK27" i="46"/>
  <c r="V17" i="46"/>
  <c r="V41" i="46"/>
  <c r="AK66" i="46"/>
  <c r="AK13" i="46"/>
  <c r="V82" i="46"/>
  <c r="V71" i="46"/>
  <c r="V61" i="46"/>
  <c r="V33" i="46"/>
  <c r="AK88" i="46"/>
  <c r="AK126" i="46"/>
  <c r="AK172" i="46"/>
  <c r="V108" i="46"/>
  <c r="V16" i="46"/>
  <c r="V37" i="46"/>
  <c r="AK143" i="46"/>
  <c r="AK99" i="46"/>
  <c r="AK36" i="46"/>
  <c r="AK12" i="46"/>
  <c r="AK58" i="46"/>
  <c r="AK85" i="46"/>
  <c r="AK50" i="46"/>
  <c r="AK94" i="46"/>
  <c r="AK183" i="46"/>
  <c r="V190" i="46"/>
  <c r="AK190" i="46"/>
  <c r="AK174" i="46"/>
  <c r="AK178" i="46"/>
  <c r="V166" i="46"/>
  <c r="V163" i="46"/>
  <c r="V169" i="46"/>
  <c r="V162" i="46"/>
  <c r="V153" i="46"/>
  <c r="AK160" i="46"/>
  <c r="V146" i="46"/>
  <c r="V143" i="46"/>
  <c r="V135" i="46"/>
  <c r="V119" i="46"/>
  <c r="V103" i="46"/>
  <c r="AK142" i="46"/>
  <c r="V126" i="46"/>
  <c r="V118" i="46"/>
  <c r="AK111" i="46"/>
  <c r="V109" i="46"/>
  <c r="V101" i="46"/>
  <c r="V130" i="46"/>
  <c r="V96" i="46"/>
  <c r="V80" i="46"/>
  <c r="V78" i="46"/>
  <c r="AK129" i="46"/>
  <c r="V67" i="46"/>
  <c r="V51" i="46"/>
  <c r="V35" i="46"/>
  <c r="V19" i="46"/>
  <c r="V150" i="46"/>
  <c r="V113" i="46"/>
  <c r="AK106" i="46"/>
  <c r="V63" i="46"/>
  <c r="V47" i="46"/>
  <c r="V97" i="46"/>
  <c r="AK92" i="46"/>
  <c r="AK34" i="46"/>
  <c r="V124" i="46"/>
  <c r="V107" i="46"/>
  <c r="V91" i="46"/>
  <c r="AK72" i="46"/>
  <c r="AK55" i="46"/>
  <c r="AK42" i="46"/>
  <c r="V122" i="46"/>
  <c r="AK147" i="46"/>
  <c r="AK131" i="46"/>
  <c r="AK46" i="46"/>
  <c r="AK21" i="46"/>
  <c r="AK30" i="46"/>
  <c r="AK70" i="46"/>
  <c r="V134" i="46"/>
  <c r="AK22" i="46"/>
  <c r="AK53" i="46"/>
  <c r="AK162" i="46"/>
  <c r="V132" i="46"/>
  <c r="AK89" i="46"/>
  <c r="V170" i="46"/>
  <c r="AK32" i="46"/>
  <c r="V84" i="46"/>
  <c r="AK59" i="46"/>
  <c r="AK31" i="46"/>
  <c r="V15" i="46"/>
  <c r="AK35" i="46"/>
  <c r="V178" i="46"/>
  <c r="AK65" i="46"/>
  <c r="AK47" i="46"/>
  <c r="V24" i="46"/>
  <c r="V34" i="46"/>
  <c r="V32" i="46"/>
  <c r="V185" i="46"/>
  <c r="AK109" i="46"/>
  <c r="AK75" i="46"/>
  <c r="AK57" i="46"/>
  <c r="V25" i="46"/>
  <c r="V116" i="46"/>
  <c r="AK77" i="46"/>
  <c r="AK95" i="46"/>
  <c r="AK153" i="46"/>
  <c r="AK136" i="46"/>
  <c r="AK20" i="46"/>
  <c r="AK137" i="46"/>
  <c r="AK91" i="46"/>
  <c r="AK138" i="46"/>
  <c r="AK52" i="46"/>
  <c r="AK19" i="46"/>
  <c r="AK96" i="46"/>
  <c r="C16" i="52" l="1"/>
  <c r="C18" i="52" s="1"/>
  <c r="C20" i="52" s="1"/>
  <c r="C22" i="52" s="1"/>
  <c r="C24" i="52" s="1"/>
  <c r="C26" i="52" s="1"/>
  <c r="C28" i="52" s="1"/>
  <c r="C30" i="52" s="1"/>
  <c r="C32" i="52" s="1"/>
  <c r="C34" i="52" s="1"/>
  <c r="C36" i="52" s="1"/>
  <c r="C38" i="52" s="1"/>
  <c r="C40" i="52" s="1"/>
  <c r="C42" i="52" s="1"/>
  <c r="C44" i="52" s="1"/>
  <c r="C46" i="52" s="1"/>
  <c r="C48" i="52" s="1"/>
  <c r="C50" i="52" s="1"/>
  <c r="C52" i="52" s="1"/>
  <c r="C54" i="52" s="1"/>
  <c r="C56" i="52" s="1"/>
  <c r="C58" i="52" s="1"/>
  <c r="C60" i="52" s="1"/>
  <c r="C62" i="52" s="1"/>
  <c r="C64" i="52" s="1"/>
  <c r="C66" i="52" s="1"/>
  <c r="C68" i="52" s="1"/>
  <c r="C70" i="52" s="1"/>
  <c r="C72" i="52" s="1"/>
  <c r="C74" i="52" s="1"/>
  <c r="C76" i="52" s="1"/>
  <c r="C78" i="52" s="1"/>
  <c r="C80" i="52" s="1"/>
  <c r="C82" i="52" s="1"/>
  <c r="C84" i="52" s="1"/>
  <c r="C86" i="52" s="1"/>
  <c r="C88" i="52" s="1"/>
  <c r="C90" i="52" s="1"/>
  <c r="C92" i="52" s="1"/>
  <c r="C94" i="52" s="1"/>
  <c r="C96" i="52" s="1"/>
  <c r="C98" i="52" s="1"/>
  <c r="C100" i="52" s="1"/>
  <c r="C102" i="52" s="1"/>
  <c r="C104" i="52" s="1"/>
  <c r="C106" i="52" s="1"/>
  <c r="C108" i="52" s="1"/>
  <c r="C110" i="52" s="1"/>
  <c r="C112" i="52" s="1"/>
  <c r="C114" i="52" s="1"/>
  <c r="C116" i="52" s="1"/>
  <c r="C118" i="52" s="1"/>
  <c r="C120" i="52" s="1"/>
  <c r="C122" i="52" s="1"/>
  <c r="C124" i="52" s="1"/>
  <c r="C126" i="52" s="1"/>
  <c r="C128" i="52" s="1"/>
  <c r="C130" i="52" s="1"/>
  <c r="C132" i="52" s="1"/>
  <c r="C134" i="52" s="1"/>
  <c r="C136" i="52" s="1"/>
  <c r="C138" i="52" s="1"/>
  <c r="C140" i="52" s="1"/>
  <c r="C142" i="52" s="1"/>
  <c r="C144" i="52" s="1"/>
  <c r="C146" i="52" s="1"/>
  <c r="C148" i="52" s="1"/>
  <c r="C150" i="52" s="1"/>
  <c r="C152" i="52" s="1"/>
  <c r="C154" i="52" s="1"/>
  <c r="C156" i="52" s="1"/>
  <c r="C158" i="52" s="1"/>
  <c r="C160" i="52" s="1"/>
  <c r="C162" i="52" s="1"/>
  <c r="C164" i="52" s="1"/>
  <c r="C166" i="52" s="1"/>
  <c r="K16" i="52"/>
  <c r="K18" i="52" s="1"/>
  <c r="K20" i="52" s="1"/>
  <c r="K22" i="52" s="1"/>
  <c r="K24" i="52" s="1"/>
  <c r="K26" i="52" s="1"/>
  <c r="K28" i="52" s="1"/>
  <c r="K30" i="52" s="1"/>
  <c r="K32" i="52" s="1"/>
  <c r="K34" i="52" s="1"/>
  <c r="K36" i="52" s="1"/>
  <c r="K38" i="52" s="1"/>
  <c r="K40" i="52" s="1"/>
  <c r="K42" i="52" s="1"/>
  <c r="K44" i="52" s="1"/>
  <c r="K46" i="52" s="1"/>
  <c r="K48" i="52" s="1"/>
  <c r="K50" i="52" s="1"/>
  <c r="K52" i="52" s="1"/>
  <c r="K54" i="52" s="1"/>
  <c r="K56" i="52" s="1"/>
  <c r="K58" i="52" s="1"/>
  <c r="K60" i="52" s="1"/>
  <c r="K62" i="52" s="1"/>
  <c r="K64" i="52" s="1"/>
  <c r="K66" i="52" s="1"/>
  <c r="K68" i="52" s="1"/>
  <c r="K70" i="52" s="1"/>
  <c r="K72" i="52" s="1"/>
  <c r="K74" i="52" s="1"/>
  <c r="K76" i="52" s="1"/>
  <c r="K78" i="52" s="1"/>
  <c r="K80" i="52" s="1"/>
  <c r="K82" i="52" s="1"/>
  <c r="K84" i="52" s="1"/>
  <c r="K86" i="52" s="1"/>
  <c r="K88" i="52" s="1"/>
  <c r="K90" i="52" s="1"/>
  <c r="K92" i="52" s="1"/>
  <c r="K94" i="52" s="1"/>
  <c r="K96" i="52" s="1"/>
  <c r="K98" i="52" s="1"/>
  <c r="K100" i="52" s="1"/>
  <c r="K102" i="52" s="1"/>
  <c r="K104" i="52" s="1"/>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X430" i="47" l="1"/>
  <c r="C350" i="47" l="1"/>
  <c r="H435" i="47"/>
  <c r="E435" i="47"/>
  <c r="C435" i="47"/>
  <c r="H430" i="47"/>
  <c r="E430" i="47"/>
  <c r="C430" i="47"/>
  <c r="T11" i="47"/>
  <c r="R11" i="47"/>
  <c r="M7" i="47"/>
  <c r="L7" i="47"/>
  <c r="K7" i="47"/>
  <c r="J7" i="47"/>
  <c r="I7" i="47"/>
  <c r="H7" i="47"/>
  <c r="F7" i="47"/>
  <c r="E7" i="47"/>
  <c r="D7" i="47"/>
  <c r="AB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J95" i="50"/>
  <c r="E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Q76" i="47" l="1"/>
  <c r="S76" i="47"/>
  <c r="Q36" i="47"/>
  <c r="S36" i="47"/>
  <c r="S51" i="47"/>
  <c r="Q51" i="47"/>
  <c r="S61" i="47"/>
  <c r="Q61" i="47"/>
  <c r="Q86" i="47"/>
  <c r="S86" i="47"/>
  <c r="S71" i="47"/>
  <c r="Q71" i="47"/>
  <c r="S91" i="47"/>
  <c r="Q91" i="47"/>
  <c r="Q46" i="47"/>
  <c r="S46" i="47"/>
  <c r="Q56" i="47"/>
  <c r="S56" i="47"/>
  <c r="Q66" i="47"/>
  <c r="S66" i="47"/>
  <c r="S81" i="47"/>
  <c r="Q81"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28" i="41" s="1"/>
  <c r="F19" i="41"/>
  <c r="F14" i="41"/>
  <c r="F11"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E164" i="50"/>
  <c r="G164" i="50"/>
  <c r="J164" i="50"/>
  <c r="J115" i="50"/>
  <c r="G115" i="50"/>
  <c r="E115" i="50"/>
  <c r="C115" i="50"/>
  <c r="B115" i="50"/>
  <c r="J114" i="50"/>
  <c r="G114" i="50"/>
  <c r="E114" i="50"/>
  <c r="C114" i="50"/>
  <c r="B114" i="50"/>
  <c r="J113" i="50"/>
  <c r="G113" i="50"/>
  <c r="E113" i="50"/>
  <c r="C113" i="50"/>
  <c r="B113" i="50"/>
  <c r="J112" i="50"/>
  <c r="G112" i="50"/>
  <c r="E112" i="50"/>
  <c r="C112" i="50"/>
  <c r="B112" i="50"/>
  <c r="J111" i="50"/>
  <c r="G111" i="50"/>
  <c r="E111" i="50"/>
  <c r="C111" i="50"/>
  <c r="B111" i="50"/>
  <c r="J80" i="50"/>
  <c r="E80" i="50"/>
  <c r="C80" i="50"/>
  <c r="B80" i="50"/>
  <c r="J79" i="50"/>
  <c r="E79" i="50"/>
  <c r="C79" i="50"/>
  <c r="B79" i="50"/>
  <c r="J78" i="50"/>
  <c r="E78" i="50"/>
  <c r="C78" i="50"/>
  <c r="B78" i="50"/>
  <c r="J77" i="50"/>
  <c r="E77" i="50"/>
  <c r="C77" i="50"/>
  <c r="B77" i="50"/>
  <c r="J76" i="50"/>
  <c r="E76" i="50"/>
  <c r="C76" i="50"/>
  <c r="B76" i="50"/>
  <c r="J195" i="50"/>
  <c r="G195" i="50"/>
  <c r="F195" i="50"/>
  <c r="E195" i="50"/>
  <c r="C195" i="50"/>
  <c r="B195" i="50"/>
  <c r="J176" i="50"/>
  <c r="G176" i="50"/>
  <c r="E176" i="50"/>
  <c r="C176" i="50"/>
  <c r="B176" i="50"/>
  <c r="J175" i="50"/>
  <c r="G175" i="50"/>
  <c r="E175" i="50"/>
  <c r="C175" i="50"/>
  <c r="B175" i="50"/>
  <c r="J174" i="50"/>
  <c r="G174" i="50"/>
  <c r="E174" i="50"/>
  <c r="C174" i="50"/>
  <c r="B174" i="50"/>
  <c r="J173" i="50"/>
  <c r="G173" i="50"/>
  <c r="E173" i="50"/>
  <c r="C173" i="50"/>
  <c r="B173" i="50"/>
  <c r="J172" i="50"/>
  <c r="G172" i="50"/>
  <c r="E172" i="50"/>
  <c r="H172" i="50" s="1"/>
  <c r="C172" i="50"/>
  <c r="B172" i="50"/>
  <c r="J181" i="50"/>
  <c r="G181" i="50"/>
  <c r="E181" i="50"/>
  <c r="C181" i="50"/>
  <c r="B181" i="50"/>
  <c r="J180" i="50"/>
  <c r="G180" i="50"/>
  <c r="E180" i="50"/>
  <c r="C180" i="50"/>
  <c r="B180" i="50"/>
  <c r="J179" i="50"/>
  <c r="G179" i="50"/>
  <c r="E179" i="50"/>
  <c r="C179" i="50"/>
  <c r="B179" i="50"/>
  <c r="J178" i="50"/>
  <c r="G178" i="50"/>
  <c r="E178" i="50"/>
  <c r="C178" i="50"/>
  <c r="B178" i="50"/>
  <c r="J177" i="50"/>
  <c r="G177" i="50"/>
  <c r="E177" i="50"/>
  <c r="C177" i="50"/>
  <c r="B177" i="50"/>
  <c r="J160" i="50"/>
  <c r="G160" i="50"/>
  <c r="E160" i="50"/>
  <c r="C160" i="50"/>
  <c r="B160" i="50"/>
  <c r="J151" i="50"/>
  <c r="G151" i="50"/>
  <c r="H151" i="50" s="1"/>
  <c r="E151" i="50"/>
  <c r="C151" i="50"/>
  <c r="B151" i="50"/>
  <c r="J139" i="50"/>
  <c r="G139" i="50"/>
  <c r="E139" i="50"/>
  <c r="H139" i="50" s="1"/>
  <c r="C139" i="50"/>
  <c r="B139" i="50"/>
  <c r="J138" i="50"/>
  <c r="G138" i="50"/>
  <c r="E138" i="50"/>
  <c r="C138" i="50"/>
  <c r="B138" i="50"/>
  <c r="J142" i="50"/>
  <c r="G142" i="50"/>
  <c r="E142" i="50"/>
  <c r="C142" i="50"/>
  <c r="B142" i="50"/>
  <c r="J141" i="50"/>
  <c r="G141" i="50"/>
  <c r="E141" i="50"/>
  <c r="C141" i="50"/>
  <c r="B141" i="50"/>
  <c r="J140" i="50"/>
  <c r="G140" i="50"/>
  <c r="E140" i="50"/>
  <c r="C140" i="50"/>
  <c r="B140" i="50"/>
  <c r="J119" i="50"/>
  <c r="G119" i="50"/>
  <c r="E119" i="50"/>
  <c r="C119" i="50"/>
  <c r="B119" i="50"/>
  <c r="J118" i="50"/>
  <c r="G118" i="50"/>
  <c r="E118" i="50"/>
  <c r="C118" i="50"/>
  <c r="B118" i="50"/>
  <c r="J117" i="50"/>
  <c r="G117" i="50"/>
  <c r="E117" i="50"/>
  <c r="C117" i="50"/>
  <c r="B117" i="50"/>
  <c r="J116" i="50"/>
  <c r="G116" i="50"/>
  <c r="E116" i="50"/>
  <c r="C116" i="50"/>
  <c r="B116" i="50"/>
  <c r="J110" i="50"/>
  <c r="G110" i="50"/>
  <c r="E110" i="50"/>
  <c r="C110" i="50"/>
  <c r="B110" i="50"/>
  <c r="J109" i="50"/>
  <c r="G109" i="50"/>
  <c r="E109" i="50"/>
  <c r="C109" i="50"/>
  <c r="B109" i="50"/>
  <c r="J108" i="50"/>
  <c r="G108" i="50"/>
  <c r="E108" i="50"/>
  <c r="C108" i="50"/>
  <c r="B108" i="50"/>
  <c r="J107" i="50"/>
  <c r="G107" i="50"/>
  <c r="E107" i="50"/>
  <c r="C107" i="50"/>
  <c r="B107" i="50"/>
  <c r="J106" i="50"/>
  <c r="G106" i="50"/>
  <c r="E106" i="50"/>
  <c r="C106" i="50"/>
  <c r="B106" i="50"/>
  <c r="J105" i="50"/>
  <c r="G105" i="50"/>
  <c r="E105" i="50"/>
  <c r="H105" i="50" s="1"/>
  <c r="C105" i="50"/>
  <c r="B105" i="50"/>
  <c r="J84" i="50"/>
  <c r="E84" i="50"/>
  <c r="C84" i="50"/>
  <c r="B84" i="50"/>
  <c r="J83" i="50"/>
  <c r="E83" i="50"/>
  <c r="C83" i="50"/>
  <c r="B83" i="50"/>
  <c r="J82" i="50"/>
  <c r="E82" i="50"/>
  <c r="C82" i="50"/>
  <c r="B82" i="50"/>
  <c r="J81" i="50"/>
  <c r="E81" i="50"/>
  <c r="C81" i="50"/>
  <c r="B81" i="50"/>
  <c r="J75" i="50"/>
  <c r="E75" i="50"/>
  <c r="H75" i="50" s="1"/>
  <c r="C75" i="50"/>
  <c r="B75" i="50"/>
  <c r="J74" i="50"/>
  <c r="E74" i="50"/>
  <c r="C74" i="50"/>
  <c r="B74" i="50"/>
  <c r="J73" i="50"/>
  <c r="E73" i="50"/>
  <c r="C73" i="50"/>
  <c r="B73" i="50"/>
  <c r="J72" i="50"/>
  <c r="E72" i="50"/>
  <c r="C72" i="50"/>
  <c r="B72" i="50"/>
  <c r="J92" i="50"/>
  <c r="E92" i="50"/>
  <c r="C92" i="50"/>
  <c r="B92" i="50"/>
  <c r="J91" i="50"/>
  <c r="E91" i="50"/>
  <c r="C91" i="50"/>
  <c r="B91" i="50"/>
  <c r="J90" i="50"/>
  <c r="E90" i="50"/>
  <c r="C90" i="50"/>
  <c r="B90" i="50"/>
  <c r="J89" i="50"/>
  <c r="E89" i="50"/>
  <c r="C89" i="50"/>
  <c r="B89" i="50"/>
  <c r="J88" i="50"/>
  <c r="E88" i="50"/>
  <c r="C88" i="50"/>
  <c r="B88" i="50"/>
  <c r="J87" i="50"/>
  <c r="E87" i="50"/>
  <c r="C87" i="50"/>
  <c r="B87" i="50"/>
  <c r="J86" i="50"/>
  <c r="E86" i="50"/>
  <c r="C86" i="50"/>
  <c r="B86" i="50"/>
  <c r="J85" i="50"/>
  <c r="E85" i="50"/>
  <c r="C85" i="50"/>
  <c r="B85" i="50"/>
  <c r="J54" i="50"/>
  <c r="G54" i="50"/>
  <c r="E54" i="50"/>
  <c r="C54" i="50"/>
  <c r="B54" i="50"/>
  <c r="J53" i="50"/>
  <c r="G53" i="50"/>
  <c r="E53" i="50"/>
  <c r="C53" i="50"/>
  <c r="B53" i="50"/>
  <c r="J52" i="50"/>
  <c r="G52" i="50"/>
  <c r="E52" i="50"/>
  <c r="C52" i="50"/>
  <c r="B52" i="50"/>
  <c r="J51" i="50"/>
  <c r="G51" i="50"/>
  <c r="E51" i="50"/>
  <c r="C51" i="50"/>
  <c r="B51" i="50"/>
  <c r="J50" i="50"/>
  <c r="G50" i="50"/>
  <c r="E50" i="50"/>
  <c r="C50" i="50"/>
  <c r="B50" i="50"/>
  <c r="J49" i="50"/>
  <c r="G49" i="50"/>
  <c r="E49" i="50"/>
  <c r="C49" i="50"/>
  <c r="B49" i="50"/>
  <c r="J48" i="50"/>
  <c r="G48" i="50"/>
  <c r="E48" i="50"/>
  <c r="C48" i="50"/>
  <c r="B48" i="50"/>
  <c r="J47" i="50"/>
  <c r="G47" i="50"/>
  <c r="E47" i="50"/>
  <c r="C47" i="50"/>
  <c r="B47" i="50"/>
  <c r="J46" i="50"/>
  <c r="G46" i="50"/>
  <c r="E46" i="50"/>
  <c r="C46" i="50"/>
  <c r="B46" i="50"/>
  <c r="J45" i="50"/>
  <c r="G45" i="50"/>
  <c r="E45" i="50"/>
  <c r="C45" i="50"/>
  <c r="B45" i="50"/>
  <c r="J44" i="50"/>
  <c r="G44" i="50"/>
  <c r="E44" i="50"/>
  <c r="C44" i="50"/>
  <c r="B44" i="50"/>
  <c r="J43" i="50"/>
  <c r="G43" i="50"/>
  <c r="E43" i="50"/>
  <c r="C43" i="50"/>
  <c r="B43" i="50"/>
  <c r="J42" i="50"/>
  <c r="G42" i="50"/>
  <c r="E42" i="50"/>
  <c r="C42" i="50"/>
  <c r="B42" i="50"/>
  <c r="J41" i="50"/>
  <c r="G41" i="50"/>
  <c r="E41" i="50"/>
  <c r="H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O244" i="47"/>
  <c r="M244" i="47"/>
  <c r="L244" i="47"/>
  <c r="K244" i="47"/>
  <c r="J244" i="47"/>
  <c r="I244" i="47"/>
  <c r="H244" i="47"/>
  <c r="E244" i="47"/>
  <c r="C244" i="47"/>
  <c r="N252" i="9"/>
  <c r="N251" i="9"/>
  <c r="N250" i="9"/>
  <c r="N249" i="9"/>
  <c r="N247" i="9"/>
  <c r="N246" i="9"/>
  <c r="N245" i="9"/>
  <c r="N244" i="9"/>
  <c r="P244" i="9" s="1"/>
  <c r="P248" i="9" s="1"/>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101" i="47" l="1"/>
  <c r="Q101" i="47"/>
  <c r="Q116" i="47"/>
  <c r="S116" i="47"/>
  <c r="Q187" i="47"/>
  <c r="S187" i="47"/>
  <c r="S222" i="47"/>
  <c r="Q222" i="47"/>
  <c r="S212" i="47"/>
  <c r="Q212" i="47"/>
  <c r="S202" i="47"/>
  <c r="Q202" i="47"/>
  <c r="Q96" i="47"/>
  <c r="S96" i="47"/>
  <c r="S111" i="47"/>
  <c r="Q111" i="47"/>
  <c r="S182" i="47"/>
  <c r="Q182" i="47"/>
  <c r="Q227" i="47"/>
  <c r="S227" i="47"/>
  <c r="Q207" i="47"/>
  <c r="S207" i="47"/>
  <c r="Q197" i="47"/>
  <c r="S197" i="47"/>
  <c r="Q217" i="47"/>
  <c r="S217" i="47"/>
  <c r="N244" i="47"/>
  <c r="V248" i="9"/>
  <c r="P244" i="47"/>
  <c r="P248" i="47" s="1"/>
  <c r="V248" i="47" s="1"/>
  <c r="H195" i="50"/>
  <c r="H42" i="50"/>
  <c r="H138" i="50"/>
  <c r="H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P409" i="9"/>
  <c r="V409" i="9" s="1"/>
  <c r="P444" i="9"/>
  <c r="V444" i="9" s="1"/>
  <c r="P399" i="9"/>
  <c r="V399" i="9" s="1"/>
  <c r="P96" i="9"/>
  <c r="P268" i="9"/>
  <c r="V268" i="9" s="1"/>
  <c r="P369" i="9"/>
  <c r="V369" i="9" s="1"/>
  <c r="P374" i="9"/>
  <c r="V374" i="9" s="1"/>
  <c r="P111" i="9"/>
  <c r="P116" i="9"/>
  <c r="P384" i="9"/>
  <c r="V384" i="9" s="1"/>
  <c r="P389" i="9"/>
  <c r="V389" i="9" s="1"/>
  <c r="P364" i="47"/>
  <c r="V364" i="47" s="1"/>
  <c r="P359" i="9"/>
  <c r="V359" i="9" s="1"/>
  <c r="P364" i="9"/>
  <c r="V364" i="9" s="1"/>
  <c r="P449" i="9"/>
  <c r="V449" i="9" s="1"/>
  <c r="P414" i="9"/>
  <c r="V414" i="9" s="1"/>
  <c r="P434" i="9"/>
  <c r="V434" i="9" s="1"/>
  <c r="P288" i="47"/>
  <c r="V288" i="47" s="1"/>
  <c r="P374" i="47"/>
  <c r="V374" i="47" s="1"/>
  <c r="P384" i="47"/>
  <c r="V384" i="47" s="1"/>
  <c r="P394" i="47"/>
  <c r="V394" i="47" s="1"/>
  <c r="P222" i="9"/>
  <c r="P253" i="9"/>
  <c r="V253" i="9" s="1"/>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P187" i="9"/>
  <c r="P439" i="47"/>
  <c r="V439" i="47" s="1"/>
  <c r="P263" i="47"/>
  <c r="V263" i="47" s="1"/>
  <c r="P414" i="47"/>
  <c r="V414" i="47" s="1"/>
  <c r="P328" i="47"/>
  <c r="V328" i="47" s="1"/>
  <c r="P409" i="47"/>
  <c r="V409" i="47" s="1"/>
  <c r="P222" i="47"/>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J197" i="50"/>
  <c r="J196" i="50"/>
  <c r="J190" i="50"/>
  <c r="J189" i="50"/>
  <c r="J188" i="50"/>
  <c r="J187" i="50"/>
  <c r="J186" i="50"/>
  <c r="J185" i="50"/>
  <c r="J184" i="50"/>
  <c r="J183" i="50"/>
  <c r="J182" i="50"/>
  <c r="J171" i="50"/>
  <c r="J166" i="50"/>
  <c r="J165" i="50"/>
  <c r="J163" i="50"/>
  <c r="J162" i="50"/>
  <c r="J161" i="50"/>
  <c r="J159" i="50"/>
  <c r="J158" i="50"/>
  <c r="J153" i="50"/>
  <c r="J152" i="50"/>
  <c r="J146" i="50"/>
  <c r="J145" i="50"/>
  <c r="J144" i="50"/>
  <c r="J143" i="50"/>
  <c r="J137" i="50"/>
  <c r="J133" i="50"/>
  <c r="J132" i="50"/>
  <c r="J131" i="50"/>
  <c r="J130" i="50"/>
  <c r="J129" i="50"/>
  <c r="J128" i="50"/>
  <c r="J127" i="50"/>
  <c r="J126" i="50"/>
  <c r="J125" i="50"/>
  <c r="J124" i="50"/>
  <c r="J123" i="50"/>
  <c r="J122" i="50"/>
  <c r="J121" i="50"/>
  <c r="J120" i="50"/>
  <c r="J104" i="50"/>
  <c r="J100" i="50"/>
  <c r="J99" i="50"/>
  <c r="J98" i="50"/>
  <c r="J97" i="50"/>
  <c r="J96" i="50"/>
  <c r="J94" i="50"/>
  <c r="J93" i="50"/>
  <c r="J71" i="50"/>
  <c r="J67" i="50"/>
  <c r="J66" i="50"/>
  <c r="J65" i="50"/>
  <c r="J64" i="50"/>
  <c r="J63" i="50"/>
  <c r="J62" i="50"/>
  <c r="J61" i="50"/>
  <c r="J60" i="50"/>
  <c r="J59" i="50"/>
  <c r="J58" i="50"/>
  <c r="J57" i="50"/>
  <c r="J56" i="50"/>
  <c r="J55" i="50"/>
  <c r="J40"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M8" i="46"/>
  <c r="AM7" i="46"/>
  <c r="G7" i="46"/>
  <c r="E7" i="46"/>
  <c r="E22" i="36" l="1"/>
  <c r="A5" i="36"/>
  <c r="F22" i="32"/>
  <c r="F14" i="34"/>
  <c r="F16" i="27"/>
  <c r="F17" i="25"/>
  <c r="A5" i="32"/>
  <c r="A4" i="34"/>
  <c r="A5" i="27"/>
  <c r="M7" i="46" l="1"/>
  <c r="A5" i="25"/>
  <c r="K23" i="25"/>
  <c r="F23" i="25"/>
  <c r="AJ7" i="46" l="1"/>
  <c r="U7" i="46"/>
  <c r="AG7" i="46"/>
  <c r="R7" i="46"/>
  <c r="K15" i="52"/>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G197" i="50"/>
  <c r="E197" i="50"/>
  <c r="C197" i="50"/>
  <c r="B197" i="50"/>
  <c r="G196" i="50"/>
  <c r="E196" i="50"/>
  <c r="H196" i="50" s="1"/>
  <c r="H198" i="50" s="1"/>
  <c r="D26" i="41" s="1"/>
  <c r="D27" i="12" s="1"/>
  <c r="C196" i="50"/>
  <c r="B196" i="50"/>
  <c r="G190" i="50"/>
  <c r="E190" i="50"/>
  <c r="C190" i="50"/>
  <c r="B190" i="50"/>
  <c r="G189" i="50"/>
  <c r="E189" i="50"/>
  <c r="C189" i="50"/>
  <c r="B189" i="50"/>
  <c r="G188" i="50"/>
  <c r="E188" i="50"/>
  <c r="C188" i="50"/>
  <c r="B188" i="50"/>
  <c r="G187" i="50"/>
  <c r="E187" i="50"/>
  <c r="C187" i="50"/>
  <c r="B187" i="50"/>
  <c r="G186" i="50"/>
  <c r="E186" i="50"/>
  <c r="C186" i="50"/>
  <c r="B186" i="50"/>
  <c r="G185" i="50"/>
  <c r="E185" i="50"/>
  <c r="C185" i="50"/>
  <c r="B185" i="50"/>
  <c r="G184" i="50"/>
  <c r="E184" i="50"/>
  <c r="C184" i="50"/>
  <c r="B184" i="50"/>
  <c r="G183" i="50"/>
  <c r="E183" i="50"/>
  <c r="C183" i="50"/>
  <c r="B183" i="50"/>
  <c r="G182" i="50"/>
  <c r="E182" i="50"/>
  <c r="C182" i="50"/>
  <c r="B182" i="50"/>
  <c r="G171" i="50"/>
  <c r="F171" i="50"/>
  <c r="E171" i="50"/>
  <c r="C171" i="50"/>
  <c r="B171" i="50"/>
  <c r="G166" i="50"/>
  <c r="E166" i="50"/>
  <c r="C166" i="50"/>
  <c r="B166" i="50"/>
  <c r="G165" i="50"/>
  <c r="E165" i="50"/>
  <c r="C165" i="50"/>
  <c r="B165" i="50"/>
  <c r="G163" i="50"/>
  <c r="E163" i="50"/>
  <c r="C163" i="50"/>
  <c r="B163" i="50"/>
  <c r="G162" i="50"/>
  <c r="E162" i="50"/>
  <c r="C162" i="50"/>
  <c r="B162" i="50"/>
  <c r="G161" i="50"/>
  <c r="E161" i="50"/>
  <c r="C161" i="50"/>
  <c r="B161" i="50"/>
  <c r="G159" i="50"/>
  <c r="E159" i="50"/>
  <c r="C159" i="50"/>
  <c r="B159" i="50"/>
  <c r="G158" i="50"/>
  <c r="F158" i="50"/>
  <c r="E158" i="50"/>
  <c r="C158" i="50"/>
  <c r="B158" i="50"/>
  <c r="G153" i="50"/>
  <c r="H153" i="50" s="1"/>
  <c r="E153" i="50"/>
  <c r="C153" i="50"/>
  <c r="B153" i="50"/>
  <c r="G152" i="50"/>
  <c r="H152" i="50" s="1"/>
  <c r="E152" i="50"/>
  <c r="C152" i="50"/>
  <c r="B152" i="50"/>
  <c r="G146" i="50"/>
  <c r="E146" i="50"/>
  <c r="C146" i="50"/>
  <c r="B146" i="50"/>
  <c r="G145" i="50"/>
  <c r="E145" i="50"/>
  <c r="C145" i="50"/>
  <c r="B145" i="50"/>
  <c r="G144" i="50"/>
  <c r="E144" i="50"/>
  <c r="C144" i="50"/>
  <c r="B144" i="50"/>
  <c r="G143" i="50"/>
  <c r="E143" i="50"/>
  <c r="C143" i="50"/>
  <c r="B143" i="50"/>
  <c r="G137" i="50"/>
  <c r="F137" i="50"/>
  <c r="E137" i="50"/>
  <c r="C137" i="50"/>
  <c r="B137" i="50"/>
  <c r="G133" i="50"/>
  <c r="E133" i="50"/>
  <c r="C133" i="50"/>
  <c r="B133" i="50"/>
  <c r="G132" i="50"/>
  <c r="E132" i="50"/>
  <c r="C132" i="50"/>
  <c r="B132" i="50"/>
  <c r="G131" i="50"/>
  <c r="E131" i="50"/>
  <c r="C131" i="50"/>
  <c r="B131" i="50"/>
  <c r="G130" i="50"/>
  <c r="E130" i="50"/>
  <c r="C130" i="50"/>
  <c r="B130" i="50"/>
  <c r="G129" i="50"/>
  <c r="E129" i="50"/>
  <c r="C129" i="50"/>
  <c r="B129" i="50"/>
  <c r="G128" i="50"/>
  <c r="E128" i="50"/>
  <c r="C128" i="50"/>
  <c r="B128" i="50"/>
  <c r="G127" i="50"/>
  <c r="E127" i="50"/>
  <c r="C127" i="50"/>
  <c r="B127" i="50"/>
  <c r="G126" i="50"/>
  <c r="E126" i="50"/>
  <c r="C126" i="50"/>
  <c r="B126" i="50"/>
  <c r="G125" i="50"/>
  <c r="E125" i="50"/>
  <c r="C125" i="50"/>
  <c r="B125" i="50"/>
  <c r="G124" i="50"/>
  <c r="E124" i="50"/>
  <c r="C124" i="50"/>
  <c r="B124" i="50"/>
  <c r="G123" i="50"/>
  <c r="E123" i="50"/>
  <c r="C123" i="50"/>
  <c r="B123" i="50"/>
  <c r="G122" i="50"/>
  <c r="E122" i="50"/>
  <c r="C122" i="50"/>
  <c r="B122" i="50"/>
  <c r="G121" i="50"/>
  <c r="E121" i="50"/>
  <c r="C121" i="50"/>
  <c r="B121" i="50"/>
  <c r="G120" i="50"/>
  <c r="E120" i="50"/>
  <c r="C120" i="50"/>
  <c r="B120" i="50"/>
  <c r="G104" i="50"/>
  <c r="E104" i="50"/>
  <c r="C104" i="50"/>
  <c r="B104" i="50"/>
  <c r="E100" i="50"/>
  <c r="C100" i="50"/>
  <c r="B100" i="50"/>
  <c r="E99" i="50"/>
  <c r="C99" i="50"/>
  <c r="B99" i="50"/>
  <c r="E98" i="50"/>
  <c r="C98" i="50"/>
  <c r="B98" i="50"/>
  <c r="E97" i="50"/>
  <c r="C97" i="50"/>
  <c r="B97" i="50"/>
  <c r="E96" i="50"/>
  <c r="C96" i="50"/>
  <c r="B96" i="50"/>
  <c r="E94" i="50"/>
  <c r="C94" i="50"/>
  <c r="B94" i="50"/>
  <c r="E93" i="50"/>
  <c r="C93" i="50"/>
  <c r="B93" i="50"/>
  <c r="F71" i="50"/>
  <c r="E71" i="50"/>
  <c r="C71" i="50"/>
  <c r="B71" i="50"/>
  <c r="G67" i="50"/>
  <c r="E67" i="50"/>
  <c r="C67" i="50"/>
  <c r="B67" i="50"/>
  <c r="G66" i="50"/>
  <c r="E66" i="50"/>
  <c r="C66" i="50"/>
  <c r="B66" i="50"/>
  <c r="G65" i="50"/>
  <c r="E65" i="50"/>
  <c r="C65" i="50"/>
  <c r="B65" i="50"/>
  <c r="G64" i="50"/>
  <c r="E64" i="50"/>
  <c r="C64" i="50"/>
  <c r="B64" i="50"/>
  <c r="G63" i="50"/>
  <c r="E63" i="50"/>
  <c r="C63" i="50"/>
  <c r="B63" i="50"/>
  <c r="G62" i="50"/>
  <c r="E62" i="50"/>
  <c r="C62" i="50"/>
  <c r="B62" i="50"/>
  <c r="G61" i="50"/>
  <c r="E61" i="50"/>
  <c r="C61" i="50"/>
  <c r="B61" i="50"/>
  <c r="G60" i="50"/>
  <c r="E60" i="50"/>
  <c r="C60" i="50"/>
  <c r="B60" i="50"/>
  <c r="G59" i="50"/>
  <c r="E59" i="50"/>
  <c r="C59" i="50"/>
  <c r="B59" i="50"/>
  <c r="G58" i="50"/>
  <c r="E58" i="50"/>
  <c r="C58" i="50"/>
  <c r="B58" i="50"/>
  <c r="G57" i="50"/>
  <c r="E57" i="50"/>
  <c r="C57" i="50"/>
  <c r="B57" i="50"/>
  <c r="G56" i="50"/>
  <c r="E56" i="50"/>
  <c r="C56" i="50"/>
  <c r="B56" i="50"/>
  <c r="G55" i="50"/>
  <c r="E55" i="50"/>
  <c r="C55" i="50"/>
  <c r="B55" i="50"/>
  <c r="G40" i="50"/>
  <c r="F40" i="50"/>
  <c r="E40" i="50"/>
  <c r="C40" i="50"/>
  <c r="B40" i="50"/>
  <c r="G34" i="50"/>
  <c r="E34" i="50"/>
  <c r="D34" i="50"/>
  <c r="C34" i="50"/>
  <c r="B34" i="50"/>
  <c r="G33" i="50"/>
  <c r="E33" i="50"/>
  <c r="D33" i="50"/>
  <c r="C33" i="50"/>
  <c r="B33" i="50"/>
  <c r="G32" i="50"/>
  <c r="E32" i="50"/>
  <c r="H32" i="50" s="1"/>
  <c r="D32" i="50"/>
  <c r="C32" i="50"/>
  <c r="B32" i="50"/>
  <c r="G31" i="50"/>
  <c r="E31" i="50"/>
  <c r="D31" i="50"/>
  <c r="C31" i="50"/>
  <c r="B31" i="50"/>
  <c r="G30" i="50"/>
  <c r="E30" i="50"/>
  <c r="D30" i="50"/>
  <c r="C30" i="50"/>
  <c r="B30" i="50"/>
  <c r="G29" i="50"/>
  <c r="E29" i="50"/>
  <c r="D29" i="50"/>
  <c r="C29" i="50"/>
  <c r="B29" i="50"/>
  <c r="G28" i="50"/>
  <c r="E28" i="50"/>
  <c r="D28" i="50"/>
  <c r="C28" i="50"/>
  <c r="B28" i="50"/>
  <c r="G27" i="50"/>
  <c r="E27" i="50"/>
  <c r="D27" i="50"/>
  <c r="C27" i="50"/>
  <c r="B27" i="50"/>
  <c r="G26" i="50"/>
  <c r="E26" i="50"/>
  <c r="D26" i="50"/>
  <c r="C26" i="50"/>
  <c r="B26" i="50"/>
  <c r="G25" i="50"/>
  <c r="E25" i="50"/>
  <c r="D25" i="50"/>
  <c r="C25" i="50"/>
  <c r="B25" i="50"/>
  <c r="G24" i="50"/>
  <c r="E24" i="50"/>
  <c r="D24" i="50"/>
  <c r="C24" i="50"/>
  <c r="B24" i="50"/>
  <c r="G23" i="50"/>
  <c r="E23" i="50"/>
  <c r="D23" i="50"/>
  <c r="C23" i="50"/>
  <c r="B23" i="50"/>
  <c r="G22" i="50"/>
  <c r="E22" i="50"/>
  <c r="D22" i="50"/>
  <c r="C22" i="50"/>
  <c r="B22" i="50"/>
  <c r="G21" i="50"/>
  <c r="E21" i="50"/>
  <c r="D21" i="50"/>
  <c r="C21" i="50"/>
  <c r="B21" i="50"/>
  <c r="G20" i="50"/>
  <c r="E20" i="50"/>
  <c r="D20" i="50"/>
  <c r="C20" i="50"/>
  <c r="B20" i="50"/>
  <c r="G19" i="50"/>
  <c r="E19" i="50"/>
  <c r="D19" i="50"/>
  <c r="C19" i="50"/>
  <c r="B19" i="50"/>
  <c r="G18" i="50"/>
  <c r="E18" i="50"/>
  <c r="D18" i="50"/>
  <c r="C18" i="50"/>
  <c r="B18" i="50"/>
  <c r="G17" i="50"/>
  <c r="E17" i="50"/>
  <c r="D17" i="50"/>
  <c r="C17" i="50"/>
  <c r="B17" i="50"/>
  <c r="G16" i="50"/>
  <c r="E16" i="50"/>
  <c r="D16" i="50"/>
  <c r="C16" i="50"/>
  <c r="B16" i="50"/>
  <c r="G15" i="50"/>
  <c r="E15" i="50"/>
  <c r="D15" i="50"/>
  <c r="C15" i="50"/>
  <c r="B15" i="50"/>
  <c r="G14" i="50"/>
  <c r="E14" i="50"/>
  <c r="D14" i="50"/>
  <c r="C14" i="50"/>
  <c r="B14" i="50"/>
  <c r="G13" i="50"/>
  <c r="E13" i="50"/>
  <c r="D13" i="50"/>
  <c r="C13" i="50"/>
  <c r="B13" i="50"/>
  <c r="G12" i="50"/>
  <c r="E12" i="50"/>
  <c r="D12" i="50"/>
  <c r="C12" i="50"/>
  <c r="B12" i="50"/>
  <c r="G11" i="50"/>
  <c r="E11" i="50"/>
  <c r="D11" i="50"/>
  <c r="C11" i="50"/>
  <c r="B11" i="50"/>
  <c r="G10" i="50"/>
  <c r="E10" i="50"/>
  <c r="D10" i="50"/>
  <c r="C10" i="50"/>
  <c r="B10" i="50"/>
  <c r="G9" i="50"/>
  <c r="E9" i="50"/>
  <c r="D9" i="50"/>
  <c r="C9" i="50"/>
  <c r="B9" i="50"/>
  <c r="G8" i="50"/>
  <c r="E8" i="50"/>
  <c r="D8" i="50"/>
  <c r="C8" i="50"/>
  <c r="B8" i="50"/>
  <c r="G7" i="50"/>
  <c r="E7" i="50"/>
  <c r="D7" i="50"/>
  <c r="C7" i="50"/>
  <c r="B7" i="50"/>
  <c r="D6" i="50"/>
  <c r="C6" i="50"/>
  <c r="B6" i="50"/>
  <c r="D5" i="50"/>
  <c r="C5" i="50"/>
  <c r="B5" i="50"/>
  <c r="I71" i="49"/>
  <c r="G71" i="49"/>
  <c r="E71" i="49"/>
  <c r="C71" i="49"/>
  <c r="B71" i="49"/>
  <c r="I70" i="49"/>
  <c r="G70" i="49"/>
  <c r="E70" i="49"/>
  <c r="C70" i="49"/>
  <c r="B70" i="49"/>
  <c r="I69" i="49"/>
  <c r="G69" i="49"/>
  <c r="E69" i="49"/>
  <c r="C69" i="49"/>
  <c r="B69" i="49"/>
  <c r="I68" i="49"/>
  <c r="G68" i="49"/>
  <c r="E68" i="49"/>
  <c r="C68" i="49"/>
  <c r="B68" i="49"/>
  <c r="I67" i="49"/>
  <c r="G67" i="49"/>
  <c r="E67" i="49"/>
  <c r="C67" i="49"/>
  <c r="B67" i="49"/>
  <c r="I66" i="49"/>
  <c r="G66" i="49"/>
  <c r="E66" i="49"/>
  <c r="C66" i="49"/>
  <c r="B66" i="49"/>
  <c r="I65" i="49"/>
  <c r="G65" i="49"/>
  <c r="E65" i="49"/>
  <c r="C65" i="49"/>
  <c r="B65" i="49"/>
  <c r="I64" i="49"/>
  <c r="G64" i="49"/>
  <c r="E64" i="49"/>
  <c r="C64" i="49"/>
  <c r="B64" i="49"/>
  <c r="I63" i="49"/>
  <c r="G63" i="49"/>
  <c r="E63" i="49"/>
  <c r="C63" i="49"/>
  <c r="B63" i="49"/>
  <c r="I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B37" i="49"/>
  <c r="H36" i="49"/>
  <c r="E36" i="49"/>
  <c r="C36" i="49"/>
  <c r="B36" i="49"/>
  <c r="J29" i="49"/>
  <c r="K29" i="49" s="1"/>
  <c r="I29" i="49"/>
  <c r="H29" i="49"/>
  <c r="G29" i="49"/>
  <c r="F29" i="49"/>
  <c r="E29" i="49"/>
  <c r="D29" i="49"/>
  <c r="C29" i="49"/>
  <c r="B29" i="49"/>
  <c r="J28" i="49"/>
  <c r="K28"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M456" i="47"/>
  <c r="L456" i="47"/>
  <c r="K456" i="47"/>
  <c r="J456" i="47"/>
  <c r="I456" i="47"/>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O350" i="47"/>
  <c r="P350" i="47" s="1"/>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C8" i="46"/>
  <c r="Y8" i="46"/>
  <c r="X8" i="46"/>
  <c r="W8" i="46"/>
  <c r="P8" i="46"/>
  <c r="N8" i="46"/>
  <c r="M8" i="46"/>
  <c r="L8" i="46"/>
  <c r="K8" i="46"/>
  <c r="I8" i="46"/>
  <c r="G8" i="46"/>
  <c r="E8" i="46"/>
  <c r="AC7" i="46"/>
  <c r="Y7" i="46"/>
  <c r="X7" i="46"/>
  <c r="W7" i="46"/>
  <c r="N7" i="46"/>
  <c r="L7" i="46"/>
  <c r="I7" i="46"/>
  <c r="E9" i="44"/>
  <c r="G11" i="18" s="1"/>
  <c r="D9" i="44"/>
  <c r="G8" i="18" s="1"/>
  <c r="D10" i="44"/>
  <c r="G9" i="18" s="1"/>
  <c r="E10" i="44"/>
  <c r="G12" i="18" s="1"/>
  <c r="K57" i="49" l="1"/>
  <c r="Q26" i="47"/>
  <c r="S26" i="47"/>
  <c r="S132" i="47"/>
  <c r="Q132" i="47"/>
  <c r="S142" i="47"/>
  <c r="Q142" i="47"/>
  <c r="S152" i="47"/>
  <c r="Q152" i="47"/>
  <c r="S162" i="47"/>
  <c r="Q162" i="47"/>
  <c r="S172" i="47"/>
  <c r="Q172" i="47"/>
  <c r="S232" i="47"/>
  <c r="Q232" i="47"/>
  <c r="I62" i="48"/>
  <c r="I123" i="48"/>
  <c r="S21" i="47"/>
  <c r="Q21" i="47"/>
  <c r="S31" i="47"/>
  <c r="Q31" i="47"/>
  <c r="Q137" i="47"/>
  <c r="S137" i="47"/>
  <c r="Q147" i="47"/>
  <c r="S147" i="47"/>
  <c r="Q157" i="47"/>
  <c r="S157" i="47"/>
  <c r="Q167" i="47"/>
  <c r="S167" i="47"/>
  <c r="Q177" i="47"/>
  <c r="S177" i="47"/>
  <c r="H33" i="50"/>
  <c r="H35" i="50" s="1"/>
  <c r="H154" i="50"/>
  <c r="D23" i="41" s="1"/>
  <c r="D24" i="12" s="1"/>
  <c r="N456" i="47"/>
  <c r="P456" i="47" s="1"/>
  <c r="P459" i="47" s="1"/>
  <c r="V459" i="47" s="1"/>
  <c r="K31" i="49"/>
  <c r="D16" i="41" s="1"/>
  <c r="E26" i="41"/>
  <c r="G26" i="41" s="1"/>
  <c r="H71" i="50"/>
  <c r="H101" i="50" s="1"/>
  <c r="H104" i="50"/>
  <c r="H134" i="50" s="1"/>
  <c r="H171" i="50"/>
  <c r="H191" i="50" s="1"/>
  <c r="N15" i="47"/>
  <c r="P15" i="47" s="1"/>
  <c r="N14" i="47"/>
  <c r="P14" i="47" s="1"/>
  <c r="P13" i="47"/>
  <c r="E11" i="44"/>
  <c r="D11" i="44"/>
  <c r="N351" i="47"/>
  <c r="P351" i="47" s="1"/>
  <c r="P354" i="47" s="1"/>
  <c r="V354" i="47" s="1"/>
  <c r="N240" i="47"/>
  <c r="P240" i="47" s="1"/>
  <c r="P243" i="47" s="1"/>
  <c r="P124" i="47"/>
  <c r="P127" i="47" s="1"/>
  <c r="H158" i="50"/>
  <c r="H159" i="50"/>
  <c r="H40" i="50"/>
  <c r="H68" i="50" s="1"/>
  <c r="H137" i="50"/>
  <c r="H147" i="50" s="1"/>
  <c r="N9" i="47"/>
  <c r="P9" i="47" s="1"/>
  <c r="Q16" i="47"/>
  <c r="P7" i="47"/>
  <c r="AD8" i="46"/>
  <c r="AA8" i="46"/>
  <c r="Z8" i="46"/>
  <c r="AD7" i="46"/>
  <c r="Z7" i="46"/>
  <c r="AA7" i="46" s="1"/>
  <c r="J16" i="49"/>
  <c r="D15" i="41" s="1"/>
  <c r="K30" i="49"/>
  <c r="K56" i="49"/>
  <c r="D17" i="41"/>
  <c r="F64" i="49"/>
  <c r="K64" i="49" s="1"/>
  <c r="F66" i="49"/>
  <c r="K66" i="49" s="1"/>
  <c r="F68" i="49"/>
  <c r="K68" i="49" s="1"/>
  <c r="F70" i="49"/>
  <c r="K70" i="49" s="1"/>
  <c r="F63" i="49"/>
  <c r="F65" i="49"/>
  <c r="K65" i="49" s="1"/>
  <c r="F67" i="49"/>
  <c r="F69" i="49"/>
  <c r="F71" i="49"/>
  <c r="K71" i="49" s="1"/>
  <c r="F62" i="49"/>
  <c r="I168" i="48"/>
  <c r="I169" i="48"/>
  <c r="I172" i="48"/>
  <c r="I173" i="48"/>
  <c r="I176" i="48"/>
  <c r="I177" i="48"/>
  <c r="I180" i="48"/>
  <c r="I181" i="48"/>
  <c r="I167" i="48"/>
  <c r="I166" i="48"/>
  <c r="I171" i="48"/>
  <c r="I170" i="48"/>
  <c r="I175" i="48"/>
  <c r="I174" i="48"/>
  <c r="I179" i="48"/>
  <c r="I178" i="48"/>
  <c r="I183" i="48"/>
  <c r="I182" i="48"/>
  <c r="I61" i="48"/>
  <c r="P454" i="47"/>
  <c r="V454" i="47" s="1"/>
  <c r="U31" i="47"/>
  <c r="U21" i="47"/>
  <c r="K63" i="49"/>
  <c r="U177" i="47"/>
  <c r="P147" i="47"/>
  <c r="U167" i="47"/>
  <c r="U137" i="47"/>
  <c r="U127" i="47"/>
  <c r="P338" i="47"/>
  <c r="V338" i="47" s="1"/>
  <c r="U147" i="47"/>
  <c r="P167" i="47"/>
  <c r="P333" i="47"/>
  <c r="V333" i="47" s="1"/>
  <c r="U157" i="47"/>
  <c r="P132" i="47"/>
  <c r="U132" i="47"/>
  <c r="U142" i="47"/>
  <c r="U152" i="47"/>
  <c r="U162" i="47"/>
  <c r="U172" i="47"/>
  <c r="U232" i="47"/>
  <c r="I129" i="48"/>
  <c r="I184" i="48" s="1"/>
  <c r="P343" i="47"/>
  <c r="V343" i="47" s="1"/>
  <c r="G8" i="51"/>
  <c r="D167" i="52"/>
  <c r="J5" i="52" s="1"/>
  <c r="I5" i="51" s="1"/>
  <c r="G9" i="51"/>
  <c r="E167" i="52"/>
  <c r="M167" i="52"/>
  <c r="P21" i="47"/>
  <c r="P26" i="47"/>
  <c r="P31" i="47"/>
  <c r="P142" i="47"/>
  <c r="P162" i="47"/>
  <c r="P232" i="47"/>
  <c r="P137" i="47"/>
  <c r="P157" i="47"/>
  <c r="P177" i="47"/>
  <c r="P152" i="47"/>
  <c r="P172" i="47"/>
  <c r="AE191" i="46" l="1"/>
  <c r="D9" i="41" s="1"/>
  <c r="V243" i="47"/>
  <c r="V345" i="47" s="1"/>
  <c r="I185" i="48"/>
  <c r="P16" i="47"/>
  <c r="V461" i="47"/>
  <c r="V460" i="47"/>
  <c r="V344" i="47"/>
  <c r="H167" i="50"/>
  <c r="D24" i="41" s="1"/>
  <c r="D25" i="12" s="1"/>
  <c r="D25" i="41"/>
  <c r="D26" i="12" s="1"/>
  <c r="D22" i="41"/>
  <c r="D23" i="12" s="1"/>
  <c r="D20" i="41"/>
  <c r="D21" i="12" s="1"/>
  <c r="F3" i="48"/>
  <c r="P11" i="47"/>
  <c r="AA191" i="46"/>
  <c r="D8" i="41" s="1"/>
  <c r="G10" i="51"/>
  <c r="I8" i="51" s="1"/>
  <c r="K67" i="49"/>
  <c r="K69" i="49"/>
  <c r="K62" i="49"/>
  <c r="V21" i="47"/>
  <c r="V26" i="47"/>
  <c r="V132" i="47"/>
  <c r="V167" i="47"/>
  <c r="V127" i="47"/>
  <c r="V31" i="47"/>
  <c r="V147" i="47"/>
  <c r="V142" i="47"/>
  <c r="V16" i="47"/>
  <c r="V172" i="47"/>
  <c r="V177" i="47"/>
  <c r="V137" i="47"/>
  <c r="V232" i="47"/>
  <c r="V152" i="47"/>
  <c r="V157" i="47"/>
  <c r="V162" i="47"/>
  <c r="V234" i="47" l="1"/>
  <c r="D18" i="41"/>
  <c r="D19" i="12" s="1"/>
  <c r="G27" i="12"/>
  <c r="E27" i="12"/>
  <c r="H37" i="50"/>
  <c r="D21" i="41" s="1"/>
  <c r="D22" i="12" s="1"/>
  <c r="K72" i="49"/>
  <c r="V233" i="47"/>
  <c r="L167" i="52" l="1"/>
  <c r="G11" i="51"/>
  <c r="G12" i="51"/>
  <c r="AI8" i="39"/>
  <c r="AI7" i="39"/>
  <c r="AI8" i="46" l="1"/>
  <c r="AK8" i="46" s="1"/>
  <c r="AI7" i="46"/>
  <c r="G13" i="51"/>
  <c r="I11" i="51" s="1"/>
  <c r="I14" i="51" s="1"/>
  <c r="I18" i="51" s="1"/>
  <c r="F30" i="12"/>
  <c r="F29" i="12"/>
  <c r="F28" i="12"/>
  <c r="F26" i="12"/>
  <c r="F25" i="12"/>
  <c r="F24" i="12"/>
  <c r="F23" i="12"/>
  <c r="F22" i="12"/>
  <c r="F21" i="12"/>
  <c r="F19" i="12"/>
  <c r="F18" i="12"/>
  <c r="F17" i="12"/>
  <c r="F16" i="12"/>
  <c r="F14" i="12"/>
  <c r="F13" i="12"/>
  <c r="F11" i="12"/>
  <c r="F10" i="12"/>
  <c r="F9" i="12"/>
  <c r="F8" i="12"/>
  <c r="F7" i="12"/>
  <c r="C21" i="43"/>
  <c r="F20" i="12" s="1"/>
  <c r="C16" i="43"/>
  <c r="F15" i="12" s="1"/>
  <c r="C13" i="43"/>
  <c r="F12" i="12" s="1"/>
  <c r="C7" i="43"/>
  <c r="F6" i="12" s="1"/>
  <c r="AK7" i="46" l="1"/>
  <c r="C6" i="43"/>
  <c r="C32" i="43" l="1"/>
  <c r="F5" i="12"/>
  <c r="AF8" i="39"/>
  <c r="AF7" i="39"/>
  <c r="C33" i="43" l="1"/>
  <c r="C34" i="43" s="1"/>
  <c r="F31" i="12"/>
  <c r="AF8" i="46"/>
  <c r="AH8" i="46" s="1"/>
  <c r="AF7" i="46"/>
  <c r="L8" i="34"/>
  <c r="L9" i="27"/>
  <c r="L10" i="36"/>
  <c r="L10" i="32"/>
  <c r="L10" i="25"/>
  <c r="E31" i="27" l="1"/>
  <c r="F33" i="12"/>
  <c r="O31" i="27"/>
  <c r="F32" i="12"/>
  <c r="AH7" i="46"/>
  <c r="AH191" i="46" s="1"/>
  <c r="D10" i="41" s="1"/>
  <c r="B19" i="5"/>
  <c r="K30" i="1"/>
  <c r="E29" i="34" l="1"/>
  <c r="E29" i="55"/>
  <c r="K56" i="1"/>
  <c r="D16" i="12" l="1"/>
  <c r="G35" i="34" l="1"/>
  <c r="G36" i="34"/>
  <c r="G37" i="34"/>
  <c r="G38" i="34"/>
  <c r="G39" i="34"/>
  <c r="G34" i="34"/>
  <c r="K28" i="32"/>
  <c r="F28" i="32"/>
  <c r="K19" i="34"/>
  <c r="F19" i="34"/>
  <c r="K22" i="27"/>
  <c r="F22" i="27"/>
  <c r="S31" i="9" l="1"/>
  <c r="Q31" i="9"/>
  <c r="N30" i="9"/>
  <c r="N29" i="9"/>
  <c r="N28" i="9"/>
  <c r="N27" i="9"/>
  <c r="S26" i="9"/>
  <c r="Q26" i="9"/>
  <c r="N25" i="9"/>
  <c r="N24" i="9"/>
  <c r="N23" i="9"/>
  <c r="N22" i="9"/>
  <c r="P31" i="9" l="1"/>
  <c r="P26" i="9"/>
  <c r="V31" i="9" l="1"/>
  <c r="V26" i="9"/>
  <c r="Q7" i="46" l="1"/>
  <c r="S7" i="46" l="1"/>
  <c r="G9" i="12"/>
  <c r="G10" i="12"/>
  <c r="T8" i="39"/>
  <c r="T7" i="39"/>
  <c r="V7" i="39" s="1"/>
  <c r="Q8" i="39"/>
  <c r="T8" i="46" l="1"/>
  <c r="T7" i="46"/>
  <c r="Q8" i="46"/>
  <c r="G11" i="12"/>
  <c r="V7" i="46" l="1"/>
  <c r="V8" i="46"/>
  <c r="V191" i="39"/>
  <c r="B9" i="5" s="1"/>
  <c r="S191" i="39"/>
  <c r="B8" i="5" s="1"/>
  <c r="S8" i="46"/>
  <c r="B10" i="43"/>
  <c r="D10" i="43" s="1"/>
  <c r="B11" i="43"/>
  <c r="D11" i="43" s="1"/>
  <c r="V191" i="46" l="1"/>
  <c r="S191" i="46"/>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D6" i="41" l="1"/>
  <c r="G7" i="12" s="1"/>
  <c r="D7" i="41"/>
  <c r="G8" i="12" s="1"/>
  <c r="I184" i="10"/>
  <c r="F3" i="10" s="1"/>
  <c r="U157" i="9"/>
  <c r="U167" i="9"/>
  <c r="U177" i="9"/>
  <c r="D7" i="43"/>
  <c r="C6" i="12"/>
  <c r="B7" i="43"/>
  <c r="D5" i="41" l="1"/>
  <c r="G6" i="12"/>
  <c r="B19" i="43"/>
  <c r="D19" i="43" s="1"/>
  <c r="C18" i="12"/>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P456" i="9" s="1"/>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E10" i="12" l="1"/>
  <c r="E9" i="4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8" i="34"/>
  <c r="F18" i="34"/>
  <c r="F16" i="34"/>
  <c r="L9" i="34"/>
  <c r="L7" i="34"/>
  <c r="A5" i="34"/>
  <c r="A3" i="34"/>
  <c r="K27" i="32"/>
  <c r="F27" i="32"/>
  <c r="F25" i="32"/>
  <c r="L11" i="32"/>
  <c r="L9" i="32"/>
  <c r="A6" i="32"/>
  <c r="A4" i="32"/>
  <c r="P243" i="9" l="1"/>
  <c r="V243" i="9" l="1"/>
  <c r="V345" i="9" s="1"/>
  <c r="B26" i="43"/>
  <c r="D26" i="43" s="1"/>
  <c r="B27" i="43"/>
  <c r="D27" i="43" s="1"/>
  <c r="C26" i="12"/>
  <c r="C25" i="12"/>
  <c r="C9" i="12"/>
  <c r="E9" i="12" l="1"/>
  <c r="E8" i="41"/>
  <c r="G8" i="41" s="1"/>
  <c r="K21" i="27"/>
  <c r="F21" i="27"/>
  <c r="F19" i="27"/>
  <c r="L10" i="27"/>
  <c r="L8" i="27"/>
  <c r="A6" i="27"/>
  <c r="A4" i="27"/>
  <c r="C8" i="12" l="1"/>
  <c r="E8" i="12" l="1"/>
  <c r="E7" i="41"/>
  <c r="G7" i="41" s="1"/>
  <c r="C7" i="12"/>
  <c r="K22" i="25"/>
  <c r="F20" i="25"/>
  <c r="L11" i="25"/>
  <c r="L9" i="25"/>
  <c r="A6" i="25"/>
  <c r="A4" i="25"/>
  <c r="E7" i="12" l="1"/>
  <c r="F63" i="1"/>
  <c r="F64" i="1"/>
  <c r="F71" i="1"/>
  <c r="F70" i="1"/>
  <c r="F69" i="1"/>
  <c r="F68" i="1"/>
  <c r="F67" i="1"/>
  <c r="F66" i="1"/>
  <c r="F65" i="1"/>
  <c r="F62" i="1"/>
  <c r="K62" i="1" l="1"/>
  <c r="K68" i="1"/>
  <c r="K64" i="1"/>
  <c r="K65" i="1"/>
  <c r="K63" i="1"/>
  <c r="K66" i="1"/>
  <c r="K70" i="1"/>
  <c r="K69" i="1"/>
  <c r="K67" i="1"/>
  <c r="K71" i="1"/>
  <c r="E6" i="41"/>
  <c r="G6" i="41" s="1"/>
  <c r="C11" i="12"/>
  <c r="K72" i="1" l="1"/>
  <c r="K59" i="1" s="1"/>
  <c r="B20" i="5" s="1"/>
  <c r="E11" i="12"/>
  <c r="S127" i="9"/>
  <c r="S127" i="47" s="1"/>
  <c r="E10" i="41" l="1"/>
  <c r="G10" i="41" s="1"/>
  <c r="G5" i="41" s="1"/>
  <c r="C5" i="41"/>
  <c r="E5" i="41" s="1"/>
  <c r="Q11" i="47" l="1"/>
  <c r="U11" i="47" s="1"/>
  <c r="V11" i="47" s="1"/>
  <c r="V118" i="47" l="1"/>
  <c r="G3" i="47" s="1"/>
  <c r="V117" i="47"/>
  <c r="E25" i="41"/>
  <c r="G25" i="41" s="1"/>
  <c r="E26" i="12" l="1"/>
  <c r="G26" i="12"/>
  <c r="B17" i="43"/>
  <c r="D17" i="43" s="1"/>
  <c r="C16" i="12"/>
  <c r="E15" i="41" s="1"/>
  <c r="G15" i="41" s="1"/>
  <c r="Q127" i="9" l="1"/>
  <c r="U127" i="9" l="1"/>
  <c r="Q127" i="47"/>
  <c r="B25" i="43"/>
  <c r="D25" i="43" s="1"/>
  <c r="B29" i="43"/>
  <c r="D29" i="43" s="1"/>
  <c r="G13" i="18"/>
  <c r="I11" i="18" s="1"/>
  <c r="G10" i="18"/>
  <c r="I8" i="18" s="1"/>
  <c r="C24" i="12"/>
  <c r="C28" i="12"/>
  <c r="P459" i="9"/>
  <c r="V459" i="9" s="1"/>
  <c r="P11" i="9"/>
  <c r="V11" i="9" s="1"/>
  <c r="V118" i="9" s="1"/>
  <c r="P454" i="9"/>
  <c r="V454" i="9" s="1"/>
  <c r="P127" i="9"/>
  <c r="V127" i="9" s="1"/>
  <c r="P177" i="9"/>
  <c r="V177" i="9" s="1"/>
  <c r="P354" i="9"/>
  <c r="V354" i="9" s="1"/>
  <c r="P172" i="9"/>
  <c r="V172" i="9" s="1"/>
  <c r="P232" i="9"/>
  <c r="V232" i="9" s="1"/>
  <c r="V234" i="9" l="1"/>
  <c r="V461" i="9"/>
  <c r="V117" i="9"/>
  <c r="I14" i="18"/>
  <c r="I18" i="18" s="1"/>
  <c r="V460" i="9"/>
  <c r="V233" i="9"/>
  <c r="V344" i="9"/>
  <c r="G25" i="12"/>
  <c r="E24" i="41"/>
  <c r="G24" i="41" s="1"/>
  <c r="D18" i="12"/>
  <c r="E18" i="12" s="1"/>
  <c r="E17" i="41"/>
  <c r="G17" i="41" s="1"/>
  <c r="B24" i="43"/>
  <c r="D24" i="43" s="1"/>
  <c r="B20" i="43"/>
  <c r="D20" i="43" s="1"/>
  <c r="B18" i="43"/>
  <c r="D18" i="43" s="1"/>
  <c r="B22" i="43"/>
  <c r="D22" i="43" s="1"/>
  <c r="C23" i="12"/>
  <c r="C19" i="12"/>
  <c r="C17" i="12"/>
  <c r="B16" i="5"/>
  <c r="C21" i="12"/>
  <c r="D17" i="12"/>
  <c r="B15" i="5"/>
  <c r="G3" i="9" l="1"/>
  <c r="E25" i="12"/>
  <c r="E27" i="41"/>
  <c r="G27" i="41" s="1"/>
  <c r="G18" i="12"/>
  <c r="E16" i="41"/>
  <c r="G16" i="41" s="1"/>
  <c r="B31" i="5"/>
  <c r="D16" i="43"/>
  <c r="C14" i="41"/>
  <c r="B23" i="43"/>
  <c r="D23" i="43" s="1"/>
  <c r="D21" i="43" s="1"/>
  <c r="C15" i="12"/>
  <c r="B16" i="43"/>
  <c r="B15" i="43"/>
  <c r="D15" i="43" s="1"/>
  <c r="D29" i="12"/>
  <c r="G29" i="12" s="1"/>
  <c r="D30" i="12"/>
  <c r="G30" i="12" s="1"/>
  <c r="B30" i="5"/>
  <c r="C29" i="12" s="1"/>
  <c r="D13" i="41"/>
  <c r="D14" i="12" s="1"/>
  <c r="G14" i="12" s="1"/>
  <c r="C22" i="12"/>
  <c r="C14" i="12"/>
  <c r="B21" i="5"/>
  <c r="E17" i="12"/>
  <c r="G17" i="12"/>
  <c r="E16" i="12"/>
  <c r="G16" i="12"/>
  <c r="E28" i="12"/>
  <c r="G28" i="12"/>
  <c r="E22" i="41" l="1"/>
  <c r="G22" i="41" s="1"/>
  <c r="D14" i="41"/>
  <c r="E14" i="41" s="1"/>
  <c r="G19" i="12"/>
  <c r="G15" i="12" s="1"/>
  <c r="G24" i="12"/>
  <c r="E23" i="41"/>
  <c r="G23" i="41" s="1"/>
  <c r="E21" i="12"/>
  <c r="E20" i="41"/>
  <c r="G20" i="41" s="1"/>
  <c r="E13" i="41"/>
  <c r="G13" i="41" s="1"/>
  <c r="E18" i="41"/>
  <c r="G18" i="41" s="1"/>
  <c r="G14" i="41" s="1"/>
  <c r="C19" i="41"/>
  <c r="C30" i="12"/>
  <c r="E30" i="12" s="1"/>
  <c r="B31" i="43"/>
  <c r="D31" i="43" s="1"/>
  <c r="E29" i="12"/>
  <c r="C20" i="12"/>
  <c r="B21" i="43"/>
  <c r="B30" i="43"/>
  <c r="D30" i="43" s="1"/>
  <c r="E14" i="12"/>
  <c r="E21" i="41"/>
  <c r="G21" i="41" s="1"/>
  <c r="B14" i="5"/>
  <c r="E23" i="12"/>
  <c r="G23" i="12"/>
  <c r="D15" i="12" l="1"/>
  <c r="E15" i="12" s="1"/>
  <c r="E19" i="12"/>
  <c r="G19" i="41"/>
  <c r="E24" i="12"/>
  <c r="G21" i="12"/>
  <c r="D19" i="41"/>
  <c r="E19" i="41" s="1"/>
  <c r="G22" i="12"/>
  <c r="B14" i="43"/>
  <c r="D14" i="43" s="1"/>
  <c r="D13" i="43" s="1"/>
  <c r="D6" i="43" s="1"/>
  <c r="D32" i="43" s="1"/>
  <c r="D12" i="41"/>
  <c r="D13" i="12" s="1"/>
  <c r="C13" i="12"/>
  <c r="B13" i="5"/>
  <c r="D6" i="12"/>
  <c r="E22" i="12" l="1"/>
  <c r="D20" i="12"/>
  <c r="E20" i="12" s="1"/>
  <c r="G20" i="12"/>
  <c r="C11" i="41"/>
  <c r="C28" i="41" s="1"/>
  <c r="E12" i="41"/>
  <c r="G12" i="41" s="1"/>
  <c r="G11" i="41" s="1"/>
  <c r="G28" i="41" s="1"/>
  <c r="D11" i="41"/>
  <c r="D28" i="41" s="1"/>
  <c r="G13" i="12"/>
  <c r="G12" i="12" s="1"/>
  <c r="B6" i="5"/>
  <c r="C12" i="12"/>
  <c r="B13" i="43"/>
  <c r="E6" i="12"/>
  <c r="B6" i="43" l="1"/>
  <c r="B32" i="5"/>
  <c r="B33" i="5" s="1"/>
  <c r="G5" i="12"/>
  <c r="G31" i="12" s="1"/>
  <c r="D12" i="12"/>
  <c r="D5" i="12" s="1"/>
  <c r="D31" i="12" s="1"/>
  <c r="D32" i="12" s="1"/>
  <c r="O25" i="55" s="1"/>
  <c r="E11" i="41"/>
  <c r="E13" i="12"/>
  <c r="C5" i="12"/>
  <c r="O25" i="34" l="1"/>
  <c r="E28" i="41"/>
  <c r="E5" i="12"/>
  <c r="E12" i="12"/>
  <c r="C31" i="12"/>
  <c r="E31" i="12" s="1"/>
  <c r="B32" i="43"/>
  <c r="D33" i="12" l="1"/>
  <c r="G32" i="12"/>
  <c r="B34" i="5"/>
  <c r="O32" i="25"/>
  <c r="C32" i="12"/>
  <c r="E32" i="12" s="1"/>
  <c r="B33" i="43"/>
  <c r="D33" i="43" s="1"/>
  <c r="D34" i="43" s="1"/>
  <c r="E25" i="34" l="1"/>
  <c r="E31" i="34" s="1"/>
  <c r="E25" i="55"/>
  <c r="E31" i="55" s="1"/>
  <c r="G33" i="12"/>
  <c r="E32" i="25"/>
  <c r="B34" i="43"/>
  <c r="C33" i="12"/>
  <c r="E3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9" authorId="0" shapeId="0" xr:uid="{00000000-0006-0000-0300-000001000000}">
      <text>
        <r>
          <rPr>
            <b/>
            <u/>
            <sz val="9"/>
            <color indexed="81"/>
            <rFont val="MS P ゴシック"/>
            <family val="3"/>
            <charset val="128"/>
          </rPr>
          <t>第1年次見積書表紙にのみ記載</t>
        </r>
        <r>
          <rPr>
            <sz val="9"/>
            <color indexed="81"/>
            <rFont val="MS P ゴシック"/>
            <family val="3"/>
            <charset val="128"/>
          </rPr>
          <t xml:space="preserve">
・課題別研修など3年間でJICAが同じ受託者との契約を想定している場合（2年目、3年目は継続契約の場合）は、当該例のように、</t>
        </r>
        <r>
          <rPr>
            <b/>
            <u/>
            <sz val="9"/>
            <color indexed="81"/>
            <rFont val="MS P ゴシック"/>
            <family val="3"/>
            <charset val="128"/>
          </rPr>
          <t>初回契約時のみ</t>
        </r>
        <r>
          <rPr>
            <sz val="9"/>
            <color indexed="81"/>
            <rFont val="MS P ゴシック"/>
            <family val="3"/>
            <charset val="128"/>
          </rPr>
          <t xml:space="preserve"> 3.を追記して全体期間の見積額をご記載ください。
・1，2年目は遠隔、3年目は来日想定の場合など、全体見積額が初年度×3とも限らない場合は、積み上げた概算額をご記載ください。
（2年目以降の金額は契約交渉未了の見積金額で構いません。）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U237" authorId="0" shapeId="0" xr:uid="{00000000-0006-0000-0600-000004000000}">
      <text>
        <r>
          <rPr>
            <sz val="9"/>
            <color indexed="81"/>
            <rFont val="MS P ゴシック"/>
            <family val="3"/>
            <charset val="128"/>
          </rPr>
          <t xml:space="preserve">宿泊内包化の場合のみ使用。
</t>
        </r>
      </text>
    </comment>
    <comment ref="C348" authorId="0" shapeId="0" xr:uid="{00000000-0006-0000-0600-000005000000}">
      <text>
        <r>
          <rPr>
            <b/>
            <sz val="9"/>
            <color indexed="81"/>
            <rFont val="MS P ゴシック"/>
            <family val="3"/>
            <charset val="128"/>
          </rPr>
          <t>旅行開始日を入力願います。</t>
        </r>
      </text>
    </comment>
    <comment ref="U348" authorId="0" shapeId="0" xr:uid="{00000000-0006-0000-0600-000006000000}">
      <text>
        <r>
          <rPr>
            <sz val="9"/>
            <color indexed="81"/>
            <rFont val="MS P ゴシック"/>
            <family val="3"/>
            <charset val="128"/>
          </rPr>
          <t xml:space="preserve">宿泊内包化の場合のみ使用。研修員全員分。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以下「4.研修諸経費」の年月日は、使用予定日等をご記載ください。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23C5EEF0-B81B-4204-8A23-DC80D34A6A9B}">
      <text>
        <r>
          <rPr>
            <sz val="9"/>
            <color indexed="81"/>
            <rFont val="MS P ゴシック"/>
            <family val="3"/>
            <charset val="128"/>
          </rPr>
          <t xml:space="preserve">押印省略可。
省略する場合は、当機構HP掲載「研修委託契約における契約関連書類の押印等の取扱い」を参照ください。
https://www.jica.go.jp/activities/schemes/tr_japan/guideline.html
</t>
        </r>
      </text>
    </comment>
    <comment ref="B21" authorId="0" shapeId="0" xr:uid="{F9825E63-B149-4DE8-961B-7991CF4AA76A}">
      <text>
        <r>
          <rPr>
            <sz val="9"/>
            <color indexed="81"/>
            <rFont val="MS P ゴシック"/>
            <family val="3"/>
            <charset val="128"/>
          </rPr>
          <t xml:space="preserve">業務完了日＝業務完了報告書提出日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A65D426E-3553-4AA6-8D1D-0C1FBA4B9CD9}">
      <text>
        <r>
          <rPr>
            <sz val="9"/>
            <color indexed="81"/>
            <rFont val="MS P ゴシック"/>
            <family val="3"/>
            <charset val="128"/>
          </rPr>
          <t>押印省略可。
省略する場合は、当機構HP掲載「研修委託契約における契約関連書類の押印等の取扱い」を参照ください。
https://www.jica.go.jp/activities/schemes/tr_japan/guideline.html</t>
        </r>
      </text>
    </comment>
    <comment ref="B21" authorId="0" shapeId="0" xr:uid="{9FD7AF9E-99E3-4864-B084-65D71DCD9DA8}">
      <text>
        <r>
          <rPr>
            <sz val="9"/>
            <color indexed="81"/>
            <rFont val="MS P ゴシック"/>
            <family val="3"/>
            <charset val="128"/>
          </rPr>
          <t>・差引請求額が0円の場合も、適格請求書をご送付ください。
・業務完了日＝業務完了報告書提出日</t>
        </r>
        <r>
          <rPr>
            <b/>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1800-000001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39" authorId="0" shapeId="0" xr:uid="{00000000-0006-0000-1800-000002000000}">
      <text>
        <r>
          <rPr>
            <b/>
            <sz val="9"/>
            <color indexed="81"/>
            <rFont val="MS P ゴシック"/>
            <family val="3"/>
            <charset val="128"/>
          </rPr>
          <t xml:space="preserve">「4.研修諸経費」の年月日は、納入もしくは請求のあった日としてください。
</t>
        </r>
      </text>
    </comment>
    <comment ref="B70" authorId="0" shapeId="0" xr:uid="{00000000-0006-0000-1800-000003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 ref="B103" authorId="0" shapeId="0" xr:uid="{00000000-0006-0000-1800-000004000000}">
      <text>
        <r>
          <rPr>
            <b/>
            <sz val="9"/>
            <color indexed="81"/>
            <rFont val="MS P ゴシック"/>
            <family val="3"/>
            <charset val="128"/>
          </rPr>
          <t xml:space="preserve">「4.研修諸経費」の年月日は、納入もしくは請求のあった日としてください。
</t>
        </r>
      </text>
    </comment>
    <comment ref="B150" authorId="0" shapeId="0" xr:uid="{00000000-0006-0000-1800-000005000000}">
      <text>
        <r>
          <rPr>
            <b/>
            <sz val="9"/>
            <color indexed="81"/>
            <rFont val="MS P ゴシック"/>
            <family val="3"/>
            <charset val="128"/>
          </rPr>
          <t xml:space="preserve">「4.研修諸経費」の年月日は、納入もしくは請求のあった日としてください。
</t>
        </r>
      </text>
    </comment>
    <comment ref="B170" authorId="0" shapeId="0" xr:uid="{00000000-0006-0000-1800-000006000000}">
      <text>
        <r>
          <rPr>
            <b/>
            <sz val="9"/>
            <color indexed="81"/>
            <rFont val="MS P ゴシック"/>
            <family val="3"/>
            <charset val="128"/>
          </rPr>
          <t xml:space="preserve">「4.研修諸経費」の年月日は、納入もしくは請求のあった日としてください。
</t>
        </r>
      </text>
    </comment>
    <comment ref="B200" authorId="0" shapeId="0" xr:uid="{00000000-0006-0000-1800-000007000000}">
      <text>
        <r>
          <rPr>
            <b/>
            <sz val="9"/>
            <color indexed="81"/>
            <rFont val="MS P ゴシック"/>
            <family val="3"/>
            <charset val="128"/>
          </rPr>
          <t xml:space="preserve">「4.研修諸経費」の年月日は、納入もしくは請求のあった日としてください。
</t>
        </r>
      </text>
    </comment>
  </commentList>
</comments>
</file>

<file path=xl/sharedStrings.xml><?xml version="1.0" encoding="utf-8"?>
<sst xmlns="http://schemas.openxmlformats.org/spreadsheetml/2006/main" count="2003" uniqueCount="532">
  <si>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</si>
  <si>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</si>
  <si>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</si>
  <si>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</si>
  <si>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</si>
  <si>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</si>
  <si>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</si>
  <si>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</si>
  <si>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</si>
  <si>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</si>
  <si>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</si>
  <si>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</si>
  <si>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</si>
  <si>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</si>
  <si>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</si>
  <si>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</si>
  <si>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</si>
  <si>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</si>
  <si>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</si>
  <si>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【１】見・契</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</si>
  <si>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</si>
  <si>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</si>
  <si>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</si>
  <si>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【２】見・契</t>
    <phoneticPr fontId="6"/>
  </si>
  <si>
    <t>【別紙２】一般謝金（見積・契約）</t>
    <rPh sb="1" eb="3">
      <t>ベッシ</t>
    </rPh>
    <rPh sb="5" eb="7">
      <t>イッパン</t>
    </rPh>
    <rPh sb="7" eb="9">
      <t>シャキン</t>
    </rPh>
    <rPh sb="10" eb="12">
      <t>ミツモリ</t>
    </rPh>
    <rPh sb="13" eb="15">
      <t>ケイヤク</t>
    </rPh>
    <phoneticPr fontId="6"/>
  </si>
  <si>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2"/>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b/>
        <sz val="12"/>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199" eb="200">
      <t>ギョウ</t>
    </rPh>
    <rPh sb="200" eb="202">
      <t>サクジョ</t>
    </rPh>
    <rPh sb="203" eb="205">
      <t>チュウイ</t>
    </rPh>
    <rPh sb="205" eb="207">
      <t>ジコウ</t>
    </rPh>
    <rPh sb="210" eb="212">
      <t>セイサン</t>
    </rPh>
    <rPh sb="212" eb="215">
      <t>ホウコクショ</t>
    </rPh>
    <rPh sb="216" eb="218">
      <t>スウシキ</t>
    </rPh>
    <rPh sb="219" eb="222">
      <t>ミツモリショ</t>
    </rPh>
    <rPh sb="223" eb="225">
      <t>レンドウ</t>
    </rPh>
    <rPh sb="232" eb="234">
      <t>サクジョ</t>
    </rPh>
    <rPh sb="234" eb="235">
      <t>ゴ</t>
    </rPh>
    <rPh sb="236" eb="238">
      <t>セイサン</t>
    </rPh>
    <rPh sb="238" eb="241">
      <t>ホウコクショ</t>
    </rPh>
    <rPh sb="242" eb="244">
      <t>スウシキ</t>
    </rPh>
    <rPh sb="245" eb="247">
      <t>カクニン</t>
    </rPh>
    <rPh sb="249" eb="250">
      <t>タダ</t>
    </rPh>
    <rPh sb="252" eb="254">
      <t>ナイヨウ</t>
    </rPh>
    <rPh sb="255" eb="257">
      <t>ニュウリョク</t>
    </rPh>
    <rPh sb="267" eb="268">
      <t>ギョウ</t>
    </rPh>
    <rPh sb="268" eb="270">
      <t>サクジョ</t>
    </rPh>
    <rPh sb="275" eb="276">
      <t>ギョウ</t>
    </rPh>
    <rPh sb="277" eb="280">
      <t>ヒヒョウジ</t>
    </rPh>
    <rPh sb="288" eb="290">
      <t>スウシキ</t>
    </rPh>
    <rPh sb="291" eb="292">
      <t>クズ</t>
    </rPh>
    <rPh sb="314" eb="315">
      <t>ギョウ</t>
    </rPh>
    <rPh sb="316" eb="317">
      <t>レツ</t>
    </rPh>
    <phoneticPr fontId="6"/>
  </si>
  <si>
    <t>②</t>
    <phoneticPr fontId="6"/>
  </si>
  <si>
    <t>【３】見・契</t>
    <phoneticPr fontId="6"/>
  </si>
  <si>
    <t>【別紙３】旅費（見積・契約）</t>
    <rPh sb="1" eb="3">
      <t>ベッシ</t>
    </rPh>
    <rPh sb="5" eb="7">
      <t>リョヒ</t>
    </rPh>
    <rPh sb="8" eb="10">
      <t>ミツモリ</t>
    </rPh>
    <rPh sb="11" eb="13">
      <t>ケイヤク</t>
    </rPh>
    <phoneticPr fontId="6"/>
  </si>
  <si>
    <t>【４】見・契</t>
    <phoneticPr fontId="6"/>
  </si>
  <si>
    <t>【別紙４】交通費（見積・契約）</t>
    <rPh sb="1" eb="3">
      <t>ベッシ</t>
    </rPh>
    <rPh sb="5" eb="8">
      <t>コウツウヒ</t>
    </rPh>
    <rPh sb="9" eb="11">
      <t>ミツモリ</t>
    </rPh>
    <rPh sb="12" eb="14">
      <t>ケイヤク</t>
    </rPh>
    <phoneticPr fontId="6"/>
  </si>
  <si>
    <t>【５】見・契</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</si>
  <si>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</si>
  <si>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【６】見・契</t>
    <phoneticPr fontId="6"/>
  </si>
  <si>
    <t>【別紙６】研修諸経費（見積・契約）</t>
    <rPh sb="1" eb="3">
      <t>ベッシ</t>
    </rPh>
    <rPh sb="5" eb="7">
      <t>ケンシュウ</t>
    </rPh>
    <rPh sb="7" eb="10">
      <t>ショケイヒ</t>
    </rPh>
    <rPh sb="11" eb="13">
      <t>ミツモリ</t>
    </rPh>
    <rPh sb="14" eb="16">
      <t>ケイヤク</t>
    </rPh>
    <phoneticPr fontId="6"/>
  </si>
  <si>
    <t>【７】見・契</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</si>
  <si>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</si>
  <si>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</si>
  <si>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</si>
  <si>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（参考）配置計画表</t>
    <phoneticPr fontId="6"/>
  </si>
  <si>
    <t>業務総括者及び事務管理者の見積時における配置計画は受託者裁量とします（配置計画表の見積書への添付は原則不要）。ただし、業務従事日数について、標準目安と異なる場合など、日数の内訳・根拠についてJICAから確認や提出依頼があった場合は提出してください。</t>
    <rPh sb="41" eb="44">
      <t>ミツモリショ</t>
    </rPh>
    <rPh sb="49" eb="51">
      <t>ゲンソク</t>
    </rPh>
    <rPh sb="83" eb="85">
      <t>ニッスウ</t>
    </rPh>
    <rPh sb="86" eb="88">
      <t>ウチワケ</t>
    </rPh>
    <rPh sb="89" eb="91">
      <t>コンキョ</t>
    </rPh>
    <rPh sb="101" eb="103">
      <t>カクニン</t>
    </rPh>
    <rPh sb="104" eb="106">
      <t>テイシュツ</t>
    </rPh>
    <rPh sb="106" eb="108">
      <t>イライ</t>
    </rPh>
    <rPh sb="112" eb="114">
      <t>バアイ</t>
    </rPh>
    <rPh sb="115" eb="117">
      <t>テイシュツ</t>
    </rPh>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</si>
  <si>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</si>
  <si>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</si>
  <si>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</si>
  <si>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</si>
  <si>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</si>
  <si>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請求書（戻入）</t>
    <rPh sb="0" eb="3">
      <t>セイキュウショ</t>
    </rPh>
    <rPh sb="4" eb="6">
      <t>レイニュウ</t>
    </rPh>
    <phoneticPr fontId="6"/>
  </si>
  <si>
    <r>
      <t>戻入がある場合にご利用ください。</t>
    </r>
    <r>
      <rPr>
        <sz val="11"/>
        <color rgb="FFFF0000"/>
        <rFont val="ＭＳ Ｐゴシック"/>
        <family val="3"/>
        <charset val="128"/>
      </rPr>
      <t>（インボイス制度対応）</t>
    </r>
    <r>
      <rPr>
        <sz val="11"/>
        <color theme="1"/>
        <rFont val="ＭＳ Ｐゴシック"/>
        <family val="3"/>
        <charset val="128"/>
      </rPr>
      <t xml:space="preserve">
</t>
    </r>
    <rPh sb="0" eb="2">
      <t>レイニュウ</t>
    </rPh>
    <rPh sb="22" eb="24">
      <t>セイド</t>
    </rPh>
    <rPh sb="24" eb="26">
      <t>タイオウ</t>
    </rPh>
    <phoneticPr fontId="6"/>
  </si>
  <si>
    <t>⑩</t>
  </si>
  <si>
    <t>請求書（追給・ゼロ精算・確定払）</t>
    <rPh sb="4" eb="6">
      <t>ツイキュウ</t>
    </rPh>
    <rPh sb="9" eb="11">
      <t>セイサン</t>
    </rPh>
    <rPh sb="12" eb="15">
      <t>カクテイバラ</t>
    </rPh>
    <phoneticPr fontId="6"/>
  </si>
  <si>
    <r>
      <t>追給・ゼロ精算・確定払の場合に使用してください。</t>
    </r>
    <r>
      <rPr>
        <sz val="11"/>
        <color rgb="FFFF0000"/>
        <rFont val="ＭＳ Ｐゴシック"/>
        <family val="3"/>
        <charset val="128"/>
      </rPr>
      <t>（インボイス制度対応）</t>
    </r>
    <rPh sb="0" eb="2">
      <t>ツイキュウ</t>
    </rPh>
    <rPh sb="5" eb="7">
      <t>セイサン</t>
    </rPh>
    <rPh sb="8" eb="10">
      <t>カクテイ</t>
    </rPh>
    <rPh sb="10" eb="11">
      <t>バラ</t>
    </rPh>
    <rPh sb="12" eb="14">
      <t>バアイ</t>
    </rPh>
    <rPh sb="15" eb="17">
      <t>シヨウ</t>
    </rPh>
    <phoneticPr fontId="6"/>
  </si>
  <si>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</si>
  <si>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</si>
  <si>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</si>
  <si>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【１】精</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</si>
  <si>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</si>
  <si>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</si>
  <si>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</si>
  <si>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</si>
  <si>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</si>
  <si>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</si>
  <si>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【２】精</t>
    <rPh sb="3" eb="4">
      <t>セイ</t>
    </rPh>
    <phoneticPr fontId="6"/>
  </si>
  <si>
    <t>【別紙２】一般謝金（精算）</t>
    <rPh sb="1" eb="3">
      <t>ベッシ</t>
    </rPh>
    <rPh sb="5" eb="7">
      <t>イッパン</t>
    </rPh>
    <rPh sb="7" eb="9">
      <t>シャキン</t>
    </rPh>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</si>
  <si>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2"/>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2"/>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【7-1】配置実績表の提出は必須です（ランプサム型契約を除く）。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79" eb="381">
      <t>インサツ</t>
    </rPh>
    <rPh sb="393" eb="394">
      <t>ギョウ</t>
    </rPh>
    <rPh sb="395" eb="396">
      <t>レツ</t>
    </rPh>
    <rPh sb="445" eb="450">
      <t>ハイチジッセキヒョウ</t>
    </rPh>
    <rPh sb="451" eb="453">
      <t>テイシュツ</t>
    </rPh>
    <rPh sb="454" eb="456">
      <t>ヒッス</t>
    </rPh>
    <rPh sb="464" eb="465">
      <t>ガタ</t>
    </rPh>
    <rPh sb="465" eb="467">
      <t>ケイヤク</t>
    </rPh>
    <rPh sb="468" eb="469">
      <t>ノゾ</t>
    </rPh>
    <phoneticPr fontId="6"/>
  </si>
  <si>
    <t>⑥</t>
    <phoneticPr fontId="6"/>
  </si>
  <si>
    <t>【３】精</t>
    <rPh sb="3" eb="4">
      <t>セイ</t>
    </rPh>
    <phoneticPr fontId="6"/>
  </si>
  <si>
    <t>【別紙３】旅費（精算）</t>
    <rPh sb="1" eb="3">
      <t>ベッシ</t>
    </rPh>
    <rPh sb="5" eb="7">
      <t>リョヒ</t>
    </rPh>
    <phoneticPr fontId="6"/>
  </si>
  <si>
    <t>【４】精</t>
    <phoneticPr fontId="6"/>
  </si>
  <si>
    <t>【別紙４】交通費（精算）</t>
    <rPh sb="1" eb="3">
      <t>ベッシ</t>
    </rPh>
    <rPh sb="5" eb="8">
      <t>コウツウヒ</t>
    </rPh>
    <phoneticPr fontId="6"/>
  </si>
  <si>
    <t>【５】精</t>
    <phoneticPr fontId="6"/>
  </si>
  <si>
    <t>【別紙５】国外講師招聘費（精算）</t>
    <rPh sb="1" eb="3">
      <t>ベッシ</t>
    </rPh>
    <rPh sb="5" eb="7">
      <t>コクガイ</t>
    </rPh>
    <rPh sb="7" eb="9">
      <t>コウシ</t>
    </rPh>
    <rPh sb="9" eb="11">
      <t>ショウヘイ</t>
    </rPh>
    <rPh sb="11" eb="12">
      <t>ヒ</t>
    </rPh>
    <phoneticPr fontId="6"/>
  </si>
  <si>
    <t>【６】精</t>
    <phoneticPr fontId="6"/>
  </si>
  <si>
    <t>【別紙６】研修諸経費（精算）</t>
    <rPh sb="1" eb="3">
      <t>ベッシ</t>
    </rPh>
    <rPh sb="5" eb="7">
      <t>ケンシュウ</t>
    </rPh>
    <rPh sb="7" eb="10">
      <t>ショケイヒ</t>
    </rPh>
    <phoneticPr fontId="6"/>
  </si>
  <si>
    <t>【７】精</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</si>
  <si>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</si>
  <si>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【７－１】精</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</si>
  <si>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</si>
  <si>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</si>
  <si>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</si>
  <si>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</si>
  <si>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</si>
  <si>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</si>
  <si>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2024年4月1日以降に契約を締結する案件に適用する。</t>
    <rPh sb="4" eb="5">
      <t>ネン</t>
    </rPh>
    <rPh sb="6" eb="7">
      <t>ガツ</t>
    </rPh>
    <rPh sb="8" eb="9">
      <t>ニチ</t>
    </rPh>
    <phoneticPr fontId="6"/>
  </si>
  <si>
    <t>■講師謝金単価表（上限）　（単位：円／時間）（税抜）</t>
    <rPh sb="9" eb="11">
      <t>ジョウゲン</t>
    </rPh>
    <rPh sb="14" eb="16">
      <t>タンイ</t>
    </rPh>
    <rPh sb="17" eb="18">
      <t>エン</t>
    </rPh>
    <rPh sb="19" eb="21">
      <t>ジカン</t>
    </rPh>
    <rPh sb="23" eb="24">
      <t>ゼイ</t>
    </rPh>
    <rPh sb="24" eb="25">
      <t>ヌ</t>
    </rPh>
    <phoneticPr fontId="9"/>
  </si>
  <si>
    <t>・30分以下の場合・・・時間単価の1/2</t>
    <rPh sb="3" eb="4">
      <t>プン</t>
    </rPh>
    <rPh sb="4" eb="6">
      <t>イカ</t>
    </rPh>
    <rPh sb="7" eb="9">
      <t>バアイ</t>
    </rPh>
    <rPh sb="12" eb="14">
      <t>ジカン</t>
    </rPh>
    <rPh sb="14" eb="16">
      <t>タンカ</t>
    </rPh>
    <phoneticPr fontId="6"/>
  </si>
  <si>
    <t>日</t>
    <rPh sb="0" eb="1">
      <t>ヒ</t>
    </rPh>
    <phoneticPr fontId="6"/>
  </si>
  <si>
    <t>外</t>
    <rPh sb="0" eb="1">
      <t>ソト</t>
    </rPh>
    <phoneticPr fontId="6"/>
  </si>
  <si>
    <t>■検討会等参加謝金（上限）　（単位：円／時間）（税抜）</t>
    <rPh sb="1" eb="4">
      <t>ケントウカイ</t>
    </rPh>
    <rPh sb="4" eb="5">
      <t>トウ</t>
    </rPh>
    <rPh sb="5" eb="7">
      <t>サンカ</t>
    </rPh>
    <rPh sb="7" eb="9">
      <t>シャキン</t>
    </rPh>
    <rPh sb="10" eb="12">
      <t>ジョウゲン</t>
    </rPh>
    <phoneticPr fontId="9"/>
  </si>
  <si>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</si>
  <si>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</si>
  <si>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日</t>
    <rPh sb="0" eb="1">
      <t>ヒ</t>
    </rPh>
    <phoneticPr fontId="37"/>
  </si>
  <si>
    <t>外</t>
    <rPh sb="0" eb="1">
      <t>ソト</t>
    </rPh>
    <phoneticPr fontId="37"/>
  </si>
  <si>
    <t>■原稿謝金（上限）　　（単位：円／枚）（税抜）</t>
    <rPh sb="1" eb="3">
      <t>ゲンコウ</t>
    </rPh>
    <rPh sb="3" eb="5">
      <t>シャキン</t>
    </rPh>
    <rPh sb="6" eb="8">
      <t>ジョウゲン</t>
    </rPh>
    <rPh sb="12" eb="14">
      <t>タンイ</t>
    </rPh>
    <rPh sb="15" eb="16">
      <t>エン</t>
    </rPh>
    <rPh sb="17" eb="18">
      <t>マイ</t>
    </rPh>
    <rPh sb="21" eb="22">
      <t>ヌ</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</si>
  <si>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</si>
  <si>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</si>
  <si>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</si>
  <si>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</si>
  <si>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</si>
  <si>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</si>
  <si>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</si>
  <si>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</si>
  <si>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■見学謝金（上限）　　（単位：円／枚）（税抜）</t>
    <rPh sb="1" eb="3">
      <t>ケンガク</t>
    </rPh>
    <rPh sb="3" eb="5">
      <t>シャキン</t>
    </rPh>
    <rPh sb="6" eb="8">
      <t>ジョウゲン</t>
    </rPh>
    <rPh sb="12" eb="14">
      <t>タンイ</t>
    </rPh>
    <rPh sb="15" eb="16">
      <t>エン</t>
    </rPh>
    <rPh sb="17" eb="18">
      <t>マイ</t>
    </rPh>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</si>
  <si>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</si>
  <si>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</si>
  <si>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</si>
  <si>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</si>
  <si>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</si>
  <si>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</si>
  <si>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</si>
  <si>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</si>
  <si>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</si>
  <si>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</si>
  <si>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</si>
  <si>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</si>
  <si>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</si>
  <si>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</si>
  <si>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</si>
  <si>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</si>
  <si>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</si>
  <si>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</si>
  <si>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</si>
  <si>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</si>
  <si>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</si>
  <si>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</si>
  <si>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</si>
  <si>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</si>
  <si>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○○センター　契約担当役</t>
    <phoneticPr fontId="6"/>
  </si>
  <si>
    <t>役職名：</t>
    <rPh sb="0" eb="2">
      <t>ヤクショク</t>
    </rPh>
    <rPh sb="2" eb="3">
      <t>ナ</t>
    </rPh>
    <phoneticPr fontId="6"/>
  </si>
  <si>
    <t>所長</t>
    <phoneticPr fontId="6"/>
  </si>
  <si>
    <t>代表者名：</t>
    <rPh sb="0" eb="3">
      <t>ダイヒョウシャ</t>
    </rPh>
    <rPh sb="3" eb="4">
      <t>ナ</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</si>
  <si>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</si>
  <si>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</si>
  <si>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</si>
  <si>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</si>
  <si>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</si>
  <si>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</si>
  <si>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</si>
  <si>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</si>
  <si>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</si>
  <si>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</si>
  <si>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</si>
  <si>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</si>
  <si>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</si>
  <si>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</si>
  <si>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</si>
  <si>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</si>
  <si>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</si>
  <si>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</si>
  <si>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</si>
  <si>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作成様式</t>
  </si>
  <si>
    <t>見積書</t>
  </si>
  <si>
    <r>
      <t>・「研修実施経費見積書」の添付書類として利用する場合は、「見積書」を選択⇒【1】見・契のセルD１が</t>
    </r>
    <r>
      <rPr>
        <b/>
        <sz val="11"/>
        <color rgb="FF0000FF"/>
        <rFont val="ＭＳ Ｐゴシック"/>
        <family val="3"/>
        <charset val="128"/>
      </rPr>
      <t>「別紙１」</t>
    </r>
    <r>
      <rPr>
        <sz val="11"/>
        <color rgb="FF0000FF"/>
        <rFont val="ＭＳ Ｐゴシック"/>
        <family val="3"/>
        <charset val="128"/>
      </rPr>
      <t>、B５のタイトルが</t>
    </r>
    <r>
      <rPr>
        <b/>
        <sz val="11"/>
        <color rgb="FF0000FF"/>
        <rFont val="ＭＳ Ｐゴシック"/>
        <family val="3"/>
        <charset val="128"/>
      </rPr>
      <t>「見積金額」</t>
    </r>
    <r>
      <rPr>
        <sz val="11"/>
        <color rgb="FF0000FF"/>
        <rFont val="ＭＳ Ｐゴシック"/>
        <family val="3"/>
        <charset val="128"/>
      </rPr>
      <t>と表示され、
　別紙２以降は、「見積書　別紙２」「見積書　別紙３」…と表示されます。</t>
    </r>
    <rPh sb="40" eb="41">
      <t>ミ</t>
    </rPh>
    <rPh sb="42" eb="43">
      <t>チギリ</t>
    </rPh>
    <rPh sb="70" eb="72">
      <t>ヒョウジ</t>
    </rPh>
    <rPh sb="77" eb="79">
      <t>ベッシ</t>
    </rPh>
    <rPh sb="80" eb="82">
      <t>イコウ</t>
    </rPh>
    <rPh sb="85" eb="88">
      <t>ミツモリショ</t>
    </rPh>
    <rPh sb="89" eb="91">
      <t>ベッシ</t>
    </rPh>
    <phoneticPr fontId="6"/>
  </si>
  <si>
    <r>
      <t>・「研修委託契約書」の附属書として利用する場合は、「契約書」を選択⇒【1】見・契のセルD１が</t>
    </r>
    <r>
      <rPr>
        <b/>
        <sz val="11"/>
        <color rgb="FF0000FF"/>
        <rFont val="ＭＳ Ｐゴシック"/>
        <family val="3"/>
        <charset val="128"/>
      </rPr>
      <t>「附属書Ⅱ」</t>
    </r>
    <r>
      <rPr>
        <sz val="11"/>
        <color rgb="FF0000FF"/>
        <rFont val="ＭＳ Ｐゴシック"/>
        <family val="3"/>
        <charset val="128"/>
      </rPr>
      <t>、B５のタイトルが</t>
    </r>
    <r>
      <rPr>
        <b/>
        <sz val="11"/>
        <color rgb="FF0000FF"/>
        <rFont val="ＭＳ Ｐゴシック"/>
        <family val="3"/>
        <charset val="128"/>
      </rPr>
      <t>「契約金額」</t>
    </r>
    <r>
      <rPr>
        <sz val="11"/>
        <color rgb="FF0000FF"/>
        <rFont val="ＭＳ Ｐゴシック"/>
        <family val="3"/>
        <charset val="128"/>
      </rPr>
      <t>と表示され、　
別紙２以降は、「別紙２」「別紙３」…と表示されます。</t>
    </r>
  </si>
  <si>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</si>
  <si>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</si>
  <si>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</si>
  <si>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</si>
  <si>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</si>
  <si>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</si>
  <si>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</si>
  <si>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</si>
  <si>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</si>
  <si>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</si>
  <si>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</si>
  <si>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2．経費内訳：</t>
    <rPh sb="2" eb="4">
      <t>ケイヒ</t>
    </rPh>
    <rPh sb="4" eb="6">
      <t>ウチワケ</t>
    </rPh>
    <phoneticPr fontId="6"/>
  </si>
  <si>
    <t>　　別紙１のとおり</t>
    <rPh sb="2" eb="4">
      <t>ベッシ</t>
    </rPh>
    <phoneticPr fontId="6"/>
  </si>
  <si>
    <t>3．全体期間（３年間）の見積総額（概算／税込）：●●円（初年度見積金額×３）</t>
    <rPh sb="2" eb="6">
      <t>ゼンタイキカン</t>
    </rPh>
    <rPh sb="8" eb="10">
      <t>ネンカン</t>
    </rPh>
    <rPh sb="12" eb="14">
      <t>ミツモリ</t>
    </rPh>
    <rPh sb="14" eb="16">
      <t>ソウガク</t>
    </rPh>
    <rPh sb="17" eb="19">
      <t>ガイサン</t>
    </rPh>
    <rPh sb="20" eb="22">
      <t>ゼイコミ</t>
    </rPh>
    <rPh sb="21" eb="22">
      <t>コ</t>
    </rPh>
    <rPh sb="26" eb="27">
      <t>エン</t>
    </rPh>
    <rPh sb="28" eb="31">
      <t>ショネンド</t>
    </rPh>
    <rPh sb="31" eb="33">
      <t>ミツモリ</t>
    </rPh>
    <rPh sb="33" eb="35">
      <t>キンガク</t>
    </rPh>
    <phoneticPr fontId="6"/>
  </si>
  <si>
    <t>以　上</t>
    <rPh sb="0" eb="1">
      <t>イ</t>
    </rPh>
    <rPh sb="2" eb="3">
      <t>ウエ</t>
    </rPh>
    <phoneticPr fontId="6"/>
  </si>
  <si>
    <t>経費内訳書</t>
    <phoneticPr fontId="7"/>
  </si>
  <si>
    <t>（単位：円）</t>
    <rPh sb="1" eb="3">
      <t>タンイ</t>
    </rPh>
    <rPh sb="4" eb="5">
      <t>エン</t>
    </rPh>
    <phoneticPr fontId="6"/>
  </si>
  <si>
    <t>項　　目</t>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</si>
  <si>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</si>
  <si>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</si>
  <si>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</si>
  <si>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</si>
  <si>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</si>
  <si>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</si>
  <si>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</si>
  <si>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</si>
  <si>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</si>
  <si>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</si>
  <si>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２．研修旅費</t>
    <rPh sb="2" eb="4">
      <t>ケンシュウ</t>
    </rPh>
    <rPh sb="4" eb="6">
      <t>リョヒ</t>
    </rPh>
    <phoneticPr fontId="7"/>
  </si>
  <si>
    <t>(1)旅費</t>
    <rPh sb="3" eb="5">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</si>
  <si>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</si>
  <si>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</si>
  <si>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</si>
  <si>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</si>
  <si>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</si>
  <si>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</si>
  <si>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</si>
  <si>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</si>
  <si>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</si>
  <si>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</si>
  <si>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</si>
  <si>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</si>
  <si>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</si>
  <si>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</si>
  <si>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</si>
  <si>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</si>
  <si>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</si>
  <si>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</si>
  <si>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</si>
  <si>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</si>
  <si>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</si>
  <si>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Ⅲ．業務管理費</t>
    <rPh sb="2" eb="4">
      <t>ギョウム</t>
    </rPh>
    <rPh sb="4" eb="7">
      <t>カンリヒ</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</si>
  <si>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</si>
  <si>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</si>
  <si>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</si>
  <si>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</si>
  <si>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</si>
  <si>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</si>
  <si>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</si>
  <si>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</si>
  <si>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</si>
  <si>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</si>
  <si>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</si>
  <si>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</si>
  <si>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</si>
  <si>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</si>
  <si>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</si>
  <si>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</si>
  <si>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</si>
  <si>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</si>
  <si>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</si>
  <si>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</si>
  <si>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</si>
  <si>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</si>
  <si>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</si>
  <si>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</si>
  <si>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</si>
  <si>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</si>
  <si>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</si>
  <si>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</si>
  <si>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</si>
  <si>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r>
      <t xml:space="preserve">単価
</t>
    </r>
    <r>
      <rPr>
        <sz val="11"/>
        <color rgb="FFFF0000"/>
        <rFont val="ＭＳ Ｐゴシック"/>
        <family val="3"/>
        <charset val="128"/>
      </rPr>
      <t>（税抜）</t>
    </r>
    <rPh sb="0" eb="2">
      <t>タンカ</t>
    </rPh>
    <rPh sb="4" eb="5">
      <t>ゼイ</t>
    </rPh>
    <phoneticPr fontId="6"/>
  </si>
  <si>
    <t>税抜金額</t>
    <rPh sb="0" eb="2">
      <t>ゼイヌキ</t>
    </rPh>
    <rPh sb="2" eb="4">
      <t>キンガク</t>
    </rPh>
    <phoneticPr fontId="6"/>
  </si>
  <si>
    <r>
      <t xml:space="preserve">単価
</t>
    </r>
    <r>
      <rPr>
        <sz val="11"/>
        <color rgb="FFFF0000"/>
        <rFont val="ＭＳ Ｐゴシック"/>
        <family val="3"/>
        <charset val="128"/>
      </rPr>
      <t>（税抜）</t>
    </r>
    <rPh sb="0" eb="2">
      <t>タンカ</t>
    </rPh>
    <rPh sb="4" eb="5">
      <t>ゼイ</t>
    </rPh>
    <rPh sb="5" eb="6">
      <t>ヌ</t>
    </rPh>
    <phoneticPr fontId="6"/>
  </si>
  <si>
    <t>税抜金額</t>
    <rPh sb="0" eb="1">
      <t>ゼイ</t>
    </rPh>
    <rPh sb="1" eb="2">
      <t>バツ</t>
    </rPh>
    <rPh sb="2" eb="4">
      <t>キンガク</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</si>
  <si>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</si>
  <si>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</si>
  <si>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</si>
  <si>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</si>
  <si>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</si>
  <si>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単価
（税抜）</t>
    <rPh sb="0" eb="2">
      <t>タンカ</t>
    </rPh>
    <rPh sb="4" eb="6">
      <t>ゼイヌキ</t>
    </rPh>
    <phoneticPr fontId="6"/>
  </si>
  <si>
    <t>～</t>
    <phoneticPr fontId="37"/>
  </si>
  <si>
    <t>～</t>
  </si>
  <si>
    <t>講師謝金（税抜）</t>
    <rPh sb="6" eb="7">
      <t>ヌ</t>
    </rPh>
    <phoneticPr fontId="6"/>
  </si>
  <si>
    <t>検討会等参加謝金（税抜）</t>
    <phoneticPr fontId="6"/>
  </si>
  <si>
    <t>原稿謝金（税抜）</t>
    <rPh sb="6" eb="7">
      <t>ヌ</t>
    </rPh>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</si>
  <si>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</si>
  <si>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</si>
  <si>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</si>
  <si>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２．研修旅費</t>
    <rPh sb="2" eb="4">
      <t>ケンシュウ</t>
    </rPh>
    <rPh sb="4" eb="6">
      <t>リョヒ</t>
    </rPh>
    <phoneticPr fontId="9"/>
  </si>
  <si>
    <t>（１）旅費</t>
    <rPh sb="3" eb="5">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</si>
  <si>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</si>
  <si>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</si>
  <si>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</si>
  <si>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</si>
  <si>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</si>
  <si>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</si>
  <si>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</si>
  <si>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</si>
  <si>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</si>
  <si>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</si>
  <si>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</si>
  <si>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</si>
  <si>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</si>
  <si>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</si>
  <si>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</si>
  <si>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</si>
  <si>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</si>
  <si>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</si>
  <si>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</si>
  <si>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</si>
  <si>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</si>
  <si>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</si>
  <si>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</si>
  <si>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</si>
  <si>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</si>
  <si>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</si>
  <si>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</si>
  <si>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</si>
  <si>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</si>
  <si>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</si>
  <si>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</si>
  <si>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</si>
  <si>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</si>
  <si>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</si>
  <si>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</si>
  <si>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</si>
  <si>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</si>
  <si>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宿泊料
単価</t>
    <rPh sb="0" eb="2">
      <t>シュクハク</t>
    </rPh>
    <rPh sb="2" eb="3">
      <t>リョウ</t>
    </rPh>
    <rPh sb="4" eb="6">
      <t>タンカ</t>
    </rPh>
    <phoneticPr fontId="6"/>
  </si>
  <si>
    <t>泊数</t>
    <rPh sb="0" eb="1">
      <t>ハク</t>
    </rPh>
    <rPh sb="1" eb="2">
      <t>スウ</t>
    </rPh>
    <phoneticPr fontId="6"/>
  </si>
  <si>
    <t>小計(税込)
（B）</t>
    <phoneticPr fontId="6"/>
  </si>
  <si>
    <t>(A)+（B）</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</si>
  <si>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</si>
  <si>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</si>
  <si>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</si>
  <si>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</si>
  <si>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</si>
  <si>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</si>
  <si>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</si>
  <si>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</si>
  <si>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</si>
  <si>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</si>
  <si>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</si>
  <si>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</si>
  <si>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</si>
  <si>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</si>
  <si>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</si>
  <si>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</si>
  <si>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</si>
  <si>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</si>
  <si>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</si>
  <si>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</si>
  <si>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</si>
  <si>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</si>
  <si>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</si>
  <si>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</si>
  <si>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</si>
  <si>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</si>
  <si>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</si>
  <si>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</si>
  <si>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</si>
  <si>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</si>
  <si>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</si>
  <si>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</si>
  <si>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</si>
  <si>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</si>
  <si>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</si>
  <si>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</si>
  <si>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</si>
  <si>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</si>
  <si>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</si>
  <si>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</si>
  <si>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</si>
  <si>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</si>
  <si>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</si>
  <si>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</si>
  <si>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</si>
  <si>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</si>
  <si>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</si>
  <si>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</si>
  <si>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r>
      <t>単価</t>
    </r>
    <r>
      <rPr>
        <sz val="11"/>
        <color rgb="FFFF0000"/>
        <rFont val="ＭＳ Ｐゴシック"/>
        <family val="3"/>
        <charset val="128"/>
      </rPr>
      <t>（税抜）</t>
    </r>
    <rPh sb="0" eb="2">
      <t>タンカ</t>
    </rPh>
    <rPh sb="3" eb="4">
      <t>ゼイ</t>
    </rPh>
    <phoneticPr fontId="6"/>
  </si>
  <si>
    <t>税抜金額</t>
    <rPh sb="1" eb="2">
      <t>ヌ</t>
    </rPh>
    <phoneticPr fontId="6"/>
  </si>
  <si>
    <t>小計（税抜）</t>
    <rPh sb="0" eb="2">
      <t>ショウケイ</t>
    </rPh>
    <rPh sb="3" eb="4">
      <t>ゼイ</t>
    </rPh>
    <rPh sb="4" eb="5">
      <t>ヌ</t>
    </rPh>
    <phoneticPr fontId="38"/>
  </si>
  <si>
    <t>　②検討会等参加謝金</t>
    <rPh sb="2" eb="4">
      <t>ケントウ</t>
    </rPh>
    <rPh sb="4" eb="5">
      <t>カイ</t>
    </rPh>
    <rPh sb="5" eb="6">
      <t>トウ</t>
    </rPh>
    <rPh sb="6" eb="8">
      <t>サンカ</t>
    </rPh>
    <rPh sb="8" eb="10">
      <t>シャキン</t>
    </rPh>
    <phoneticPr fontId="6"/>
  </si>
  <si>
    <r>
      <t>単価</t>
    </r>
    <r>
      <rPr>
        <sz val="11"/>
        <color rgb="FFFF0000"/>
        <rFont val="ＭＳ Ｐゴシック"/>
        <family val="3"/>
        <charset val="128"/>
      </rPr>
      <t>（税抜）</t>
    </r>
    <rPh sb="0" eb="2">
      <t>タンカ</t>
    </rPh>
    <rPh sb="3" eb="4">
      <t>ゼイ</t>
    </rPh>
    <rPh sb="4" eb="5">
      <t>ヌ</t>
    </rPh>
    <phoneticPr fontId="6"/>
  </si>
  <si>
    <t>　③原稿謝金</t>
    <rPh sb="2" eb="4">
      <t>ゲンコウ</t>
    </rPh>
    <rPh sb="4" eb="6">
      <t>シャキン</t>
    </rPh>
    <phoneticPr fontId="6"/>
  </si>
  <si>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</si>
  <si>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</si>
  <si>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</si>
  <si>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</si>
  <si>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</si>
  <si>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</si>
  <si>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</si>
  <si>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</si>
  <si>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</si>
  <si>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</si>
  <si>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</si>
  <si>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</si>
  <si>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</si>
  <si>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</si>
  <si>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</si>
  <si>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</si>
  <si>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</si>
  <si>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</si>
  <si>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</si>
  <si>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</si>
  <si>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</si>
  <si>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</si>
  <si>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</si>
  <si>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</si>
  <si>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</si>
  <si>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</si>
  <si>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</si>
  <si>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</si>
  <si>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</si>
  <si>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</si>
  <si>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</si>
  <si>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</si>
  <si>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</si>
  <si>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</si>
  <si>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</si>
  <si>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</si>
  <si>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</si>
  <si>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</si>
  <si>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</si>
  <si>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</si>
  <si>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</si>
  <si>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</si>
  <si>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</si>
  <si>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</si>
  <si>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</si>
  <si>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</si>
  <si>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</si>
  <si>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</si>
  <si>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</si>
  <si>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</si>
  <si>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</si>
  <si>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</si>
  <si>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</si>
  <si>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</si>
  <si>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</si>
  <si>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</si>
  <si>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</si>
  <si>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</si>
  <si>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</si>
  <si>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</si>
  <si>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</si>
  <si>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</si>
  <si>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</si>
  <si>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</si>
  <si>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</si>
  <si>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</si>
  <si>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</si>
  <si>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</si>
  <si>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</si>
  <si>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</si>
  <si>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</si>
  <si>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</si>
  <si>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</si>
  <si>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</si>
  <si>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</si>
  <si>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</si>
  <si>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業務従事者　配置計画表</t>
    <rPh sb="0" eb="2">
      <t>ギョウム</t>
    </rPh>
    <rPh sb="2" eb="5">
      <t>ジュウジシャ</t>
    </rPh>
    <rPh sb="8" eb="10">
      <t>ケイカク</t>
    </rPh>
    <rPh sb="10" eb="11">
      <t>ヒョウ</t>
    </rPh>
    <phoneticPr fontId="38"/>
  </si>
  <si>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</si>
  <si>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</si>
  <si>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</si>
  <si>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</si>
  <si>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</si>
  <si>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</si>
  <si>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</si>
  <si>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</si>
  <si>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</si>
  <si>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</si>
  <si>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</si>
  <si>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</si>
  <si>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</si>
  <si>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</si>
  <si>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</si>
  <si>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</si>
  <si>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</si>
  <si>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</si>
  <si>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別紙１のとおり</t>
    <rPh sb="0" eb="2">
      <t>ベッシ</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</si>
  <si>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</si>
  <si>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</si>
  <si>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</si>
  <si>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</si>
  <si>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</si>
  <si>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</si>
  <si>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</si>
  <si>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</si>
  <si>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</si>
  <si>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</si>
  <si>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</si>
  <si>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</si>
  <si>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</si>
  <si>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（登録番号：T*************）</t>
    <rPh sb="1" eb="3">
      <t>トウロク</t>
    </rPh>
    <rPh sb="3" eb="5">
      <t>バンゴウ</t>
    </rPh>
    <phoneticPr fontId="6"/>
  </si>
  <si>
    <t>研修実施経費の戻入について（適格請求書）</t>
    <rPh sb="7" eb="9">
      <t>レイニュウ</t>
    </rPh>
    <rPh sb="14" eb="19">
      <t>テキカクセイキュウショ</t>
    </rPh>
    <phoneticPr fontId="6"/>
  </si>
  <si>
    <t>　上記研修業務を2023年〇月〇日に完了し、20○○年○月○日付 JICA**第**号の精算確定通知を受領しました。研修委託契約約款第９条に基づき、精算確定通知に定める期間内に指定の振込先へ戻入金額を返納します。</t>
    <phoneticPr fontId="6"/>
  </si>
  <si>
    <t>1．精算確定金額：</t>
    <rPh sb="2" eb="4">
      <t>セイサン</t>
    </rPh>
    <rPh sb="4" eb="6">
      <t>カクテイ</t>
    </rPh>
    <rPh sb="6" eb="8">
      <t>キンガク</t>
    </rPh>
    <phoneticPr fontId="6"/>
  </si>
  <si>
    <r>
      <t>円（</t>
    </r>
    <r>
      <rPr>
        <sz val="11"/>
        <color theme="1"/>
        <rFont val="ＭＳ Ｐゴシック"/>
        <family val="3"/>
        <charset val="128"/>
      </rPr>
      <t>内消費税及び地方消費税（10%）</t>
    </r>
    <phoneticPr fontId="6"/>
  </si>
  <si>
    <t>3．既受領額：</t>
    <rPh sb="2" eb="3">
      <t>キ</t>
    </rPh>
    <rPh sb="3" eb="5">
      <t>ジュリョウ</t>
    </rPh>
    <rPh sb="5" eb="6">
      <t>ガク</t>
    </rPh>
    <phoneticPr fontId="6"/>
  </si>
  <si>
    <t>円</t>
    <phoneticPr fontId="6"/>
  </si>
  <si>
    <t>4．差引支払額：</t>
    <rPh sb="2" eb="4">
      <t>サシヒキ</t>
    </rPh>
    <rPh sb="4" eb="6">
      <t>シハライ</t>
    </rPh>
    <rPh sb="6" eb="7">
      <t>ガク</t>
    </rPh>
    <phoneticPr fontId="6"/>
  </si>
  <si>
    <t>研修実施経費請求書</t>
    <phoneticPr fontId="6"/>
  </si>
  <si>
    <t>上記研修業務を2023年〇月〇日に完了し、20○○年○月○日付 JICA**第**-*****号の精算確定通知を受領しました。研修委託契約約款第9条に基づき、下記のとおり精算確定金額の支払いを請求します。</t>
    <phoneticPr fontId="6"/>
  </si>
  <si>
    <t>円（内消費税及び地方消費税額（10%）</t>
    <rPh sb="13" eb="14">
      <t>ガク</t>
    </rPh>
    <phoneticPr fontId="6"/>
  </si>
  <si>
    <t>4．差引請求額：</t>
    <rPh sb="2" eb="4">
      <t>サシヒキ</t>
    </rPh>
    <rPh sb="4" eb="6">
      <t>セイキュウ</t>
    </rPh>
    <rPh sb="6" eb="7">
      <t>ガク</t>
    </rPh>
    <phoneticPr fontId="6"/>
  </si>
  <si>
    <t>5．口座情報：</t>
    <rPh sb="2" eb="4">
      <t>コウザ</t>
    </rPh>
    <rPh sb="4" eb="6">
      <t>ジョウホウ</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</si>
  <si>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</si>
  <si>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</si>
  <si>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</si>
  <si>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</si>
  <si>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</si>
  <si>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</si>
  <si>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精算金額（B）</t>
    <rPh sb="0" eb="2">
      <t>セイサン</t>
    </rPh>
    <rPh sb="2" eb="4">
      <t>キンガク</t>
    </rPh>
    <phoneticPr fontId="7"/>
  </si>
  <si>
    <t>差引金額(C)
=(A)-(B)</t>
    <rPh sb="0" eb="2">
      <t>サシヒキ</t>
    </rPh>
    <rPh sb="2" eb="4">
      <t>キンガク</t>
    </rPh>
    <phoneticPr fontId="7"/>
  </si>
  <si>
    <t>概算払金額（D）</t>
    <rPh sb="0" eb="2">
      <t>ガイサン</t>
    </rPh>
    <rPh sb="2" eb="3">
      <t>バラ</t>
    </rPh>
    <rPh sb="3" eb="5">
      <t>キンガク</t>
    </rPh>
    <phoneticPr fontId="6"/>
  </si>
  <si>
    <t>請求金額(E)
=(B)-(D)</t>
    <rPh sb="0" eb="2">
      <t>セイキュウ</t>
    </rPh>
    <rPh sb="2" eb="4">
      <t>キンガク</t>
    </rPh>
    <phoneticPr fontId="7"/>
  </si>
  <si>
    <t>別紙７、</t>
    <rPh sb="0" eb="2">
      <t>ベッシ</t>
    </rPh>
    <phoneticPr fontId="7"/>
  </si>
  <si>
    <t>別紙７－１</t>
    <rPh sb="0" eb="2">
      <t>ベッシ</t>
    </rPh>
    <phoneticPr fontId="7"/>
  </si>
  <si>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</si>
  <si>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</si>
  <si>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支出金額（B）</t>
    <rPh sb="0" eb="2">
      <t>シシュツ</t>
    </rPh>
    <rPh sb="2" eb="4">
      <t>キンガク</t>
    </rPh>
    <phoneticPr fontId="6"/>
  </si>
  <si>
    <t>差引残額(C)＝
(A)-(B)</t>
    <rPh sb="0" eb="2">
      <t>サシヒキ</t>
    </rPh>
    <rPh sb="2" eb="3">
      <t>ザン</t>
    </rPh>
    <phoneticPr fontId="7"/>
  </si>
  <si>
    <t>費目間流用額(D)</t>
    <phoneticPr fontId="6"/>
  </si>
  <si>
    <t>差引金額（返納額）
（E）＝（C)+(D）</t>
    <phoneticPr fontId="6"/>
  </si>
  <si>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</si>
  <si>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</si>
  <si>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</si>
  <si>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</si>
  <si>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税抜金額</t>
    <rPh sb="0" eb="1">
      <t>ゼイ</t>
    </rPh>
    <rPh sb="1" eb="2">
      <t>ヌ</t>
    </rPh>
    <rPh sb="2" eb="4">
      <t>キンガク</t>
    </rPh>
    <phoneticPr fontId="6"/>
  </si>
  <si>
    <t>講師謝金（税抜）</t>
    <rPh sb="0" eb="2">
      <t>コウシ</t>
    </rPh>
    <rPh sb="2" eb="4">
      <t>シャキン</t>
    </rPh>
    <rPh sb="5" eb="7">
      <t>ゼイヌキ</t>
    </rPh>
    <phoneticPr fontId="6"/>
  </si>
  <si>
    <t>検討会等参加謝金（税抜）</t>
    <rPh sb="10" eb="11">
      <t>ヌ</t>
    </rPh>
    <phoneticPr fontId="6"/>
  </si>
  <si>
    <t>原稿謝金（税抜）</t>
    <phoneticPr fontId="6"/>
  </si>
  <si>
    <t>精算報告書　別紙３</t>
    <rPh sb="6" eb="8">
      <t>ベッシ</t>
    </rPh>
    <phoneticPr fontId="9"/>
  </si>
  <si>
    <t>証書番号</t>
    <phoneticPr fontId="9"/>
  </si>
  <si>
    <t>小計(税込)
(B)</t>
    <phoneticPr fontId="6"/>
  </si>
  <si>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</si>
  <si>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</si>
  <si>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</si>
  <si>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</si>
  <si>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</si>
  <si>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</si>
  <si>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</si>
  <si>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</si>
  <si>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</si>
  <si>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単価（税抜）</t>
    <rPh sb="0" eb="2">
      <t>タンカ</t>
    </rPh>
    <rPh sb="3" eb="5">
      <t>ゼイヌキ</t>
    </rPh>
    <phoneticPr fontId="6"/>
  </si>
  <si>
    <t>単価（税抜）</t>
    <rPh sb="0" eb="2">
      <t>タンカ</t>
    </rPh>
    <rPh sb="3" eb="4">
      <t>ゼイ</t>
    </rPh>
    <rPh sb="4" eb="5">
      <t>ヌ</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</si>
  <si>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</si>
  <si>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</si>
  <si>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</si>
  <si>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</si>
  <si>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</si>
  <si>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</si>
  <si>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</si>
  <si>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</si>
  <si>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</si>
  <si>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</si>
  <si>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</si>
  <si>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</si>
  <si>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</si>
  <si>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</si>
  <si>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</si>
  <si>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</si>
  <si>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</si>
  <si>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r>
      <t>円（</t>
    </r>
    <r>
      <rPr>
        <sz val="11"/>
        <color theme="1"/>
        <rFont val="ＭＳ Ｐゴシック"/>
        <family val="3"/>
        <charset val="128"/>
      </rPr>
      <t>内消費税及び地方消費税額（10%）</t>
    </r>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</si>
  <si>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</si>
  <si>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</si>
  <si>
    <t>日系社会</t>
    <rPh sb="0" eb="4">
      <t>ニッケイシャカイ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</si>
</sst>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73">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
      <sz val="10.5"/>
      <name val="ＭＳ Ｐゴシック"/>
      <family val="3"/>
      <charset val="128"/>
    </font>
    <font>
      <sz val="10.5"/>
      <color theme="1"/>
      <name val="ＭＳ Ｐゴシック"/>
      <family val="3"/>
      <charset val="128"/>
    </font>
    <font>
      <b/>
      <u/>
      <sz val="9"/>
      <color indexed="81"/>
      <name val="MS P ゴシック"/>
      <family val="3"/>
      <charset val="128"/>
    </font>
    <font>
      <sz val="12"/>
      <color theme="3" tint="0.59999389629810485"/>
      <name val="ＭＳ Ｐゴシック"/>
      <family val="3"/>
      <charset val="128"/>
    </font>
    <font>
      <b/>
      <sz val="12"/>
      <color rgb="FFFF0000"/>
      <name val="ＭＳ Ｐゴシック"/>
      <family val="3"/>
      <charset val="128"/>
    </font>
  </fonts>
  <fills count="33">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
      <patternFill patternType="solid">
        <fgColor rgb="FFD3FDF8"/>
        <bgColor indexed="64"/>
      </patternFill>
    </fill>
  </fills>
  <borders count="169">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theme="0" tint="-0.499984740745262"/>
      </left>
      <right style="thin">
        <color indexed="64"/>
      </right>
      <top/>
      <bottom/>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46">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0" xfId="0" applyFont="1" applyFill="1" applyBorder="1" applyAlignment="1">
      <alignment horizontal="center" vertical="center"/>
    </xf>
    <xf numFmtId="0" fontId="43" fillId="21" borderId="141"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36" xfId="0" applyFont="1" applyFill="1" applyBorder="1" applyAlignment="1">
      <alignment horizontal="center" vertical="center"/>
    </xf>
    <xf numFmtId="0" fontId="43" fillId="2" borderId="136" xfId="0" applyFont="1" applyFill="1" applyBorder="1" applyAlignment="1">
      <alignment horizontal="center" vertical="center" wrapText="1"/>
    </xf>
    <xf numFmtId="0" fontId="43" fillId="28" borderId="11" xfId="0" applyFont="1" applyFill="1" applyBorder="1" applyAlignment="1">
      <alignment vertical="top" wrapText="1"/>
    </xf>
    <xf numFmtId="0" fontId="43" fillId="28" borderId="11" xfId="0" applyFont="1" applyFill="1" applyBorder="1" applyAlignment="1">
      <alignment vertical="center"/>
    </xf>
    <xf numFmtId="0" fontId="43" fillId="28" borderId="11" xfId="0" applyFont="1" applyFill="1" applyBorder="1" applyAlignment="1">
      <alignment horizontal="center" vertical="center" wrapText="1"/>
    </xf>
    <xf numFmtId="0" fontId="43" fillId="28" borderId="136" xfId="0" applyFont="1" applyFill="1" applyBorder="1" applyAlignment="1">
      <alignment vertical="center"/>
    </xf>
    <xf numFmtId="0" fontId="43" fillId="26" borderId="11" xfId="0" applyFont="1" applyFill="1" applyBorder="1" applyAlignment="1">
      <alignment vertical="top" wrapText="1"/>
    </xf>
    <xf numFmtId="0" fontId="43" fillId="26" borderId="11" xfId="0" applyFont="1" applyFill="1" applyBorder="1" applyAlignment="1">
      <alignment vertical="center"/>
    </xf>
    <xf numFmtId="0" fontId="43" fillId="26" borderId="136" xfId="0" applyFont="1" applyFill="1" applyBorder="1" applyAlignment="1">
      <alignment horizontal="center" vertical="center" wrapText="1"/>
    </xf>
    <xf numFmtId="0" fontId="43" fillId="26" borderId="148" xfId="0" applyFont="1" applyFill="1" applyBorder="1" applyAlignment="1">
      <alignment vertical="top" wrapText="1"/>
    </xf>
    <xf numFmtId="0" fontId="43" fillId="26" borderId="148" xfId="0" applyFont="1" applyFill="1" applyBorder="1" applyAlignment="1">
      <alignment vertical="center"/>
    </xf>
    <xf numFmtId="0" fontId="43" fillId="26" borderId="149" xfId="0" applyFont="1" applyFill="1" applyBorder="1" applyAlignment="1">
      <alignment horizontal="center" vertical="center" wrapText="1"/>
    </xf>
    <xf numFmtId="0" fontId="43" fillId="29" borderId="29" xfId="0" applyFont="1" applyFill="1" applyBorder="1" applyAlignment="1">
      <alignment vertical="top" wrapText="1"/>
    </xf>
    <xf numFmtId="0" fontId="43" fillId="29" borderId="29" xfId="0" applyFont="1" applyFill="1" applyBorder="1" applyAlignment="1">
      <alignment vertical="center"/>
    </xf>
    <xf numFmtId="0" fontId="43" fillId="29" borderId="146"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36" xfId="0" applyFont="1" applyFill="1" applyBorder="1" applyAlignment="1">
      <alignment horizontal="center" vertical="center" wrapText="1"/>
    </xf>
    <xf numFmtId="0" fontId="43" fillId="29" borderId="140" xfId="0" applyFont="1" applyFill="1" applyBorder="1" applyAlignment="1">
      <alignment vertical="top" wrapText="1"/>
    </xf>
    <xf numFmtId="0" fontId="43" fillId="29" borderId="140" xfId="0" applyFont="1" applyFill="1" applyBorder="1" applyAlignment="1">
      <alignment vertical="center"/>
    </xf>
    <xf numFmtId="0" fontId="43" fillId="29" borderId="141"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5" xfId="0" applyFont="1" applyFill="1" applyBorder="1" applyAlignment="1">
      <alignment vertical="center"/>
    </xf>
    <xf numFmtId="0" fontId="43" fillId="25" borderId="65" xfId="0" applyFont="1" applyFill="1" applyBorder="1" applyAlignment="1">
      <alignment horizontal="center" vertical="center"/>
    </xf>
    <xf numFmtId="0" fontId="43" fillId="25" borderId="142" xfId="0" applyFont="1" applyFill="1" applyBorder="1" applyAlignment="1">
      <alignment horizontal="center" vertical="center"/>
    </xf>
    <xf numFmtId="0" fontId="43" fillId="30" borderId="11" xfId="0" applyFont="1" applyFill="1" applyBorder="1" applyAlignment="1">
      <alignment vertical="top" wrapText="1"/>
    </xf>
    <xf numFmtId="0" fontId="43" fillId="30" borderId="128" xfId="0" applyFont="1" applyFill="1" applyBorder="1" applyAlignment="1">
      <alignment horizontal="center" vertical="center"/>
    </xf>
    <xf numFmtId="0" fontId="43" fillId="30" borderId="138" xfId="0" applyFont="1" applyFill="1" applyBorder="1" applyAlignment="1">
      <alignment horizontal="center" vertical="center"/>
    </xf>
    <xf numFmtId="0" fontId="43" fillId="30" borderId="11" xfId="0" applyFont="1" applyFill="1" applyBorder="1" applyAlignment="1">
      <alignment horizontal="center" vertical="center"/>
    </xf>
    <xf numFmtId="0" fontId="43" fillId="26" borderId="11" xfId="0" applyFont="1" applyFill="1" applyBorder="1" applyAlignment="1">
      <alignment horizontal="center" vertical="center"/>
    </xf>
    <xf numFmtId="0" fontId="43" fillId="26" borderId="148" xfId="0" applyFont="1" applyFill="1" applyBorder="1" applyAlignment="1">
      <alignment horizontal="center" vertical="center"/>
    </xf>
    <xf numFmtId="0" fontId="43" fillId="29" borderId="29" xfId="0" applyFont="1" applyFill="1" applyBorder="1" applyAlignment="1">
      <alignment horizontal="center" vertical="center"/>
    </xf>
    <xf numFmtId="0" fontId="43" fillId="29" borderId="140"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38" fontId="33" fillId="0" borderId="0" xfId="59" applyFont="1" applyFill="1" applyBorder="1" applyAlignment="1">
      <alignmen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33" fillId="0" borderId="90" xfId="1" applyFont="1" applyBorder="1" applyAlignment="1">
      <alignment horizontal="center" vertical="center"/>
    </xf>
    <xf numFmtId="38" fontId="33" fillId="0" borderId="92" xfId="2" applyFont="1" applyFill="1" applyBorder="1" applyAlignment="1">
      <alignment horizontal="centerContinuous" vertical="center"/>
    </xf>
    <xf numFmtId="0" fontId="33" fillId="0" borderId="94" xfId="1" applyFont="1" applyBorder="1" applyAlignment="1">
      <alignment horizontal="center" vertical="center"/>
    </xf>
    <xf numFmtId="0" fontId="33" fillId="19" borderId="66" xfId="1" applyFont="1" applyFill="1" applyBorder="1" applyAlignment="1">
      <alignment vertical="center"/>
    </xf>
    <xf numFmtId="180" fontId="33" fillId="19" borderId="29" xfId="64" applyNumberFormat="1" applyFont="1" applyFill="1" applyBorder="1" applyAlignment="1">
      <alignment vertical="center"/>
    </xf>
    <xf numFmtId="38" fontId="33" fillId="19" borderId="68"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6"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7"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8"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89"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8"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0" xfId="1" applyFont="1" applyFill="1" applyBorder="1" applyAlignment="1">
      <alignment horizontal="left" vertical="center"/>
    </xf>
    <xf numFmtId="180" fontId="33" fillId="19" borderId="92" xfId="64" applyNumberFormat="1" applyFont="1" applyFill="1" applyBorder="1" applyAlignment="1">
      <alignment vertical="center"/>
    </xf>
    <xf numFmtId="0" fontId="23" fillId="19" borderId="94" xfId="1" applyFont="1" applyFill="1" applyBorder="1" applyAlignment="1">
      <alignment vertical="center"/>
    </xf>
    <xf numFmtId="0" fontId="33" fillId="19" borderId="95" xfId="1" applyFont="1" applyFill="1" applyBorder="1" applyAlignment="1">
      <alignment horizontal="left" vertical="center"/>
    </xf>
    <xf numFmtId="180" fontId="33" fillId="19" borderId="97" xfId="64" applyNumberFormat="1" applyFont="1" applyFill="1" applyBorder="1" applyAlignment="1">
      <alignment vertical="center"/>
    </xf>
    <xf numFmtId="0" fontId="23" fillId="19" borderId="99" xfId="1" applyFont="1" applyFill="1" applyBorder="1" applyAlignment="1">
      <alignment vertical="center"/>
    </xf>
    <xf numFmtId="0" fontId="33" fillId="19" borderId="81"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1"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7" xfId="1" applyFont="1" applyBorder="1" applyAlignment="1">
      <alignment horizontal="center" vertical="center" shrinkToFit="1"/>
    </xf>
    <xf numFmtId="0" fontId="33" fillId="0" borderId="119"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5"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4" xfId="55" applyFont="1" applyBorder="1" applyAlignment="1">
      <alignment horizontal="center" vertical="center" shrinkToFit="1"/>
    </xf>
    <xf numFmtId="38" fontId="33" fillId="2" borderId="74" xfId="64" applyFont="1" applyFill="1" applyBorder="1" applyAlignment="1">
      <alignment horizontal="right" vertical="center"/>
    </xf>
    <xf numFmtId="186" fontId="33" fillId="0" borderId="0" xfId="55" applyNumberFormat="1" applyFont="1" applyAlignment="1">
      <alignment vertical="center"/>
    </xf>
    <xf numFmtId="186" fontId="33" fillId="0" borderId="67"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14"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7"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69" xfId="1" applyFont="1" applyBorder="1" applyAlignment="1">
      <alignment horizontal="center" vertical="center" wrapText="1"/>
    </xf>
    <xf numFmtId="0" fontId="33" fillId="0" borderId="42" xfId="1" applyFont="1" applyBorder="1" applyAlignment="1">
      <alignment vertical="center"/>
    </xf>
    <xf numFmtId="0" fontId="33" fillId="0" borderId="72" xfId="1" applyFont="1" applyBorder="1" applyAlignment="1">
      <alignment horizontal="center" vertical="center"/>
    </xf>
    <xf numFmtId="0" fontId="42" fillId="0" borderId="0" xfId="1" applyFont="1" applyAlignment="1">
      <alignment horizontal="center" vertical="center"/>
    </xf>
    <xf numFmtId="185" fontId="33" fillId="20" borderId="67" xfId="1" applyNumberFormat="1" applyFont="1" applyFill="1" applyBorder="1" applyAlignment="1">
      <alignment vertical="center"/>
    </xf>
    <xf numFmtId="0" fontId="33" fillId="20" borderId="69" xfId="1" applyFont="1" applyFill="1" applyBorder="1" applyAlignment="1">
      <alignment horizontal="left" vertical="center"/>
    </xf>
    <xf numFmtId="185" fontId="33" fillId="0" borderId="0" xfId="1" applyNumberFormat="1" applyFont="1" applyAlignment="1">
      <alignment vertical="center"/>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7"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44" xfId="0" applyFont="1" applyBorder="1" applyAlignment="1">
      <alignment horizontal="right" vertical="center"/>
    </xf>
    <xf numFmtId="192" fontId="43" fillId="0" borderId="104"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4" xfId="0" applyFont="1" applyFill="1" applyBorder="1" applyAlignment="1">
      <alignment vertical="center"/>
    </xf>
    <xf numFmtId="0" fontId="49" fillId="0" borderId="0" xfId="0" applyFont="1" applyAlignment="1">
      <alignment vertical="center"/>
    </xf>
    <xf numFmtId="0" fontId="43" fillId="2" borderId="111" xfId="0" applyFont="1" applyFill="1" applyBorder="1" applyAlignment="1">
      <alignment vertical="center"/>
    </xf>
    <xf numFmtId="0" fontId="43" fillId="2" borderId="104" xfId="0" applyFont="1" applyFill="1" applyBorder="1" applyAlignment="1">
      <alignment horizontal="left" vertical="center"/>
    </xf>
    <xf numFmtId="0" fontId="49" fillId="0" borderId="0" xfId="0" applyFont="1" applyAlignment="1">
      <alignment vertical="center" wrapText="1"/>
    </xf>
    <xf numFmtId="189" fontId="43" fillId="2" borderId="104" xfId="0" applyNumberFormat="1" applyFont="1" applyFill="1" applyBorder="1" applyAlignment="1">
      <alignment horizontal="center" vertical="center"/>
    </xf>
    <xf numFmtId="189" fontId="43" fillId="2" borderId="111"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8"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3" xfId="2" applyFont="1" applyFill="1" applyBorder="1" applyAlignment="1">
      <alignment vertical="center"/>
    </xf>
    <xf numFmtId="0" fontId="33" fillId="0" borderId="66" xfId="1" applyFont="1" applyBorder="1" applyAlignment="1">
      <alignment horizontal="left" vertical="center" indent="1"/>
    </xf>
    <xf numFmtId="0" fontId="54" fillId="22" borderId="112" xfId="0" applyFont="1" applyFill="1" applyBorder="1" applyAlignment="1">
      <alignment horizontal="distributed" vertical="center"/>
    </xf>
    <xf numFmtId="0" fontId="43" fillId="0" borderId="0" xfId="0" applyFont="1" applyAlignment="1">
      <alignment vertical="top" wrapText="1"/>
    </xf>
    <xf numFmtId="0" fontId="33" fillId="0" borderId="145" xfId="1" applyFont="1" applyBorder="1" applyAlignment="1">
      <alignment horizontal="centerContinuous" vertical="center"/>
    </xf>
    <xf numFmtId="0" fontId="43" fillId="0" borderId="108" xfId="0" applyFont="1" applyBorder="1" applyAlignment="1">
      <alignment horizontal="centerContinuous" vertical="center"/>
    </xf>
    <xf numFmtId="192" fontId="43" fillId="0" borderId="144" xfId="0" applyNumberFormat="1" applyFont="1" applyBorder="1" applyAlignment="1">
      <alignment vertical="center"/>
    </xf>
    <xf numFmtId="0" fontId="43" fillId="25" borderId="69" xfId="0" applyFont="1" applyFill="1" applyBorder="1" applyAlignment="1">
      <alignment vertical="center"/>
    </xf>
    <xf numFmtId="0" fontId="43" fillId="30"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8" borderId="25" xfId="0" applyFont="1" applyFill="1" applyBorder="1" applyAlignment="1">
      <alignment vertical="center"/>
    </xf>
    <xf numFmtId="0" fontId="43" fillId="26" borderId="25" xfId="0" applyFont="1" applyFill="1" applyBorder="1" applyAlignment="1">
      <alignment vertical="center"/>
    </xf>
    <xf numFmtId="0" fontId="43" fillId="26" borderId="150" xfId="0" applyFont="1" applyFill="1" applyBorder="1" applyAlignment="1">
      <alignment vertical="center"/>
    </xf>
    <xf numFmtId="0" fontId="43" fillId="29" borderId="69" xfId="0" applyFont="1" applyFill="1" applyBorder="1" applyAlignment="1">
      <alignment vertical="center"/>
    </xf>
    <xf numFmtId="0" fontId="43" fillId="29" borderId="25" xfId="0" applyFont="1" applyFill="1" applyBorder="1" applyAlignment="1">
      <alignment vertical="center"/>
    </xf>
    <xf numFmtId="0" fontId="43" fillId="29" borderId="25" xfId="0" applyFont="1" applyFill="1" applyBorder="1" applyAlignment="1">
      <alignment horizontal="left" vertical="center"/>
    </xf>
    <xf numFmtId="0" fontId="43" fillId="29" borderId="72" xfId="0" applyFont="1" applyFill="1" applyBorder="1" applyAlignment="1">
      <alignment vertical="center"/>
    </xf>
    <xf numFmtId="0" fontId="43" fillId="29" borderId="151" xfId="0" applyFont="1" applyFill="1" applyBorder="1" applyAlignment="1">
      <alignment vertical="center"/>
    </xf>
    <xf numFmtId="49" fontId="33" fillId="0" borderId="0" xfId="56" applyNumberFormat="1" applyFont="1" applyAlignment="1">
      <alignment horizontal="left" vertical="center"/>
    </xf>
    <xf numFmtId="0" fontId="43" fillId="27" borderId="0" xfId="0" applyFont="1" applyFill="1" applyAlignment="1">
      <alignment vertical="center"/>
    </xf>
    <xf numFmtId="0" fontId="33" fillId="19" borderId="69" xfId="1" applyFont="1" applyFill="1" applyBorder="1" applyAlignment="1">
      <alignment vertical="center"/>
    </xf>
    <xf numFmtId="0" fontId="33" fillId="0" borderId="69"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6"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69" xfId="1" applyFont="1" applyBorder="1" applyAlignment="1">
      <alignment horizontal="left" vertical="center"/>
    </xf>
    <xf numFmtId="0" fontId="33" fillId="0" borderId="75" xfId="1" applyFont="1" applyBorder="1" applyAlignment="1">
      <alignment vertical="center"/>
    </xf>
    <xf numFmtId="38" fontId="33" fillId="19" borderId="93" xfId="2" applyFont="1" applyFill="1" applyBorder="1" applyAlignment="1">
      <alignment horizontal="left" vertical="center"/>
    </xf>
    <xf numFmtId="0" fontId="33" fillId="19" borderId="152"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70" xfId="1" applyFont="1" applyBorder="1" applyAlignment="1">
      <alignment horizontal="right" vertical="center"/>
    </xf>
    <xf numFmtId="0" fontId="33" fillId="19" borderId="67" xfId="1" applyFont="1" applyFill="1" applyBorder="1" applyAlignment="1">
      <alignment vertical="center"/>
    </xf>
    <xf numFmtId="0" fontId="33" fillId="0" borderId="67" xfId="1" applyFont="1" applyBorder="1" applyAlignment="1">
      <alignment vertical="center"/>
    </xf>
    <xf numFmtId="0" fontId="33" fillId="0" borderId="12" xfId="1" applyFont="1" applyBorder="1" applyAlignment="1">
      <alignment vertical="center"/>
    </xf>
    <xf numFmtId="0" fontId="33" fillId="19" borderId="96" xfId="1" applyFont="1" applyFill="1" applyBorder="1" applyAlignment="1">
      <alignment horizontal="left" vertical="center"/>
    </xf>
    <xf numFmtId="0" fontId="33" fillId="19" borderId="79"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1" xfId="1" applyFont="1" applyBorder="1" applyAlignment="1">
      <alignment horizontal="center" vertical="center" wrapText="1"/>
    </xf>
    <xf numFmtId="0" fontId="33" fillId="0" borderId="92" xfId="1" applyFont="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0" borderId="92" xfId="2" applyNumberFormat="1" applyFont="1" applyFill="1" applyBorder="1" applyAlignment="1">
      <alignment horizontal="center" vertical="center" wrapText="1"/>
    </xf>
    <xf numFmtId="0" fontId="33" fillId="23" borderId="66" xfId="1" applyFont="1" applyFill="1" applyBorder="1" applyAlignment="1">
      <alignment horizontal="left" vertical="center"/>
    </xf>
    <xf numFmtId="180" fontId="33" fillId="23" borderId="29" xfId="64" applyNumberFormat="1" applyFont="1" applyFill="1" applyBorder="1" applyAlignment="1">
      <alignment horizontal="right" vertical="center"/>
    </xf>
    <xf numFmtId="38" fontId="33" fillId="23" borderId="68" xfId="2" applyFont="1" applyFill="1" applyBorder="1" applyAlignment="1">
      <alignment vertical="center"/>
    </xf>
    <xf numFmtId="0" fontId="33" fillId="0" borderId="49" xfId="1" applyFont="1" applyBorder="1" applyAlignment="1">
      <alignment horizontal="left" vertical="center" indent="1"/>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0" fontId="33" fillId="0" borderId="88" xfId="1" applyFont="1" applyBorder="1" applyAlignment="1">
      <alignment horizontal="left" vertical="center" indent="1"/>
    </xf>
    <xf numFmtId="180" fontId="33" fillId="0" borderId="18" xfId="64" applyNumberFormat="1" applyFont="1" applyFill="1" applyBorder="1" applyAlignment="1">
      <alignment horizontal="right" vertical="center"/>
    </xf>
    <xf numFmtId="0" fontId="33" fillId="23" borderId="78" xfId="1" applyFont="1" applyFill="1" applyBorder="1" applyAlignment="1">
      <alignment horizontal="left" vertical="center"/>
    </xf>
    <xf numFmtId="180" fontId="33" fillId="23" borderId="11" xfId="64" applyNumberFormat="1" applyFont="1" applyFill="1" applyBorder="1" applyAlignment="1">
      <alignment horizontal="right" vertical="center"/>
    </xf>
    <xf numFmtId="38" fontId="33" fillId="23" borderId="73" xfId="2" applyFont="1" applyFill="1" applyBorder="1" applyAlignment="1">
      <alignment vertical="center"/>
    </xf>
    <xf numFmtId="180" fontId="33" fillId="0" borderId="29"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4" xfId="2" applyFont="1" applyFill="1" applyBorder="1" applyAlignment="1">
      <alignment horizontal="right" vertical="center" shrinkToFit="1"/>
    </xf>
    <xf numFmtId="0" fontId="58" fillId="30" borderId="137" xfId="73" applyFont="1" applyFill="1" applyBorder="1" applyAlignment="1">
      <alignment vertical="center"/>
    </xf>
    <xf numFmtId="0" fontId="58" fillId="2" borderId="137" xfId="73" applyFont="1" applyFill="1" applyBorder="1" applyAlignment="1">
      <alignment vertical="center" wrapText="1"/>
    </xf>
    <xf numFmtId="0" fontId="58" fillId="2" borderId="137" xfId="73" applyFont="1" applyFill="1" applyBorder="1" applyAlignment="1">
      <alignment vertical="center"/>
    </xf>
    <xf numFmtId="0" fontId="58" fillId="28" borderId="137" xfId="73" applyFont="1" applyFill="1" applyBorder="1" applyAlignment="1">
      <alignment vertical="center"/>
    </xf>
    <xf numFmtId="0" fontId="58" fillId="29" borderId="135" xfId="73" applyFont="1" applyFill="1" applyBorder="1" applyAlignment="1">
      <alignment vertical="center"/>
    </xf>
    <xf numFmtId="0" fontId="58" fillId="29" borderId="137" xfId="73" applyFont="1" applyFill="1" applyBorder="1" applyAlignment="1">
      <alignment vertical="center"/>
    </xf>
    <xf numFmtId="0" fontId="58" fillId="29" borderId="137" xfId="73" applyFont="1" applyFill="1" applyBorder="1" applyAlignment="1">
      <alignment horizontal="left" vertical="center"/>
    </xf>
    <xf numFmtId="0" fontId="58" fillId="29" borderId="139"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2" xfId="2" applyFont="1" applyFill="1" applyBorder="1" applyAlignment="1">
      <alignment horizontal="center" vertical="center"/>
    </xf>
    <xf numFmtId="0" fontId="33" fillId="23" borderId="66"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8"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xf>
    <xf numFmtId="0" fontId="33" fillId="0" borderId="91" xfId="1" applyFont="1" applyBorder="1" applyAlignment="1">
      <alignment horizontal="centerContinuous" vertical="center"/>
    </xf>
    <xf numFmtId="0" fontId="33" fillId="0" borderId="93"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7" xfId="1" applyFont="1" applyFill="1" applyBorder="1" applyAlignment="1">
      <alignment vertical="center"/>
    </xf>
    <xf numFmtId="0" fontId="33" fillId="23" borderId="69" xfId="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0" borderId="24" xfId="64" applyNumberFormat="1" applyFont="1" applyFill="1" applyBorder="1" applyAlignment="1">
      <alignment vertical="center"/>
    </xf>
    <xf numFmtId="180" fontId="33" fillId="0" borderId="28"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1" xfId="64" applyNumberFormat="1" applyFont="1" applyFill="1" applyBorder="1" applyAlignment="1">
      <alignment vertical="center"/>
    </xf>
    <xf numFmtId="0" fontId="33" fillId="19" borderId="94" xfId="1" applyFont="1" applyFill="1" applyBorder="1" applyAlignment="1">
      <alignment vertical="center"/>
    </xf>
    <xf numFmtId="180" fontId="33" fillId="19" borderId="96" xfId="64" applyNumberFormat="1" applyFont="1" applyFill="1" applyBorder="1" applyAlignment="1">
      <alignment horizontal="right" vertical="center"/>
    </xf>
    <xf numFmtId="180" fontId="33" fillId="19" borderId="97" xfId="64" applyNumberFormat="1" applyFont="1" applyFill="1" applyBorder="1" applyAlignment="1">
      <alignment horizontal="right" vertical="center"/>
    </xf>
    <xf numFmtId="0" fontId="33" fillId="19" borderId="99" xfId="1" applyFont="1" applyFill="1" applyBorder="1" applyAlignment="1">
      <alignment vertical="center"/>
    </xf>
    <xf numFmtId="180" fontId="33" fillId="19" borderId="100" xfId="64" applyNumberFormat="1" applyFont="1" applyFill="1" applyBorder="1" applyAlignment="1">
      <alignment horizontal="right" vertical="center"/>
    </xf>
    <xf numFmtId="180" fontId="33" fillId="19" borderId="101" xfId="64" applyNumberFormat="1" applyFont="1" applyFill="1" applyBorder="1" applyAlignment="1">
      <alignment vertical="center"/>
    </xf>
    <xf numFmtId="0" fontId="33" fillId="19" borderId="100" xfId="1" applyFont="1" applyFill="1" applyBorder="1" applyAlignment="1">
      <alignment horizontal="left" vertical="center"/>
    </xf>
    <xf numFmtId="0" fontId="33" fillId="19" borderId="127" xfId="1" applyFont="1" applyFill="1" applyBorder="1" applyAlignment="1">
      <alignment horizontal="left" vertical="center"/>
    </xf>
    <xf numFmtId="38" fontId="33" fillId="19" borderId="103"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4"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4"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2" xfId="1" applyFont="1" applyBorder="1"/>
    <xf numFmtId="0" fontId="33" fillId="0" borderId="53" xfId="1" applyFont="1" applyBorder="1"/>
    <xf numFmtId="0" fontId="33" fillId="0" borderId="34" xfId="1" applyFont="1" applyBorder="1"/>
    <xf numFmtId="0" fontId="43" fillId="0" borderId="0" xfId="1" applyFont="1"/>
    <xf numFmtId="0" fontId="33" fillId="0" borderId="67" xfId="1" applyFont="1" applyBorder="1"/>
    <xf numFmtId="0" fontId="33" fillId="0" borderId="1" xfId="1" applyFont="1" applyBorder="1"/>
    <xf numFmtId="0" fontId="33" fillId="0" borderId="69" xfId="1" applyFont="1" applyBorder="1"/>
    <xf numFmtId="0" fontId="43" fillId="2" borderId="128" xfId="0" applyFont="1" applyFill="1" applyBorder="1" applyAlignment="1">
      <alignment horizontal="center" vertical="center" wrapText="1"/>
    </xf>
    <xf numFmtId="0" fontId="43" fillId="2" borderId="128" xfId="0" applyFont="1" applyFill="1" applyBorder="1" applyAlignment="1">
      <alignment vertical="center"/>
    </xf>
    <xf numFmtId="0" fontId="43" fillId="2" borderId="138"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54" xfId="1" applyFont="1" applyBorder="1" applyAlignment="1">
      <alignment horizontal="center" vertical="center"/>
    </xf>
    <xf numFmtId="0" fontId="33" fillId="0" borderId="155" xfId="1" applyFont="1" applyBorder="1" applyAlignment="1">
      <alignment horizontal="right" vertical="center"/>
    </xf>
    <xf numFmtId="192" fontId="33" fillId="2" borderId="155" xfId="1" applyNumberFormat="1" applyFont="1" applyFill="1" applyBorder="1" applyAlignment="1" applyProtection="1">
      <alignment vertical="center"/>
      <protection locked="0"/>
    </xf>
    <xf numFmtId="192" fontId="33" fillId="0" borderId="156" xfId="1" applyNumberFormat="1" applyFont="1" applyBorder="1" applyAlignment="1">
      <alignment horizontal="right" vertical="center"/>
    </xf>
    <xf numFmtId="192" fontId="43" fillId="0" borderId="156" xfId="0" applyNumberFormat="1" applyFont="1" applyBorder="1" applyAlignment="1">
      <alignment vertical="center"/>
    </xf>
    <xf numFmtId="0" fontId="43" fillId="0" borderId="104" xfId="0" applyFont="1" applyBorder="1" applyAlignment="1">
      <alignment horizontal="right" vertical="center"/>
    </xf>
    <xf numFmtId="0" fontId="43" fillId="2" borderId="13" xfId="0" applyFont="1" applyFill="1" applyBorder="1" applyAlignment="1">
      <alignment horizontal="center" vertical="center"/>
    </xf>
    <xf numFmtId="0" fontId="33" fillId="2" borderId="104" xfId="0" applyFont="1" applyFill="1" applyBorder="1" applyAlignment="1">
      <alignment vertical="center"/>
    </xf>
    <xf numFmtId="0" fontId="33" fillId="0" borderId="14" xfId="0" applyFont="1" applyBorder="1" applyAlignment="1">
      <alignment horizontal="right" vertical="center"/>
    </xf>
    <xf numFmtId="0" fontId="33" fillId="0" borderId="63" xfId="0" applyFont="1" applyBorder="1" applyAlignment="1">
      <alignment horizontal="center"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179" fontId="41" fillId="0" borderId="25" xfId="0" applyNumberFormat="1" applyFont="1" applyBorder="1" applyAlignment="1">
      <alignment horizontal="right"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72" xfId="1" applyFont="1" applyBorder="1" applyAlignment="1">
      <alignment horizontal="center" vertical="center" shrinkToFit="1"/>
    </xf>
    <xf numFmtId="184" fontId="33" fillId="23" borderId="84" xfId="1" applyNumberFormat="1" applyFont="1" applyFill="1" applyBorder="1" applyAlignment="1">
      <alignment horizontal="center" vertical="center" shrinkToFit="1"/>
    </xf>
    <xf numFmtId="38" fontId="33" fillId="0" borderId="158" xfId="2" applyFont="1" applyFill="1" applyBorder="1" applyAlignment="1">
      <alignment horizontal="right" vertical="center" shrinkToFit="1"/>
    </xf>
    <xf numFmtId="0" fontId="33" fillId="0" borderId="159" xfId="55" applyFont="1" applyBorder="1" applyAlignment="1">
      <alignment horizontal="center" vertical="center" shrinkToFit="1"/>
    </xf>
    <xf numFmtId="0" fontId="33" fillId="0" borderId="11" xfId="0" applyFont="1" applyBorder="1" applyAlignment="1">
      <alignment horizontal="center" vertical="center" shrinkToFi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64" applyFont="1" applyFill="1" applyBorder="1" applyAlignment="1">
      <alignment vertical="center"/>
    </xf>
    <xf numFmtId="0" fontId="33" fillId="23" borderId="84" xfId="1" applyFont="1" applyFill="1" applyBorder="1" applyAlignment="1">
      <alignment horizontal="right" vertical="center" shrinkToFit="1"/>
    </xf>
    <xf numFmtId="0" fontId="33" fillId="23" borderId="85"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62"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2"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6"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7" xfId="64" applyNumberFormat="1" applyFont="1" applyFill="1" applyBorder="1" applyAlignment="1">
      <alignment horizontal="right" vertical="center"/>
    </xf>
    <xf numFmtId="195" fontId="33" fillId="0" borderId="69" xfId="64" applyNumberFormat="1" applyFont="1" applyFill="1" applyBorder="1" applyAlignment="1">
      <alignment horizontal="right" vertical="center"/>
    </xf>
    <xf numFmtId="195" fontId="33" fillId="19" borderId="93" xfId="64" applyNumberFormat="1" applyFont="1" applyFill="1" applyBorder="1" applyAlignment="1">
      <alignment horizontal="right" vertical="center"/>
    </xf>
    <xf numFmtId="195" fontId="33" fillId="19" borderId="97" xfId="64" applyNumberFormat="1" applyFont="1" applyFill="1" applyBorder="1" applyAlignment="1">
      <alignment horizontal="right" vertical="center"/>
    </xf>
    <xf numFmtId="195" fontId="33" fillId="19" borderId="127"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6"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02"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29"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29"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29"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29"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29"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29" borderId="37" xfId="64" applyNumberFormat="1" applyFont="1" applyFill="1" applyBorder="1" applyAlignment="1">
      <alignment horizontal="right" vertical="center"/>
    </xf>
    <xf numFmtId="195" fontId="33" fillId="0" borderId="91"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0" fontId="43" fillId="23" borderId="128" xfId="0" applyFont="1" applyFill="1" applyBorder="1" applyAlignment="1">
      <alignment horizontal="center" vertical="center" shrinkToFit="1"/>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0"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3" borderId="84" xfId="1" applyFont="1" applyFill="1" applyBorder="1" applyAlignment="1">
      <alignment horizontal="left" vertical="center" wrapText="1" shrinkToFit="1"/>
    </xf>
    <xf numFmtId="0" fontId="33" fillId="23" borderId="85" xfId="1" applyFont="1" applyFill="1" applyBorder="1" applyAlignment="1">
      <alignment horizontal="left" vertical="center" wrapText="1" shrinkToFit="1"/>
    </xf>
    <xf numFmtId="184" fontId="33" fillId="23" borderId="84" xfId="1" applyNumberFormat="1" applyFont="1" applyFill="1" applyBorder="1" applyAlignment="1">
      <alignment horizontal="right" vertical="center" shrinkToFit="1"/>
    </xf>
    <xf numFmtId="38" fontId="33" fillId="23" borderId="84" xfId="2"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5" xfId="2" applyFont="1" applyFill="1" applyBorder="1" applyAlignment="1">
      <alignment vertical="center" shrinkToFit="1"/>
    </xf>
    <xf numFmtId="38" fontId="33" fillId="0" borderId="122"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4" xfId="64" applyFont="1" applyFill="1" applyBorder="1" applyAlignment="1">
      <alignment horizontal="right" vertical="center" shrinkToFit="1"/>
    </xf>
    <xf numFmtId="38" fontId="33" fillId="23" borderId="85" xfId="64" applyFont="1" applyFill="1" applyBorder="1" applyAlignment="1">
      <alignment horizontal="right" vertical="center" shrinkToFit="1"/>
    </xf>
    <xf numFmtId="0" fontId="33" fillId="23" borderId="85"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7" xfId="73" applyFill="1" applyBorder="1" applyAlignment="1">
      <alignment horizontal="left" vertical="center"/>
    </xf>
    <xf numFmtId="0" fontId="57" fillId="0" borderId="153" xfId="73" applyFill="1" applyBorder="1" applyAlignment="1">
      <alignment vertical="center"/>
    </xf>
    <xf numFmtId="38" fontId="57" fillId="19" borderId="91" xfId="73" applyNumberFormat="1" applyFill="1" applyBorder="1" applyAlignment="1">
      <alignment horizontal="left" vertical="center"/>
    </xf>
    <xf numFmtId="38" fontId="57" fillId="19" borderId="93" xfId="73" applyNumberFormat="1" applyFill="1" applyBorder="1" applyAlignment="1">
      <alignment horizontal="left" vertical="center"/>
    </xf>
    <xf numFmtId="0" fontId="44" fillId="2" borderId="0" xfId="0" applyFont="1" applyFill="1" applyAlignment="1">
      <alignment vertical="center"/>
    </xf>
    <xf numFmtId="178" fontId="33" fillId="23" borderId="64" xfId="1" applyNumberFormat="1" applyFont="1" applyFill="1" applyBorder="1" applyAlignment="1">
      <alignment horizontal="center" vertical="center" shrinkToFit="1"/>
    </xf>
    <xf numFmtId="178" fontId="33" fillId="23" borderId="128"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28" xfId="64" applyNumberFormat="1" applyFont="1" applyFill="1" applyBorder="1" applyAlignment="1">
      <alignment horizontal="center" vertical="center" shrinkToFit="1"/>
    </xf>
    <xf numFmtId="38" fontId="33" fillId="23" borderId="128"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66" xfId="1" applyFont="1" applyBorder="1" applyAlignment="1">
      <alignment horizontal="center" vertical="center" shrinkToFit="1"/>
    </xf>
    <xf numFmtId="0" fontId="33" fillId="0" borderId="167"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2" xfId="64" applyNumberFormat="1" applyFont="1" applyFill="1" applyBorder="1" applyAlignment="1">
      <alignment vertical="center"/>
    </xf>
    <xf numFmtId="0" fontId="33" fillId="0" borderId="12" xfId="0" applyFont="1" applyBorder="1" applyAlignment="1">
      <alignment vertical="center"/>
    </xf>
    <xf numFmtId="0" fontId="33" fillId="0" borderId="11"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43" fillId="20" borderId="29" xfId="64" applyFont="1" applyFill="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0" fontId="43" fillId="31" borderId="32" xfId="0" applyFont="1" applyFill="1" applyBorder="1" applyAlignment="1">
      <alignment horizontal="left" vertical="center"/>
    </xf>
    <xf numFmtId="9" fontId="63" fillId="0" borderId="0" xfId="68" applyFont="1" applyBorder="1" applyAlignment="1">
      <alignment vertical="center"/>
    </xf>
    <xf numFmtId="38" fontId="62" fillId="19" borderId="71" xfId="2" applyFont="1" applyFill="1" applyBorder="1" applyAlignment="1">
      <alignment vertical="center"/>
    </xf>
    <xf numFmtId="0" fontId="51" fillId="0" borderId="0" xfId="0" applyFont="1" applyAlignment="1">
      <alignment horizontal="center"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0" fontId="33" fillId="23" borderId="128" xfId="1" applyFont="1" applyFill="1" applyBorder="1" applyAlignment="1">
      <alignment horizontal="center" vertical="center" shrinkToFit="1"/>
    </xf>
    <xf numFmtId="38" fontId="33" fillId="19" borderId="71" xfId="2" applyFont="1" applyFill="1" applyBorder="1" applyAlignment="1">
      <alignment vertical="center"/>
    </xf>
    <xf numFmtId="0" fontId="50" fillId="0" borderId="0" xfId="0" applyFont="1" applyAlignment="1">
      <alignment horizontal="righ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29" borderId="52" xfId="64" applyNumberFormat="1" applyFont="1" applyFill="1" applyBorder="1" applyAlignment="1">
      <alignment horizontal="right" vertical="center"/>
    </xf>
    <xf numFmtId="0" fontId="33" fillId="2" borderId="11" xfId="56" applyFont="1" applyFill="1" applyBorder="1" applyAlignment="1">
      <alignment horizontal="left" vertical="center" wrapText="1"/>
    </xf>
    <xf numFmtId="0" fontId="33" fillId="0" borderId="13" xfId="56" applyFont="1" applyBorder="1" applyAlignment="1">
      <alignment horizontal="center" vertical="center" wrapText="1" shrinkToFit="1"/>
    </xf>
    <xf numFmtId="0" fontId="57" fillId="20" borderId="11" xfId="73" applyFill="1" applyBorder="1" applyAlignment="1">
      <alignment vertical="center"/>
    </xf>
    <xf numFmtId="38" fontId="33" fillId="31" borderId="18" xfId="2" applyFont="1" applyFill="1" applyBorder="1" applyAlignment="1">
      <alignment vertical="center" shrinkToFit="1"/>
    </xf>
    <xf numFmtId="38" fontId="33" fillId="2" borderId="18" xfId="2" applyFont="1" applyFill="1" applyBorder="1" applyAlignment="1">
      <alignment vertical="center" shrinkToFit="1"/>
    </xf>
    <xf numFmtId="0" fontId="33" fillId="2" borderId="18" xfId="1" applyFont="1" applyFill="1" applyBorder="1" applyAlignment="1">
      <alignment vertical="center" shrinkToFit="1"/>
    </xf>
    <xf numFmtId="38" fontId="33" fillId="31" borderId="29" xfId="2" applyFont="1" applyFill="1" applyBorder="1" applyAlignment="1">
      <alignment vertical="center" shrinkToFit="1"/>
    </xf>
    <xf numFmtId="0" fontId="33" fillId="31" borderId="29" xfId="1" applyFont="1" applyFill="1" applyBorder="1" applyAlignment="1">
      <alignment vertical="center" shrinkToFit="1"/>
    </xf>
    <xf numFmtId="0" fontId="33" fillId="0" borderId="12" xfId="56" applyFont="1" applyBorder="1" applyAlignment="1">
      <alignment horizontal="center" vertical="center" wrapText="1" shrinkToFit="1"/>
    </xf>
    <xf numFmtId="0" fontId="33" fillId="0" borderId="12" xfId="56" applyFont="1" applyBorder="1" applyAlignment="1">
      <alignment horizontal="left" vertical="center" wrapText="1"/>
    </xf>
    <xf numFmtId="197" fontId="61" fillId="0" borderId="0" xfId="0" applyNumberFormat="1" applyFont="1" applyAlignment="1">
      <alignment vertical="center"/>
    </xf>
    <xf numFmtId="197" fontId="44" fillId="0" borderId="0" xfId="1" applyNumberFormat="1" applyFont="1" applyAlignment="1">
      <alignment vertical="center"/>
    </xf>
    <xf numFmtId="197" fontId="33" fillId="0" borderId="0" xfId="55" applyNumberFormat="1" applyFont="1" applyAlignment="1">
      <alignment vertical="center"/>
    </xf>
    <xf numFmtId="197" fontId="33" fillId="0" borderId="0" xfId="1" applyNumberFormat="1" applyFont="1" applyAlignment="1">
      <alignment vertical="center"/>
    </xf>
    <xf numFmtId="197" fontId="33" fillId="0" borderId="11" xfId="55" applyNumberFormat="1" applyFont="1" applyBorder="1" applyAlignment="1">
      <alignment horizontal="center" vertical="center" shrinkToFit="1"/>
    </xf>
    <xf numFmtId="197" fontId="33" fillId="2" borderId="11" xfId="55" applyNumberFormat="1" applyFont="1" applyFill="1" applyBorder="1" applyAlignment="1">
      <alignment horizontal="center" vertical="center"/>
    </xf>
    <xf numFmtId="197" fontId="43" fillId="0" borderId="0" xfId="0" applyNumberFormat="1" applyFont="1" applyAlignment="1">
      <alignment vertical="center"/>
    </xf>
    <xf numFmtId="197" fontId="33" fillId="2" borderId="11" xfId="1" applyNumberFormat="1" applyFont="1" applyFill="1" applyBorder="1" applyAlignment="1">
      <alignment horizontal="center" vertical="center"/>
    </xf>
    <xf numFmtId="197" fontId="43" fillId="2" borderId="11" xfId="0" applyNumberFormat="1" applyFont="1" applyFill="1" applyBorder="1" applyAlignment="1">
      <alignment horizontal="center" vertical="center"/>
    </xf>
    <xf numFmtId="197" fontId="33" fillId="0" borderId="0" xfId="56" applyNumberFormat="1" applyFont="1" applyAlignment="1">
      <alignment vertical="center"/>
    </xf>
    <xf numFmtId="197" fontId="44" fillId="0" borderId="0" xfId="56" applyNumberFormat="1" applyFont="1" applyAlignment="1">
      <alignment horizontal="left" vertical="center"/>
    </xf>
    <xf numFmtId="197" fontId="33" fillId="0" borderId="1" xfId="56" applyNumberFormat="1" applyFont="1" applyBorder="1" applyAlignment="1">
      <alignment horizontal="left" vertical="center"/>
    </xf>
    <xf numFmtId="197" fontId="33" fillId="0" borderId="11" xfId="2" applyNumberFormat="1" applyFont="1" applyFill="1" applyBorder="1" applyAlignment="1">
      <alignment horizontal="center" vertical="center" shrinkToFit="1"/>
    </xf>
    <xf numFmtId="197" fontId="33" fillId="2" borderId="11" xfId="64" applyNumberFormat="1" applyFont="1" applyFill="1" applyBorder="1" applyAlignment="1">
      <alignment horizontal="center" vertical="center"/>
    </xf>
    <xf numFmtId="197" fontId="33" fillId="0" borderId="0" xfId="56" applyNumberFormat="1" applyFont="1" applyAlignment="1">
      <alignment horizontal="left" vertical="center"/>
    </xf>
    <xf numFmtId="197" fontId="33" fillId="0" borderId="11" xfId="56" applyNumberFormat="1" applyFont="1" applyBorder="1" applyAlignment="1">
      <alignment horizontal="center" vertical="center" shrinkToFit="1"/>
    </xf>
    <xf numFmtId="197" fontId="33" fillId="2" borderId="11" xfId="56" applyNumberFormat="1" applyFont="1" applyFill="1" applyBorder="1" applyAlignment="1">
      <alignment horizontal="center" vertical="center"/>
    </xf>
    <xf numFmtId="0" fontId="71" fillId="31" borderId="1" xfId="0" applyFont="1" applyFill="1" applyBorder="1" applyAlignment="1">
      <alignment vertical="center"/>
    </xf>
    <xf numFmtId="0" fontId="71" fillId="31" borderId="0" xfId="0" applyFont="1" applyFill="1" applyAlignment="1">
      <alignment vertical="center"/>
    </xf>
    <xf numFmtId="178" fontId="60" fillId="24" borderId="160" xfId="1" applyNumberFormat="1" applyFont="1" applyFill="1" applyBorder="1" applyAlignment="1">
      <alignment horizontal="right" vertical="center"/>
    </xf>
    <xf numFmtId="178" fontId="60" fillId="24" borderId="161" xfId="1" applyNumberFormat="1" applyFont="1" applyFill="1" applyBorder="1" applyAlignment="1">
      <alignment horizontal="right" vertical="center"/>
    </xf>
    <xf numFmtId="197" fontId="33" fillId="31" borderId="11" xfId="2" applyNumberFormat="1" applyFont="1" applyFill="1" applyBorder="1" applyAlignment="1">
      <alignment horizontal="center" vertical="center" shrinkToFit="1"/>
    </xf>
    <xf numFmtId="38" fontId="33" fillId="31" borderId="11" xfId="2" applyFont="1" applyFill="1" applyBorder="1" applyAlignment="1">
      <alignment horizontal="center" vertical="center" shrinkToFit="1"/>
    </xf>
    <xf numFmtId="0" fontId="33" fillId="31" borderId="11" xfId="56" applyFont="1" applyFill="1" applyBorder="1" applyAlignment="1">
      <alignment horizontal="center" vertical="center" shrinkToFit="1"/>
    </xf>
    <xf numFmtId="0" fontId="33" fillId="31" borderId="0" xfId="59" applyNumberFormat="1" applyFont="1" applyFill="1" applyBorder="1" applyAlignment="1" applyProtection="1">
      <alignment horizontal="center" vertical="center"/>
    </xf>
    <xf numFmtId="38" fontId="33" fillId="0" borderId="11" xfId="64" applyFont="1" applyBorder="1" applyAlignment="1">
      <alignment horizontal="center" vertical="center"/>
    </xf>
    <xf numFmtId="190" fontId="33" fillId="31" borderId="0" xfId="59" applyNumberFormat="1" applyFont="1" applyFill="1" applyBorder="1" applyAlignment="1">
      <alignment horizontal="right" vertical="center"/>
    </xf>
    <xf numFmtId="0" fontId="43" fillId="31" borderId="0" xfId="0" applyFont="1" applyFill="1"/>
    <xf numFmtId="190" fontId="33" fillId="0" borderId="11" xfId="59" applyNumberFormat="1" applyFont="1" applyFill="1" applyBorder="1" applyAlignment="1">
      <alignment horizontal="center" vertical="center"/>
    </xf>
    <xf numFmtId="190" fontId="33" fillId="31" borderId="0" xfId="59" applyNumberFormat="1" applyFont="1" applyFill="1" applyBorder="1" applyAlignment="1">
      <alignment vertical="center"/>
    </xf>
    <xf numFmtId="180" fontId="33" fillId="31" borderId="0" xfId="59" applyNumberFormat="1" applyFont="1" applyFill="1" applyBorder="1" applyAlignment="1">
      <alignment vertical="center"/>
    </xf>
    <xf numFmtId="0" fontId="33" fillId="31" borderId="0" xfId="1" applyFont="1" applyFill="1" applyAlignment="1">
      <alignment horizontal="left" vertical="center" indent="1"/>
    </xf>
    <xf numFmtId="0" fontId="33" fillId="2" borderId="0" xfId="1" applyFont="1" applyFill="1" applyAlignment="1">
      <alignment horizontal="center" vertical="center"/>
    </xf>
    <xf numFmtId="0" fontId="57" fillId="26" borderId="147" xfId="73" applyFill="1" applyBorder="1" applyAlignment="1">
      <alignment vertical="center"/>
    </xf>
    <xf numFmtId="0" fontId="57" fillId="26" borderId="137" xfId="73" applyFill="1" applyBorder="1" applyAlignment="1">
      <alignment vertical="center"/>
    </xf>
    <xf numFmtId="38" fontId="43" fillId="2" borderId="11" xfId="64" applyFont="1" applyFill="1" applyBorder="1" applyAlignment="1">
      <alignment vertical="center"/>
    </xf>
    <xf numFmtId="187" fontId="33" fillId="31" borderId="0" xfId="1" applyNumberFormat="1" applyFont="1" applyFill="1" applyAlignment="1">
      <alignment vertical="center" wrapText="1"/>
    </xf>
    <xf numFmtId="187" fontId="33" fillId="31" borderId="19" xfId="1" applyNumberFormat="1" applyFont="1" applyFill="1" applyBorder="1" applyAlignment="1">
      <alignment vertical="center" wrapText="1"/>
    </xf>
    <xf numFmtId="187" fontId="33" fillId="31" borderId="1" xfId="1" applyNumberFormat="1" applyFont="1" applyFill="1" applyBorder="1" applyAlignment="1">
      <alignment vertical="center" wrapText="1"/>
    </xf>
    <xf numFmtId="187" fontId="33" fillId="31" borderId="22" xfId="1" applyNumberFormat="1" applyFont="1" applyFill="1" applyBorder="1" applyAlignment="1">
      <alignment vertical="center" wrapText="1"/>
    </xf>
    <xf numFmtId="178" fontId="33" fillId="32" borderId="160" xfId="1" applyNumberFormat="1" applyFont="1" applyFill="1" applyBorder="1" applyAlignment="1">
      <alignment horizontal="right" vertical="center"/>
    </xf>
    <xf numFmtId="178" fontId="33" fillId="32" borderId="161" xfId="1" applyNumberFormat="1" applyFont="1" applyFill="1" applyBorder="1" applyAlignment="1">
      <alignment horizontal="right" vertical="center"/>
    </xf>
    <xf numFmtId="178" fontId="33" fillId="25" borderId="162" xfId="1" applyNumberFormat="1" applyFont="1" applyFill="1" applyBorder="1" applyAlignment="1">
      <alignment horizontal="right" vertical="center"/>
    </xf>
    <xf numFmtId="0" fontId="33" fillId="2" borderId="67" xfId="1" applyFont="1" applyFill="1" applyBorder="1" applyAlignment="1">
      <alignment horizontal="center" vertical="center"/>
    </xf>
    <xf numFmtId="178" fontId="33" fillId="2" borderId="29" xfId="1" applyNumberFormat="1" applyFont="1" applyFill="1" applyBorder="1" applyAlignment="1">
      <alignment horizontal="right" vertical="center"/>
    </xf>
    <xf numFmtId="0" fontId="33" fillId="2" borderId="29" xfId="1" applyFont="1" applyFill="1" applyBorder="1" applyAlignment="1">
      <alignment horizontal="left" vertical="center"/>
    </xf>
    <xf numFmtId="178" fontId="42" fillId="0" borderId="0" xfId="1" applyNumberFormat="1" applyFont="1" applyAlignment="1">
      <alignment vertical="center"/>
    </xf>
    <xf numFmtId="0" fontId="33" fillId="31" borderId="67" xfId="1" applyFont="1" applyFill="1" applyBorder="1" applyAlignment="1">
      <alignment horizontal="center" vertical="center"/>
    </xf>
    <xf numFmtId="0" fontId="57" fillId="2" borderId="137" xfId="73" applyFill="1" applyBorder="1" applyAlignment="1">
      <alignment vertical="center"/>
    </xf>
    <xf numFmtId="0" fontId="33" fillId="2" borderId="11" xfId="0" applyFont="1" applyFill="1" applyBorder="1" applyAlignment="1">
      <alignment horizontal="left" vertical="top" wrapText="1"/>
    </xf>
    <xf numFmtId="0" fontId="33" fillId="31" borderId="92" xfId="2" applyNumberFormat="1" applyFont="1" applyFill="1" applyBorder="1" applyAlignment="1">
      <alignment horizontal="center" vertical="center" wrapText="1"/>
    </xf>
    <xf numFmtId="0" fontId="33" fillId="31" borderId="93" xfId="2" applyNumberFormat="1" applyFont="1" applyFill="1" applyBorder="1" applyAlignment="1">
      <alignment horizontal="center" vertical="center" wrapText="1"/>
    </xf>
    <xf numFmtId="0" fontId="43" fillId="29" borderId="11" xfId="0" applyFont="1" applyFill="1" applyBorder="1" applyAlignment="1">
      <alignment horizontal="center" vertical="center" wrapText="1"/>
    </xf>
    <xf numFmtId="0" fontId="43" fillId="29" borderId="11" xfId="0" applyFont="1" applyFill="1" applyBorder="1" applyAlignment="1">
      <alignment horizontal="center" vertical="center"/>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0" borderId="11" xfId="1" applyFont="1" applyBorder="1" applyAlignment="1">
      <alignment horizontal="left" vertical="center"/>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20" borderId="11" xfId="1" applyFont="1" applyFill="1" applyBorder="1" applyAlignment="1">
      <alignment horizontal="center" vertical="center"/>
    </xf>
    <xf numFmtId="0" fontId="50" fillId="0" borderId="0" xfId="0" applyFont="1" applyAlignment="1">
      <alignment horizontal="distributed" vertical="center"/>
    </xf>
    <xf numFmtId="0" fontId="50" fillId="0" borderId="0" xfId="0" applyFont="1" applyAlignment="1">
      <alignment horizontal="center"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13" xfId="0" applyFont="1" applyBorder="1" applyAlignment="1">
      <alignment horizontal="center" vertical="center"/>
    </xf>
    <xf numFmtId="0" fontId="33" fillId="0" borderId="13" xfId="0" applyFont="1" applyBorder="1" applyAlignment="1">
      <alignment horizontal="right" vertical="center"/>
    </xf>
    <xf numFmtId="0" fontId="33" fillId="0" borderId="11" xfId="0" applyFont="1" applyBorder="1" applyAlignment="1">
      <alignment horizontal="center" vertical="center"/>
    </xf>
    <xf numFmtId="0" fontId="33" fillId="2" borderId="11" xfId="0" applyFont="1" applyFill="1" applyBorder="1" applyAlignment="1">
      <alignment horizontal="left" vertical="center" wrapText="1"/>
    </xf>
    <xf numFmtId="0" fontId="33" fillId="0" borderId="67" xfId="1" applyFont="1" applyBorder="1" applyAlignment="1">
      <alignment horizontal="center" vertical="center"/>
    </xf>
    <xf numFmtId="0" fontId="33" fillId="0" borderId="69" xfId="1" applyFont="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185" fontId="33" fillId="20" borderId="11" xfId="1" applyNumberFormat="1" applyFont="1" applyFill="1" applyBorder="1" applyAlignment="1">
      <alignment horizontal="right" vertical="center"/>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38" fontId="33" fillId="0" borderId="29" xfId="64" applyFont="1" applyFill="1" applyBorder="1" applyAlignment="1">
      <alignment horizontal="right" vertical="center"/>
    </xf>
    <xf numFmtId="0" fontId="33" fillId="0" borderId="11" xfId="55" applyFont="1" applyBorder="1" applyAlignment="1">
      <alignment horizontal="center" vertical="center" shrinkToFit="1"/>
    </xf>
    <xf numFmtId="6" fontId="33" fillId="0" borderId="0" xfId="58" applyFont="1" applyFill="1" applyBorder="1" applyAlignment="1">
      <alignment horizontal="right" vertical="center"/>
    </xf>
    <xf numFmtId="0" fontId="43" fillId="0" borderId="11" xfId="0" applyFont="1" applyBorder="1" applyAlignment="1">
      <alignment horizontal="center" vertical="center" shrinkToFit="1"/>
    </xf>
    <xf numFmtId="0" fontId="33" fillId="2" borderId="11" xfId="55" applyFont="1" applyFill="1" applyBorder="1" applyAlignment="1">
      <alignment horizontal="left" vertical="center" wrapText="1"/>
    </xf>
    <xf numFmtId="197" fontId="33" fillId="0" borderId="23" xfId="55" applyNumberFormat="1" applyFont="1" applyBorder="1" applyAlignment="1">
      <alignment horizontal="center" vertical="center" shrinkToFit="1"/>
    </xf>
    <xf numFmtId="0" fontId="33" fillId="0" borderId="0" xfId="56" applyFont="1" applyAlignment="1">
      <alignment horizontal="right" vertical="center"/>
    </xf>
    <xf numFmtId="38" fontId="33" fillId="0" borderId="25" xfId="2" applyFont="1" applyFill="1" applyBorder="1" applyAlignment="1">
      <alignment horizontal="center" vertical="center" shrinkToFit="1"/>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1"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7" xfId="1" applyFont="1" applyBorder="1" applyAlignment="1">
      <alignment horizontal="center" vertical="center" wrapText="1"/>
    </xf>
    <xf numFmtId="0" fontId="33" fillId="25" borderId="19" xfId="1" applyFont="1" applyFill="1" applyBorder="1" applyAlignment="1">
      <alignment vertical="center"/>
    </xf>
    <xf numFmtId="0" fontId="44" fillId="0" borderId="0" xfId="1" applyFont="1" applyAlignment="1">
      <alignment horizontal="left" vertical="center"/>
    </xf>
    <xf numFmtId="0" fontId="33" fillId="25" borderId="22" xfId="1" applyFont="1" applyFill="1" applyBorder="1" applyAlignment="1">
      <alignment vertical="center"/>
    </xf>
    <xf numFmtId="0" fontId="50" fillId="0" borderId="0" xfId="0" applyFont="1" applyAlignment="1">
      <alignment horizontal="left" vertical="center" wrapText="1"/>
    </xf>
    <xf numFmtId="0" fontId="43" fillId="0" borderId="11" xfId="0" applyFont="1" applyBorder="1" applyAlignment="1">
      <alignment horizontal="center" vertical="center"/>
    </xf>
    <xf numFmtId="0" fontId="33" fillId="0" borderId="11" xfId="0"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38" fontId="43" fillId="0" borderId="11" xfId="64" applyFont="1" applyFill="1" applyBorder="1" applyAlignment="1">
      <alignment horizontal="right" vertical="center"/>
    </xf>
    <xf numFmtId="0" fontId="33" fillId="0" borderId="11" xfId="55" applyFont="1" applyBorder="1" applyAlignment="1">
      <alignment horizontal="left" vertical="center" wrapText="1"/>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13" xfId="0" applyFont="1" applyBorder="1" applyAlignment="1">
      <alignment horizontal="center" vertical="center"/>
    </xf>
    <xf numFmtId="0" fontId="33" fillId="0" borderId="16" xfId="1" applyFont="1" applyBorder="1" applyAlignment="1">
      <alignment horizontal="center" vertical="center"/>
    </xf>
    <xf numFmtId="0" fontId="33" fillId="25" borderId="22" xfId="1" applyFont="1" applyFill="1" applyBorder="1" applyAlignment="1">
      <alignment horizontal="left" vertical="center"/>
    </xf>
    <xf numFmtId="0" fontId="33" fillId="25" borderId="19" xfId="1" applyFont="1" applyFill="1" applyBorder="1" applyAlignment="1">
      <alignment horizontal="left" vertical="center"/>
    </xf>
    <xf numFmtId="0" fontId="33" fillId="29" borderId="23" xfId="0" applyFont="1" applyFill="1" applyBorder="1" applyAlignment="1">
      <alignment horizontal="left" vertical="top" wrapText="1"/>
    </xf>
    <xf numFmtId="0" fontId="33" fillId="29" borderId="14" xfId="0" applyFont="1" applyFill="1" applyBorder="1" applyAlignment="1">
      <alignment horizontal="left" vertical="top" wrapText="1"/>
    </xf>
    <xf numFmtId="0" fontId="33" fillId="29" borderId="29" xfId="0" applyFont="1" applyFill="1" applyBorder="1" applyAlignment="1">
      <alignment horizontal="left" vertical="top" wrapText="1"/>
    </xf>
    <xf numFmtId="0" fontId="43" fillId="29" borderId="11" xfId="0" applyFont="1" applyFill="1" applyBorder="1" applyAlignment="1">
      <alignment horizontal="center" vertical="center" wrapText="1"/>
    </xf>
    <xf numFmtId="0" fontId="43" fillId="29" borderId="11" xfId="0" applyFont="1" applyFill="1" applyBorder="1" applyAlignment="1">
      <alignment horizontal="center" vertical="center"/>
    </xf>
    <xf numFmtId="0" fontId="45" fillId="20" borderId="144" xfId="0" applyFont="1" applyFill="1" applyBorder="1" applyAlignment="1">
      <alignment horizontal="center" vertical="center" wrapText="1"/>
    </xf>
    <xf numFmtId="0" fontId="45" fillId="20" borderId="105"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3" fillId="21" borderId="130" xfId="0" applyFont="1" applyFill="1" applyBorder="1" applyAlignment="1">
      <alignment horizontal="center" vertical="center" wrapText="1"/>
    </xf>
    <xf numFmtId="0" fontId="43" fillId="21" borderId="168" xfId="0" applyFont="1" applyFill="1" applyBorder="1" applyAlignment="1">
      <alignment horizontal="center" vertical="center"/>
    </xf>
    <xf numFmtId="0" fontId="43" fillId="21" borderId="131" xfId="0" applyFont="1" applyFill="1" applyBorder="1" applyAlignment="1">
      <alignment horizontal="center" vertical="center"/>
    </xf>
    <xf numFmtId="0" fontId="43" fillId="21" borderId="143" xfId="0" applyFont="1" applyFill="1" applyBorder="1" applyAlignment="1">
      <alignment horizontal="center" vertical="center"/>
    </xf>
    <xf numFmtId="0" fontId="43" fillId="21" borderId="132" xfId="0" applyFont="1" applyFill="1" applyBorder="1" applyAlignment="1">
      <alignment horizontal="center" vertical="center"/>
    </xf>
    <xf numFmtId="0" fontId="43" fillId="21" borderId="133" xfId="0" applyFont="1" applyFill="1" applyBorder="1" applyAlignment="1">
      <alignment horizontal="center" vertical="center"/>
    </xf>
    <xf numFmtId="0" fontId="43" fillId="21" borderId="134"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0" borderId="11" xfId="1" applyFont="1" applyBorder="1" applyAlignment="1">
      <alignment horizontal="left"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31" borderId="0" xfId="1" applyFont="1" applyFill="1" applyAlignment="1">
      <alignment horizontal="center" vertical="center"/>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31" borderId="0" xfId="1" applyFont="1" applyFill="1" applyAlignment="1">
      <alignment horizontal="left"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31" borderId="0" xfId="1" applyFont="1" applyFill="1" applyAlignment="1">
      <alignment horizontal="left" vertical="center" wrapText="1"/>
    </xf>
    <xf numFmtId="0" fontId="33" fillId="20" borderId="11" xfId="1" applyFont="1" applyFill="1" applyBorder="1" applyAlignment="1">
      <alignment horizontal="center" vertical="center"/>
    </xf>
    <xf numFmtId="0" fontId="49" fillId="0" borderId="0" xfId="0" applyFont="1" applyAlignment="1">
      <alignment horizontal="left" vertical="center" wrapText="1"/>
    </xf>
    <xf numFmtId="0" fontId="49" fillId="0" borderId="129" xfId="0" applyFont="1" applyBorder="1" applyAlignment="1">
      <alignment horizontal="left" vertical="center" wrapText="1"/>
    </xf>
    <xf numFmtId="0" fontId="45" fillId="20" borderId="113" xfId="0" applyFont="1" applyFill="1" applyBorder="1" applyAlignment="1">
      <alignment horizontal="center" vertical="center" wrapText="1"/>
    </xf>
    <xf numFmtId="0" fontId="45" fillId="20" borderId="114" xfId="0" applyFont="1" applyFill="1" applyBorder="1" applyAlignment="1">
      <alignment horizontal="center" vertical="center"/>
    </xf>
    <xf numFmtId="0" fontId="45" fillId="20" borderId="115" xfId="0" applyFont="1" applyFill="1" applyBorder="1" applyAlignment="1">
      <alignment horizontal="center" vertical="center"/>
    </xf>
    <xf numFmtId="0" fontId="43" fillId="2" borderId="109" xfId="0" applyFont="1" applyFill="1" applyBorder="1" applyAlignment="1">
      <alignment horizontal="left" vertical="center" wrapText="1"/>
    </xf>
    <xf numFmtId="0" fontId="43" fillId="2" borderId="105"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xf>
    <xf numFmtId="0" fontId="43" fillId="2" borderId="108" xfId="0" applyFont="1" applyFill="1" applyBorder="1" applyAlignment="1">
      <alignment horizontal="left" vertical="center"/>
    </xf>
    <xf numFmtId="0" fontId="3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43" fillId="2" borderId="109" xfId="0" applyFont="1" applyFill="1" applyBorder="1" applyAlignment="1">
      <alignment vertical="center"/>
    </xf>
    <xf numFmtId="0" fontId="43" fillId="2" borderId="110" xfId="0" applyFont="1" applyFill="1" applyBorder="1" applyAlignment="1">
      <alignment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center" vertical="center"/>
    </xf>
    <xf numFmtId="0" fontId="50" fillId="0" borderId="1" xfId="0" applyFont="1" applyBorder="1" applyAlignment="1">
      <alignmen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1" xfId="1" applyFont="1" applyBorder="1" applyAlignment="1">
      <alignment horizontal="center" vertical="center"/>
    </xf>
    <xf numFmtId="0" fontId="33" fillId="0" borderId="93" xfId="1" applyFont="1" applyBorder="1" applyAlignment="1">
      <alignment horizontal="center" vertical="center"/>
    </xf>
    <xf numFmtId="0" fontId="62" fillId="0" borderId="34" xfId="0" applyFont="1" applyBorder="1" applyAlignment="1">
      <alignment horizontal="center" vertical="center" wrapText="1"/>
    </xf>
    <xf numFmtId="0" fontId="33" fillId="2" borderId="11" xfId="0" applyFont="1" applyFill="1" applyBorder="1" applyAlignment="1">
      <alignment horizontal="left" vertical="center" wrapText="1"/>
    </xf>
    <xf numFmtId="0" fontId="33" fillId="0" borderId="11" xfId="0" applyFont="1" applyBorder="1" applyAlignment="1">
      <alignment horizontal="center" vertical="center" wrapText="1"/>
    </xf>
    <xf numFmtId="0" fontId="33" fillId="0" borderId="11" xfId="0" applyFont="1" applyBorder="1" applyAlignment="1">
      <alignment horizontal="center" vertical="center"/>
    </xf>
    <xf numFmtId="197" fontId="33" fillId="0" borderId="11" xfId="0" applyNumberFormat="1" applyFont="1" applyBorder="1" applyAlignment="1">
      <alignment horizontal="center" vertical="center" wrapText="1"/>
    </xf>
    <xf numFmtId="0" fontId="62" fillId="0" borderId="11" xfId="0" applyFont="1" applyBorder="1" applyAlignment="1">
      <alignment horizontal="center" vertical="center" wrapText="1"/>
    </xf>
    <xf numFmtId="0" fontId="33" fillId="31" borderId="11" xfId="0" applyFont="1" applyFill="1" applyBorder="1" applyAlignment="1">
      <alignment horizontal="center" vertical="center"/>
    </xf>
    <xf numFmtId="0" fontId="33" fillId="31" borderId="11" xfId="0" applyFont="1" applyFill="1" applyBorder="1" applyAlignment="1">
      <alignment horizontal="center" vertical="center" wrapText="1"/>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43" fillId="0" borderId="1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0" borderId="12" xfId="0" applyFont="1" applyBorder="1" applyAlignment="1">
      <alignment horizontal="right" vertical="center"/>
    </xf>
    <xf numFmtId="0" fontId="33" fillId="0" borderId="13" xfId="0" applyFont="1" applyBorder="1" applyAlignment="1">
      <alignment horizontal="right" vertical="center"/>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38" fontId="33" fillId="23" borderId="116" xfId="2" applyFont="1" applyFill="1" applyBorder="1" applyAlignment="1">
      <alignment horizontal="center" vertical="center" shrinkToFit="1"/>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64" xfId="2" applyFont="1" applyFill="1" applyBorder="1" applyAlignment="1">
      <alignment horizontal="center" vertical="center" shrinkToFit="1"/>
    </xf>
    <xf numFmtId="38" fontId="33" fillId="23" borderId="62" xfId="2" applyFont="1" applyFill="1" applyBorder="1" applyAlignment="1">
      <alignment horizontal="center" vertical="center" shrinkToFit="1"/>
    </xf>
    <xf numFmtId="38" fontId="33" fillId="23" borderId="83" xfId="2" applyFont="1" applyFill="1" applyBorder="1" applyAlignment="1">
      <alignment horizontal="center" vertical="center" shrinkToFit="1"/>
    </xf>
    <xf numFmtId="0" fontId="33" fillId="23" borderId="64" xfId="1" applyFont="1" applyFill="1" applyBorder="1" applyAlignment="1">
      <alignment horizontal="center" vertical="center" shrinkToFit="1"/>
    </xf>
    <xf numFmtId="0" fontId="33" fillId="23" borderId="62" xfId="1" applyFont="1" applyFill="1" applyBorder="1" applyAlignment="1">
      <alignment horizontal="center" vertical="center" shrinkToFit="1"/>
    </xf>
    <xf numFmtId="0" fontId="33" fillId="23" borderId="83" xfId="1" applyFont="1" applyFill="1" applyBorder="1" applyAlignment="1">
      <alignment horizontal="center" vertical="center" shrinkToFit="1"/>
    </xf>
    <xf numFmtId="0" fontId="33" fillId="2" borderId="72"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69" xfId="1" applyFont="1" applyFill="1" applyBorder="1" applyAlignment="1">
      <alignment horizontal="left" vertical="center" wrapTex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4" xfId="1" applyFont="1" applyFill="1" applyBorder="1" applyAlignment="1">
      <alignment horizontal="center" vertical="center" wrapText="1"/>
    </xf>
    <xf numFmtId="0" fontId="33" fillId="23" borderId="62" xfId="1" applyFont="1" applyFill="1" applyBorder="1" applyAlignment="1">
      <alignment horizontal="center" vertical="center" wrapText="1"/>
    </xf>
    <xf numFmtId="0" fontId="33" fillId="23" borderId="65"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4" xfId="1" applyFont="1" applyFill="1" applyBorder="1" applyAlignment="1">
      <alignment horizontal="center" vertical="center"/>
    </xf>
    <xf numFmtId="0" fontId="33" fillId="23" borderId="62" xfId="1" applyFont="1" applyFill="1" applyBorder="1" applyAlignment="1">
      <alignment horizontal="center" vertical="center"/>
    </xf>
    <xf numFmtId="0" fontId="33" fillId="23" borderId="65"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3"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0" borderId="13" xfId="1" applyFont="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0" fontId="33" fillId="0" borderId="25" xfId="58" applyNumberFormat="1"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0" borderId="67" xfId="1" applyFont="1" applyBorder="1" applyAlignment="1">
      <alignment horizontal="center" vertical="center"/>
    </xf>
    <xf numFmtId="0" fontId="33" fillId="0" borderId="69" xfId="1" applyFont="1" applyBorder="1" applyAlignment="1">
      <alignment horizontal="center" vertical="center"/>
    </xf>
    <xf numFmtId="0" fontId="33" fillId="23" borderId="65" xfId="1" applyFont="1" applyFill="1" applyBorder="1" applyAlignment="1">
      <alignment horizontal="center" vertical="center" shrinkToFit="1"/>
    </xf>
    <xf numFmtId="0" fontId="33" fillId="23" borderId="116" xfId="1" applyFont="1" applyFill="1" applyBorder="1" applyAlignment="1">
      <alignment horizontal="center" vertical="center" shrinkToFit="1"/>
    </xf>
    <xf numFmtId="0" fontId="33" fillId="23" borderId="123" xfId="1" applyFont="1" applyFill="1" applyBorder="1" applyAlignment="1">
      <alignment horizontal="center" vertical="center" shrinkToFit="1"/>
    </xf>
    <xf numFmtId="0" fontId="33" fillId="31" borderId="23" xfId="1" applyFont="1" applyFill="1" applyBorder="1" applyAlignment="1">
      <alignment horizontal="center" vertical="center" wrapText="1" shrinkToFit="1"/>
    </xf>
    <xf numFmtId="0" fontId="33" fillId="31" borderId="29" xfId="1" applyFont="1" applyFill="1" applyBorder="1" applyAlignment="1">
      <alignment horizontal="center" vertical="center" shrinkToFit="1"/>
    </xf>
    <xf numFmtId="0" fontId="33" fillId="31" borderId="23" xfId="1" applyFont="1" applyFill="1" applyBorder="1" applyAlignment="1">
      <alignment horizontal="center" vertical="center" shrinkToFit="1"/>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23" borderId="64" xfId="55" applyFont="1" applyFill="1" applyBorder="1" applyAlignment="1">
      <alignment horizontal="center" vertical="center"/>
    </xf>
    <xf numFmtId="0" fontId="33" fillId="23" borderId="65" xfId="55" applyFont="1" applyFill="1" applyBorder="1" applyAlignment="1">
      <alignment horizontal="center"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164" xfId="55" applyFont="1" applyFill="1" applyBorder="1" applyAlignment="1">
      <alignment horizontal="left" vertical="center" wrapText="1"/>
    </xf>
    <xf numFmtId="0" fontId="33" fillId="2" borderId="165" xfId="55" applyFont="1" applyFill="1" applyBorder="1" applyAlignment="1">
      <alignment horizontal="left" vertical="center" wrapText="1"/>
    </xf>
    <xf numFmtId="38" fontId="33" fillId="2" borderId="67" xfId="64" applyFont="1" applyFill="1" applyBorder="1" applyAlignment="1">
      <alignment horizontal="right" vertical="center"/>
    </xf>
    <xf numFmtId="38" fontId="33" fillId="2" borderId="69" xfId="64" applyFont="1" applyFill="1" applyBorder="1" applyAlignment="1">
      <alignment horizontal="right" vertical="center"/>
    </xf>
    <xf numFmtId="0" fontId="33" fillId="0" borderId="67" xfId="55" applyFont="1" applyBorder="1" applyAlignment="1">
      <alignment horizontal="center" vertical="center" shrinkToFit="1"/>
    </xf>
    <xf numFmtId="0" fontId="33" fillId="0" borderId="69" xfId="55" applyFont="1" applyBorder="1" applyAlignment="1">
      <alignment horizontal="center" vertical="center" shrinkToFit="1"/>
    </xf>
    <xf numFmtId="0" fontId="33" fillId="0" borderId="164" xfId="55" applyFont="1" applyBorder="1" applyAlignment="1">
      <alignment horizontal="center" vertical="center" shrinkToFit="1"/>
    </xf>
    <xf numFmtId="0" fontId="33" fillId="0" borderId="165" xfId="55" applyFont="1" applyBorder="1" applyAlignment="1">
      <alignment horizontal="center" vertical="center" shrinkToFit="1"/>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11" xfId="55" applyFont="1" applyBorder="1" applyAlignment="1">
      <alignment horizontal="center" vertical="center" shrinkToFit="1"/>
    </xf>
    <xf numFmtId="180" fontId="33" fillId="0" borderId="11" xfId="58" applyNumberFormat="1" applyFont="1" applyFill="1" applyBorder="1" applyAlignment="1">
      <alignment horizontal="center" vertical="center" shrinkToFit="1"/>
    </xf>
    <xf numFmtId="0" fontId="33" fillId="23" borderId="64" xfId="55" applyFont="1" applyFill="1" applyBorder="1" applyAlignment="1">
      <alignment horizontal="center" vertical="center" shrinkToFit="1"/>
    </xf>
    <xf numFmtId="0" fontId="33" fillId="23" borderId="65" xfId="55"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43" fillId="2" borderId="12" xfId="0" applyFont="1" applyFill="1" applyBorder="1" applyAlignment="1">
      <alignment horizontal="left" vertical="center"/>
    </xf>
    <xf numFmtId="0" fontId="43" fillId="2" borderId="25" xfId="0" applyFont="1" applyFill="1" applyBorder="1" applyAlignment="1">
      <alignment horizontal="left" vertical="center"/>
    </xf>
    <xf numFmtId="0" fontId="43" fillId="2" borderId="12" xfId="0" applyFont="1" applyFill="1" applyBorder="1" applyAlignment="1">
      <alignment horizontal="center" vertical="center"/>
    </xf>
    <xf numFmtId="0" fontId="43" fillId="2" borderId="25" xfId="0" applyFont="1" applyFill="1" applyBorder="1" applyAlignment="1">
      <alignment horizontal="center" vertical="center"/>
    </xf>
    <xf numFmtId="0" fontId="43" fillId="0" borderId="12" xfId="0" applyFont="1" applyBorder="1" applyAlignment="1">
      <alignment horizontal="center" vertical="center" shrinkToFit="1"/>
    </xf>
    <xf numFmtId="0" fontId="43" fillId="0" borderId="25" xfId="0" applyFont="1" applyBorder="1" applyAlignment="1">
      <alignment horizontal="center" vertical="center" shrinkToFit="1"/>
    </xf>
    <xf numFmtId="0" fontId="43" fillId="0" borderId="11" xfId="0"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7" xfId="55" applyNumberFormat="1" applyFont="1" applyBorder="1" applyAlignment="1">
      <alignment horizontal="right" vertical="center"/>
    </xf>
    <xf numFmtId="186" fontId="33" fillId="0" borderId="69" xfId="55" applyNumberFormat="1" applyFont="1" applyBorder="1" applyAlignment="1">
      <alignment horizontal="right" vertical="center"/>
    </xf>
    <xf numFmtId="0" fontId="33" fillId="2" borderId="125" xfId="55" applyFont="1" applyFill="1" applyBorder="1" applyAlignment="1">
      <alignment horizontal="left" vertical="center"/>
    </xf>
    <xf numFmtId="38" fontId="33" fillId="2" borderId="29" xfId="64" applyFont="1" applyFill="1" applyBorder="1" applyAlignment="1">
      <alignment horizontal="right" vertical="center"/>
    </xf>
    <xf numFmtId="0" fontId="33" fillId="0" borderId="125" xfId="55"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0" fontId="43" fillId="2" borderId="11" xfId="0" applyFont="1" applyFill="1" applyBorder="1" applyAlignment="1">
      <alignment horizontal="left" vertical="center"/>
    </xf>
    <xf numFmtId="38" fontId="43" fillId="2" borderId="11" xfId="64" applyFont="1" applyFill="1" applyBorder="1" applyAlignment="1">
      <alignment horizontal="right" vertical="center"/>
    </xf>
    <xf numFmtId="183" fontId="33" fillId="0" borderId="11" xfId="1" applyNumberFormat="1" applyFont="1" applyBorder="1" applyAlignment="1">
      <alignment horizontal="center" vertical="center" shrinkToFit="1"/>
    </xf>
    <xf numFmtId="182" fontId="43" fillId="20" borderId="67" xfId="0" applyNumberFormat="1" applyFont="1" applyFill="1" applyBorder="1" applyAlignment="1">
      <alignment horizontal="right" vertical="center"/>
    </xf>
    <xf numFmtId="182" fontId="43" fillId="20" borderId="69" xfId="0" applyNumberFormat="1" applyFont="1" applyFill="1" applyBorder="1" applyAlignment="1">
      <alignment horizontal="right" vertical="center"/>
    </xf>
    <xf numFmtId="0" fontId="33" fillId="20" borderId="11" xfId="0" applyFont="1" applyFill="1" applyBorder="1" applyAlignment="1">
      <alignment horizontal="right" vertical="center"/>
    </xf>
    <xf numFmtId="197" fontId="33" fillId="0" borderId="23" xfId="55" applyNumberFormat="1" applyFont="1" applyBorder="1" applyAlignment="1">
      <alignment horizontal="center" vertical="center" shrinkToFit="1"/>
    </xf>
    <xf numFmtId="197" fontId="33" fillId="0" borderId="29" xfId="55" applyNumberFormat="1" applyFont="1" applyBorder="1" applyAlignment="1">
      <alignment horizontal="center" vertical="center" shrinkToFit="1"/>
    </xf>
    <xf numFmtId="14"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14" fontId="43" fillId="2" borderId="12" xfId="0" applyNumberFormat="1" applyFont="1" applyFill="1" applyBorder="1" applyAlignment="1">
      <alignment horizontal="center" vertical="center"/>
    </xf>
    <xf numFmtId="14" fontId="43" fillId="2" borderId="13" xfId="0" applyNumberFormat="1" applyFont="1" applyFill="1" applyBorder="1" applyAlignment="1">
      <alignment horizontal="center" vertical="center"/>
    </xf>
    <xf numFmtId="14" fontId="43" fillId="2" borderId="25" xfId="0" applyNumberFormat="1" applyFont="1" applyFill="1" applyBorder="1" applyAlignment="1">
      <alignment horizontal="center" vertical="center"/>
    </xf>
    <xf numFmtId="38" fontId="33" fillId="0" borderId="23" xfId="2" applyFont="1" applyFill="1" applyBorder="1" applyAlignment="1">
      <alignment vertical="center"/>
    </xf>
    <xf numFmtId="38" fontId="33" fillId="0" borderId="29" xfId="2" applyFont="1" applyFill="1" applyBorder="1" applyAlignment="1">
      <alignment vertical="center"/>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6" fontId="33" fillId="0" borderId="0" xfId="58" applyFont="1" applyFill="1" applyBorder="1" applyAlignment="1">
      <alignment horizontal="right" vertical="center"/>
    </xf>
    <xf numFmtId="182" fontId="43" fillId="0" borderId="67" xfId="0" applyNumberFormat="1" applyFont="1" applyBorder="1" applyAlignment="1">
      <alignment horizontal="right" vertical="center"/>
    </xf>
    <xf numFmtId="182" fontId="43" fillId="0" borderId="69" xfId="0" applyNumberFormat="1" applyFont="1" applyBorder="1" applyAlignment="1">
      <alignment horizontal="right" vertical="center"/>
    </xf>
    <xf numFmtId="185" fontId="43" fillId="20" borderId="67" xfId="0" applyNumberFormat="1" applyFont="1" applyFill="1" applyBorder="1" applyAlignment="1">
      <alignment vertical="center"/>
    </xf>
    <xf numFmtId="185" fontId="43" fillId="20" borderId="69" xfId="0" applyNumberFormat="1" applyFont="1" applyFill="1" applyBorder="1" applyAlignment="1">
      <alignmen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181" fontId="33" fillId="2" borderId="11" xfId="56" applyNumberFormat="1" applyFont="1" applyFill="1" applyBorder="1" applyAlignment="1">
      <alignment horizontal="left" vertical="center"/>
    </xf>
    <xf numFmtId="38" fontId="33" fillId="2" borderId="11" xfId="2" applyFont="1" applyFill="1" applyBorder="1" applyAlignment="1">
      <alignment horizontal="left" vertical="center" wrapText="1"/>
    </xf>
    <xf numFmtId="0" fontId="33" fillId="2" borderId="11" xfId="56" applyFont="1" applyFill="1" applyBorder="1" applyAlignment="1">
      <alignment horizontal="left" vertical="center"/>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33" fillId="0" borderId="13" xfId="1" applyFont="1" applyBorder="1" applyAlignment="1">
      <alignment horizontal="center" vertical="center" wrapText="1" shrinkToFit="1"/>
    </xf>
    <xf numFmtId="0" fontId="33" fillId="20" borderId="67" xfId="56" applyFont="1" applyFill="1" applyBorder="1" applyAlignment="1">
      <alignment horizontal="right" vertical="center"/>
    </xf>
    <xf numFmtId="0" fontId="33" fillId="20" borderId="69" xfId="56" applyFont="1" applyFill="1" applyBorder="1" applyAlignment="1">
      <alignment horizontal="right" vertical="center"/>
    </xf>
    <xf numFmtId="0" fontId="33" fillId="20" borderId="67" xfId="56" applyFont="1" applyFill="1" applyBorder="1" applyAlignment="1">
      <alignment horizontal="right" vertical="center" shrinkToFit="1"/>
    </xf>
    <xf numFmtId="0" fontId="33" fillId="20" borderId="69"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38" fontId="33" fillId="0" borderId="13" xfId="2" applyFont="1" applyFill="1" applyBorder="1" applyAlignment="1">
      <alignment horizontal="center" vertical="center" shrinkToFit="1"/>
    </xf>
    <xf numFmtId="0" fontId="33" fillId="0" borderId="0" xfId="56" applyFont="1" applyAlignment="1">
      <alignment horizontal="right" vertical="center"/>
    </xf>
    <xf numFmtId="0" fontId="33" fillId="0" borderId="1" xfId="56" applyFont="1" applyBorder="1" applyAlignment="1">
      <alignment horizontal="right" vertical="center"/>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7"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0" fontId="33" fillId="0" borderId="11" xfId="1" applyFont="1" applyBorder="1" applyAlignment="1">
      <alignment horizontal="center"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3" xfId="1" applyFont="1" applyBorder="1" applyAlignment="1">
      <alignment horizontal="center" vertical="center" wrapText="1"/>
    </xf>
    <xf numFmtId="0" fontId="33" fillId="0" borderId="107" xfId="1" applyFont="1" applyBorder="1" applyAlignment="1">
      <alignment horizontal="center" vertical="center"/>
    </xf>
    <xf numFmtId="0" fontId="33" fillId="0" borderId="129" xfId="1" applyFont="1" applyBorder="1" applyAlignment="1">
      <alignment horizontal="center" vertical="center"/>
    </xf>
    <xf numFmtId="0" fontId="43" fillId="27" borderId="0" xfId="0" applyFont="1" applyFill="1" applyAlignment="1">
      <alignment horizontal="left" vertical="top" wrapText="1"/>
    </xf>
    <xf numFmtId="0" fontId="33" fillId="25" borderId="42" xfId="1" applyFont="1" applyFill="1" applyBorder="1" applyAlignment="1">
      <alignment horizontal="center" vertical="center"/>
    </xf>
    <xf numFmtId="0" fontId="33" fillId="25" borderId="7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67" xfId="1" applyFont="1" applyFill="1" applyBorder="1" applyAlignment="1">
      <alignment horizontal="center" vertical="center"/>
    </xf>
    <xf numFmtId="0" fontId="33" fillId="25" borderId="69"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57" xfId="1" applyFont="1" applyFill="1" applyBorder="1" applyAlignment="1">
      <alignment vertical="center"/>
    </xf>
    <xf numFmtId="0" fontId="33" fillId="25" borderId="13" xfId="1" applyFont="1" applyFill="1" applyBorder="1" applyAlignment="1">
      <alignment horizontal="left" vertical="center"/>
    </xf>
    <xf numFmtId="0" fontId="33" fillId="0" borderId="17" xfId="1" applyFont="1" applyBorder="1" applyAlignment="1">
      <alignment horizontal="center" vertical="center"/>
    </xf>
    <xf numFmtId="0" fontId="33" fillId="0" borderId="76" xfId="1" applyFont="1" applyBorder="1" applyAlignment="1">
      <alignment horizontal="center" vertical="center"/>
    </xf>
    <xf numFmtId="0" fontId="44" fillId="0" borderId="0" xfId="1" applyFont="1" applyAlignment="1">
      <alignment horizontal="left" vertical="center"/>
    </xf>
    <xf numFmtId="0" fontId="33" fillId="25" borderId="32" xfId="1" applyFont="1" applyFill="1" applyBorder="1" applyAlignment="1">
      <alignment horizontal="center" vertical="center"/>
    </xf>
    <xf numFmtId="0" fontId="33" fillId="25" borderId="0" xfId="1" applyFont="1" applyFill="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0" borderId="17" xfId="1" applyFont="1" applyBorder="1" applyAlignment="1">
      <alignment horizontal="center" vertical="center" wrapText="1"/>
    </xf>
    <xf numFmtId="0" fontId="33" fillId="0" borderId="76" xfId="1" applyFont="1" applyBorder="1" applyAlignment="1">
      <alignment horizontal="center" vertical="center" wrapText="1"/>
    </xf>
    <xf numFmtId="193" fontId="33" fillId="2" borderId="67" xfId="1" applyNumberFormat="1" applyFont="1" applyFill="1" applyBorder="1" applyAlignment="1">
      <alignment horizontal="right" vertical="center"/>
    </xf>
    <xf numFmtId="193" fontId="33" fillId="2" borderId="69" xfId="1" applyNumberFormat="1" applyFont="1" applyFill="1" applyBorder="1" applyAlignment="1">
      <alignment horizontal="right" vertical="center"/>
    </xf>
    <xf numFmtId="0" fontId="33" fillId="2" borderId="67" xfId="1" applyFont="1" applyFill="1" applyBorder="1" applyAlignment="1">
      <alignment horizontal="left"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0" fontId="44" fillId="0" borderId="0" xfId="0" applyFont="1" applyAlignment="1">
      <alignment horizontal="left" vertical="center" wrapText="1"/>
    </xf>
    <xf numFmtId="38" fontId="50" fillId="0" borderId="1" xfId="0" applyNumberFormat="1" applyFont="1" applyBorder="1" applyAlignment="1">
      <alignment horizontal="right" vertical="center"/>
    </xf>
    <xf numFmtId="0" fontId="50" fillId="0" borderId="1" xfId="0" applyFont="1" applyBorder="1" applyAlignment="1">
      <alignment horizontal="center" vertical="center"/>
    </xf>
    <xf numFmtId="180" fontId="50" fillId="0" borderId="1" xfId="0" applyNumberFormat="1" applyFont="1" applyBorder="1" applyAlignment="1">
      <alignment horizontal="right" vertical="center"/>
    </xf>
    <xf numFmtId="196" fontId="50" fillId="0" borderId="1" xfId="0" applyNumberFormat="1" applyFont="1" applyBorder="1" applyAlignment="1">
      <alignment horizontal="right" vertical="center"/>
    </xf>
    <xf numFmtId="0" fontId="50" fillId="0" borderId="0" xfId="0" applyFont="1" applyAlignment="1">
      <alignment horizontal="left" vertical="center" wrapText="1"/>
    </xf>
    <xf numFmtId="0" fontId="44" fillId="0" borderId="0" xfId="1" applyFont="1" applyAlignment="1">
      <alignment horizontal="center"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69" fillId="0" borderId="67" xfId="0" applyFont="1" applyBorder="1" applyAlignment="1">
      <alignment horizontal="right" vertical="center"/>
    </xf>
    <xf numFmtId="0" fontId="69" fillId="0" borderId="69" xfId="0" applyFont="1" applyBorder="1" applyAlignment="1">
      <alignment horizontal="right" vertical="center"/>
    </xf>
    <xf numFmtId="0" fontId="33" fillId="0" borderId="11" xfId="0" applyFont="1" applyBorder="1" applyAlignment="1">
      <alignment horizontal="left" vertical="center" wrapText="1"/>
    </xf>
    <xf numFmtId="0" fontId="43" fillId="0" borderId="11" xfId="0" applyFont="1" applyBorder="1" applyAlignment="1">
      <alignment horizontal="center" vertical="center"/>
    </xf>
    <xf numFmtId="0" fontId="59" fillId="0" borderId="34"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38" fontId="68" fillId="0" borderId="12" xfId="64" applyFont="1" applyFill="1" applyBorder="1" applyAlignment="1">
      <alignment horizontal="center" vertical="center" wrapText="1"/>
    </xf>
    <xf numFmtId="38" fontId="68"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0" fontId="33" fillId="24" borderId="11" xfId="1" applyFont="1" applyFill="1" applyBorder="1" applyAlignment="1">
      <alignment horizontal="center" vertical="center"/>
    </xf>
    <xf numFmtId="0" fontId="33" fillId="0" borderId="11" xfId="1" applyFont="1" applyBorder="1" applyAlignment="1">
      <alignment horizontal="center" vertical="center" wrapText="1" shrinkToFi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24" borderId="11" xfId="55" applyFont="1" applyFill="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38" fontId="33" fillId="0" borderId="67" xfId="64" applyFont="1" applyFill="1" applyBorder="1" applyAlignment="1">
      <alignment horizontal="right" vertical="center" wrapText="1"/>
    </xf>
    <xf numFmtId="38" fontId="33" fillId="0" borderId="69" xfId="64" applyFont="1" applyFill="1" applyBorder="1" applyAlignment="1">
      <alignment horizontal="right" vertical="center" wrapText="1"/>
    </xf>
    <xf numFmtId="0" fontId="33" fillId="0" borderId="164" xfId="55" applyFont="1" applyBorder="1" applyAlignment="1">
      <alignment horizontal="left" vertical="center" wrapText="1"/>
    </xf>
    <xf numFmtId="0" fontId="33" fillId="0" borderId="165" xfId="55" applyFont="1" applyBorder="1" applyAlignment="1">
      <alignment horizontal="left" vertical="center" wrapText="1"/>
    </xf>
    <xf numFmtId="0" fontId="33" fillId="0" borderId="67" xfId="55" applyFont="1" applyBorder="1" applyAlignment="1">
      <alignment horizontal="right" vertical="center" wrapText="1"/>
    </xf>
    <xf numFmtId="0" fontId="33" fillId="0" borderId="69" xfId="55" applyFont="1" applyBorder="1" applyAlignment="1">
      <alignment horizontal="right" vertical="center" wrapText="1"/>
    </xf>
    <xf numFmtId="0" fontId="43" fillId="0" borderId="12" xfId="0" applyFont="1" applyBorder="1" applyAlignment="1">
      <alignment horizontal="left" vertical="center"/>
    </xf>
    <xf numFmtId="0" fontId="43" fillId="0" borderId="25" xfId="0" applyFont="1" applyBorder="1" applyAlignment="1">
      <alignment horizontal="left" vertical="center"/>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5" xfId="55" applyFont="1" applyBorder="1" applyAlignment="1">
      <alignment horizontal="left" vertical="center" wrapText="1"/>
    </xf>
    <xf numFmtId="0" fontId="33" fillId="0" borderId="125" xfId="55" applyFont="1" applyBorder="1" applyAlignment="1">
      <alignment horizontal="left" vertical="center"/>
    </xf>
    <xf numFmtId="14"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181" fontId="33" fillId="0" borderId="11" xfId="56" applyNumberFormat="1" applyFont="1" applyBorder="1" applyAlignment="1">
      <alignment horizontal="left" vertical="center"/>
    </xf>
    <xf numFmtId="38" fontId="33" fillId="0" borderId="11" xfId="2" applyFont="1" applyFill="1" applyBorder="1" applyAlignment="1">
      <alignment horizontal="left" vertical="center" wrapText="1"/>
    </xf>
    <xf numFmtId="0" fontId="33" fillId="0" borderId="11" xfId="56" applyFont="1" applyBorder="1" applyAlignment="1">
      <alignment horizontal="left" vertical="center"/>
    </xf>
    <xf numFmtId="0" fontId="33" fillId="0" borderId="25" xfId="1" applyFont="1" applyBorder="1" applyAlignment="1">
      <alignment horizontal="center" vertical="center" wrapText="1" shrinkToFit="1"/>
    </xf>
    <xf numFmtId="0" fontId="33" fillId="20" borderId="11" xfId="56" applyFont="1" applyFill="1" applyBorder="1" applyAlignment="1">
      <alignment horizontal="right" vertical="center"/>
    </xf>
    <xf numFmtId="0" fontId="33" fillId="0" borderId="11" xfId="1" applyFont="1" applyBorder="1" applyAlignment="1">
      <alignment horizontal="left" vertical="center" wrapText="1"/>
    </xf>
    <xf numFmtId="193" fontId="33" fillId="0" borderId="29" xfId="1" applyNumberFormat="1" applyFont="1" applyBorder="1" applyAlignment="1">
      <alignment horizontal="right" vertical="center"/>
    </xf>
    <xf numFmtId="0" fontId="33" fillId="24" borderId="67" xfId="1" applyFont="1" applyFill="1" applyBorder="1" applyAlignment="1">
      <alignment horizontal="left" vertical="center" wrapText="1"/>
    </xf>
    <xf numFmtId="0" fontId="33" fillId="24" borderId="69"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63"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2" xfId="1" applyFont="1" applyFill="1" applyBorder="1" applyAlignment="1">
      <alignment horizontal="left" vertical="center"/>
    </xf>
    <xf numFmtId="0" fontId="33" fillId="25" borderId="12" xfId="1" applyFont="1" applyFill="1" applyBorder="1" applyAlignment="1">
      <alignment horizontal="left" vertical="center"/>
    </xf>
    <xf numFmtId="0" fontId="33" fillId="0" borderId="16" xfId="1" applyFont="1" applyBorder="1" applyAlignment="1">
      <alignment horizontal="center" vertical="center"/>
    </xf>
    <xf numFmtId="189" fontId="50" fillId="0" borderId="1" xfId="0" applyNumberFormat="1"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0000FF"/>
      <color rgb="FFFFE7FF"/>
      <color rgb="FFCCFFFF"/>
      <color rgb="FFFFFF66"/>
      <color rgb="FFCCECFF"/>
      <color rgb="FFFFE5FF"/>
      <color rgb="FFCCFFCC"/>
      <color rgb="FFFFABAB"/>
      <color rgb="FFFFFF99"/>
      <color rgb="FFD4D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5.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6.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7.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18.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19.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2381</xdr:colOff>
      <xdr:row>0</xdr:row>
      <xdr:rowOff>0</xdr:rowOff>
    </xdr:from>
    <xdr:to>
      <xdr:col>27</xdr:col>
      <xdr:colOff>11906</xdr:colOff>
      <xdr:row>7</xdr:row>
      <xdr:rowOff>35719</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467600" y="0"/>
          <a:ext cx="3152775" cy="16192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7</xdr:row>
      <xdr:rowOff>71437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383072" y="23813"/>
          <a:ext cx="6880490" cy="200024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r>
            <a:rPr kumimoji="1" lang="ja-JP" altLang="ja-JP" sz="1100">
              <a:solidFill>
                <a:sysClr val="windowText" lastClr="000000"/>
              </a:solidFill>
              <a:effectLst/>
              <a:latin typeface="+mn-lt"/>
              <a:ea typeface="+mn-ea"/>
              <a:cs typeface="+mn-cs"/>
            </a:rPr>
            <a:t>・「研修実施経費見積書」の添付書類として利用する場合は、基本情報シートセル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「見積書」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「別紙１」</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「見積金額」</a:t>
          </a:r>
          <a:r>
            <a:rPr kumimoji="1" lang="ja-JP" altLang="ja-JP" sz="1100">
              <a:solidFill>
                <a:sysClr val="windowText" lastClr="000000"/>
              </a:solidFill>
              <a:effectLst/>
              <a:latin typeface="+mn-lt"/>
              <a:ea typeface="+mn-ea"/>
              <a:cs typeface="+mn-cs"/>
            </a:rPr>
            <a:t>と表示</a:t>
          </a:r>
          <a:r>
            <a:rPr kumimoji="1" lang="ja-JP" altLang="en-US" sz="1100">
              <a:solidFill>
                <a:sysClr val="windowText" lastClr="000000"/>
              </a:solidFill>
              <a:effectLst/>
              <a:latin typeface="+mn-lt"/>
              <a:ea typeface="+mn-ea"/>
              <a:cs typeface="+mn-cs"/>
            </a:rPr>
            <a:t>されます。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・「研修委託契約書」の附属書として利用する場合は、基本情報シートセル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「契約書」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「附属書</a:t>
          </a:r>
          <a:r>
            <a:rPr kumimoji="1" lang="en-US" altLang="ja-JP" sz="1100">
              <a:solidFill>
                <a:srgbClr val="0000FF"/>
              </a:solidFill>
              <a:effectLst/>
              <a:latin typeface="+mn-lt"/>
              <a:ea typeface="+mn-ea"/>
              <a:cs typeface="+mn-cs"/>
            </a:rPr>
            <a:t>Ⅱ</a:t>
          </a:r>
          <a:r>
            <a:rPr kumimoji="1" lang="ja-JP" altLang="ja-JP" sz="1100">
              <a:solidFill>
                <a:srgbClr val="0000FF"/>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「契約金額」</a:t>
          </a:r>
          <a:r>
            <a:rPr kumimoji="1" lang="ja-JP" altLang="ja-JP" sz="1100">
              <a:solidFill>
                <a:sysClr val="windowText" lastClr="000000"/>
              </a:solidFill>
              <a:effectLst/>
              <a:latin typeface="+mn-lt"/>
              <a:ea typeface="+mn-ea"/>
              <a:cs typeface="+mn-cs"/>
            </a:rPr>
            <a:t>と表示され</a:t>
          </a:r>
          <a:r>
            <a:rPr kumimoji="1" lang="ja-JP" altLang="en-US" sz="1100">
              <a:solidFill>
                <a:sysClr val="windowText" lastClr="000000"/>
              </a:solidFill>
              <a:effectLst/>
              <a:latin typeface="+mn-lt"/>
              <a:ea typeface="+mn-ea"/>
              <a:cs typeface="+mn-cs"/>
            </a:rPr>
            <a:t>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16</xdr:row>
      <xdr:rowOff>297656</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3601641" cy="546496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P</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等参加謝金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11907</xdr:colOff>
      <xdr:row>16</xdr:row>
      <xdr:rowOff>309562</xdr:rowOff>
    </xdr:from>
    <xdr:to>
      <xdr:col>1</xdr:col>
      <xdr:colOff>15478</xdr:colOff>
      <xdr:row>24</xdr:row>
      <xdr:rowOff>202405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907" y="5476875"/>
          <a:ext cx="359925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25</xdr:row>
      <xdr:rowOff>174625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3615531" cy="6604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25</xdr:row>
      <xdr:rowOff>181430</xdr:rowOff>
    </xdr:from>
    <xdr:to>
      <xdr:col>1</xdr:col>
      <xdr:colOff>11906</xdr:colOff>
      <xdr:row>34</xdr:row>
      <xdr:rowOff>111125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6610805"/>
          <a:ext cx="3615531" cy="221569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202406</xdr:rowOff>
    </xdr:from>
    <xdr:to>
      <xdr:col>0</xdr:col>
      <xdr:colOff>4867970</xdr:colOff>
      <xdr:row>16</xdr:row>
      <xdr:rowOff>166686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5"/>
          <a:ext cx="4867970" cy="2107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4702969</xdr:colOff>
      <xdr:row>12</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702969" cy="227409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4426745</xdr:colOff>
      <xdr:row>10</xdr:row>
      <xdr:rowOff>35718</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426745" cy="255984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10</xdr:row>
      <xdr:rowOff>47624</xdr:rowOff>
    </xdr:from>
    <xdr:to>
      <xdr:col>0</xdr:col>
      <xdr:colOff>4429124</xdr:colOff>
      <xdr:row>18</xdr:row>
      <xdr:rowOff>142873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0" y="2595562"/>
          <a:ext cx="4429124" cy="209549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18</xdr:row>
      <xdr:rowOff>142874</xdr:rowOff>
    </xdr:from>
    <xdr:to>
      <xdr:col>0</xdr:col>
      <xdr:colOff>4417219</xdr:colOff>
      <xdr:row>26</xdr:row>
      <xdr:rowOff>214312</xdr:rowOff>
    </xdr:to>
    <xdr:sp macro="" textlink="">
      <xdr:nvSpPr>
        <xdr:cNvPr id="2" name="テキスト ボックス 1">
          <a:extLst>
            <a:ext uri="{FF2B5EF4-FFF2-40B4-BE49-F238E27FC236}">
              <a16:creationId xmlns:a16="http://schemas.microsoft.com/office/drawing/2014/main" id="{DE05BE54-3874-E606-72AA-C45DD00FC4FC}"/>
            </a:ext>
          </a:extLst>
        </xdr:cNvPr>
        <xdr:cNvSpPr txBox="1"/>
      </xdr:nvSpPr>
      <xdr:spPr>
        <a:xfrm>
          <a:off x="0" y="4691062"/>
          <a:ext cx="4417219" cy="2071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支払いの総額が</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万円以上</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場合</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必ず</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者以上から見積書を取付け、見積価格が低い業者に発注する。インターネット価格等との比較も可能とする。</a:t>
          </a:r>
        </a:p>
        <a:p>
          <a:r>
            <a:rPr lang="ja-JP" altLang="ja-JP" sz="1100">
              <a:solidFill>
                <a:schemeClr val="dk1"/>
              </a:solidFill>
              <a:effectLst/>
              <a:latin typeface="+mn-lt"/>
              <a:ea typeface="+mn-ea"/>
              <a:cs typeface="+mn-cs"/>
            </a:rPr>
            <a:t>取付けた見積書をすべて</a:t>
          </a:r>
          <a:r>
            <a:rPr lang="en-US" altLang="ja-JP" sz="1100">
              <a:solidFill>
                <a:schemeClr val="dk1"/>
              </a:solidFill>
              <a:effectLst/>
              <a:latin typeface="+mn-lt"/>
              <a:ea typeface="+mn-ea"/>
              <a:cs typeface="+mn-cs"/>
            </a:rPr>
            <a:t>JICA</a:t>
          </a:r>
          <a:r>
            <a:rPr lang="ja-JP" altLang="ja-JP" sz="1100">
              <a:solidFill>
                <a:schemeClr val="dk1"/>
              </a:solidFill>
              <a:effectLst/>
              <a:latin typeface="+mn-lt"/>
              <a:ea typeface="+mn-ea"/>
              <a:cs typeface="+mn-cs"/>
            </a:rPr>
            <a:t>へ提出する。</a:t>
          </a:r>
          <a:endParaRPr lang="en-US"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支払いの総額が</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万円未満</a:t>
          </a:r>
          <a:r>
            <a:rPr lang="ja-JP" altLang="en-US" sz="1100" b="1">
              <a:solidFill>
                <a:schemeClr val="dk1"/>
              </a:solidFill>
              <a:effectLst/>
              <a:latin typeface="+mn-lt"/>
              <a:ea typeface="+mn-ea"/>
              <a:cs typeface="+mn-cs"/>
            </a:rPr>
            <a:t>の</a:t>
          </a:r>
          <a:r>
            <a:rPr lang="ja-JP" altLang="ja-JP" sz="1100" b="1">
              <a:solidFill>
                <a:schemeClr val="dk1"/>
              </a:solidFill>
              <a:effectLst/>
              <a:latin typeface="+mn-lt"/>
              <a:ea typeface="+mn-ea"/>
              <a:cs typeface="+mn-cs"/>
            </a:rPr>
            <a:t>場合</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可能な限り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者以上から見積書を取付け、見積価格が低い業者に発注する。インターネット価格等との比較も可能とする。</a:t>
          </a:r>
        </a:p>
        <a:p>
          <a:r>
            <a:rPr lang="ja-JP" altLang="ja-JP" sz="1100">
              <a:solidFill>
                <a:schemeClr val="dk1"/>
              </a:solidFill>
              <a:effectLst/>
              <a:latin typeface="+mn-lt"/>
              <a:ea typeface="+mn-ea"/>
              <a:cs typeface="+mn-cs"/>
            </a:rPr>
            <a:t>見積書の提出は省略可能とする。</a:t>
          </a:r>
          <a:r>
            <a:rPr lang="ja-JP" altLang="en-US" sz="1100">
              <a:solidFill>
                <a:schemeClr val="dk1"/>
              </a:solidFill>
              <a:effectLst/>
              <a:latin typeface="+mn-lt"/>
              <a:ea typeface="+mn-ea"/>
              <a:cs typeface="+mn-cs"/>
            </a:rPr>
            <a:t>見積根拠書類の提出を省略した場合は、価格比較の結果を、備考欄に記載願います。</a:t>
          </a:r>
          <a:endParaRPr kumimoji="1" lang="ja-JP" altLang="en-US" sz="11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4595812</xdr:colOff>
      <xdr:row>6</xdr:row>
      <xdr:rowOff>59531</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4595812"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sng">
              <a:solidFill>
                <a:srgbClr val="FF0000"/>
              </a:solidFill>
              <a:effectLst/>
              <a:latin typeface="+mn-lt"/>
              <a:ea typeface="+mn-ea"/>
              <a:cs typeface="+mn-cs"/>
            </a:rPr>
            <a:t>業務人件費に内包化作業を追加計上する場合は、直接業務従事日数をセルＧ</a:t>
          </a:r>
          <a:r>
            <a:rPr kumimoji="1" lang="en-US" altLang="ja-JP" sz="1100" u="sng">
              <a:solidFill>
                <a:srgbClr val="FF0000"/>
              </a:solidFill>
              <a:effectLst/>
              <a:latin typeface="+mn-lt"/>
              <a:ea typeface="+mn-ea"/>
              <a:cs typeface="+mn-cs"/>
            </a:rPr>
            <a:t>11</a:t>
          </a:r>
          <a:r>
            <a:rPr kumimoji="1" lang="ja-JP" altLang="ja-JP" sz="1100" u="sng">
              <a:solidFill>
                <a:srgbClr val="FF0000"/>
              </a:solidFill>
              <a:effectLst/>
              <a:latin typeface="+mn-lt"/>
              <a:ea typeface="+mn-ea"/>
              <a:cs typeface="+mn-cs"/>
            </a:rPr>
            <a:t>に入力してください</a:t>
          </a:r>
          <a:r>
            <a:rPr kumimoji="1" lang="ja-JP" altLang="ja-JP" sz="1100" u="sng">
              <a:solidFill>
                <a:schemeClr val="lt1"/>
              </a:solidFill>
              <a:effectLst/>
              <a:latin typeface="+mn-lt"/>
              <a:ea typeface="+mn-ea"/>
              <a:cs typeface="+mn-cs"/>
            </a:rPr>
            <a:t>。</a:t>
          </a:r>
          <a:endParaRPr lang="ja-JP" altLang="ja-JP">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4591049</xdr:colOff>
      <xdr:row>14</xdr:row>
      <xdr:rowOff>142875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4591049" cy="221456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4298156</xdr:colOff>
      <xdr:row>19</xdr:row>
      <xdr:rowOff>30953</xdr:rowOff>
    </xdr:to>
    <xdr:sp macro="" textlink="">
      <xdr:nvSpPr>
        <xdr:cNvPr id="2" name="正方形/長方形 1">
          <a:extLst>
            <a:ext uri="{FF2B5EF4-FFF2-40B4-BE49-F238E27FC236}">
              <a16:creationId xmlns:a16="http://schemas.microsoft.com/office/drawing/2014/main" id="{250C5217-F1AE-43AB-89A8-5F213E88E8A9}"/>
            </a:ext>
          </a:extLst>
        </xdr:cNvPr>
        <xdr:cNvSpPr/>
      </xdr:nvSpPr>
      <xdr:spPr>
        <a:xfrm>
          <a:off x="0" y="0"/>
          <a:ext cx="4298156" cy="3488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35719</xdr:rowOff>
    </xdr:from>
    <xdr:to>
      <xdr:col>0</xdr:col>
      <xdr:colOff>4298156</xdr:colOff>
      <xdr:row>38</xdr:row>
      <xdr:rowOff>23813</xdr:rowOff>
    </xdr:to>
    <xdr:sp macro="" textlink="">
      <xdr:nvSpPr>
        <xdr:cNvPr id="3" name="テキスト ボックス 2">
          <a:extLst>
            <a:ext uri="{FF2B5EF4-FFF2-40B4-BE49-F238E27FC236}">
              <a16:creationId xmlns:a16="http://schemas.microsoft.com/office/drawing/2014/main" id="{4E0AE926-ED87-4B88-B243-F316A8C28640}"/>
            </a:ext>
          </a:extLst>
        </xdr:cNvPr>
        <xdr:cNvSpPr txBox="1"/>
      </xdr:nvSpPr>
      <xdr:spPr>
        <a:xfrm>
          <a:off x="0" y="3833813"/>
          <a:ext cx="4298156" cy="3155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0">
            <a:solidFill>
              <a:schemeClr val="dk1"/>
            </a:solidFill>
            <a:effectLst/>
            <a:latin typeface="+mn-lt"/>
            <a:ea typeface="+mn-ea"/>
            <a:cs typeface="+mn-cs"/>
          </a:endParaRPr>
        </a:p>
        <a:p>
          <a:r>
            <a:rPr lang="en-US" altLang="ja-JP" sz="1100" b="1">
              <a:solidFill>
                <a:srgbClr val="FF0000"/>
              </a:solidFill>
              <a:effectLst/>
              <a:latin typeface="+mn-lt"/>
              <a:ea typeface="+mn-ea"/>
              <a:cs typeface="+mn-cs"/>
            </a:rPr>
            <a:t>※</a:t>
          </a:r>
          <a:r>
            <a:rPr lang="ja-JP" altLang="en-US" sz="1100" b="1">
              <a:solidFill>
                <a:srgbClr val="FF0000"/>
              </a:solidFill>
              <a:effectLst/>
              <a:latin typeface="+mn-lt"/>
              <a:ea typeface="+mn-ea"/>
              <a:cs typeface="+mn-cs"/>
            </a:rPr>
            <a:t>業務従事者配置計画表の見積書への添付は原則不要です</a:t>
          </a:r>
          <a:r>
            <a:rPr lang="en-US" altLang="ja-JP" sz="1100" b="1">
              <a:solidFill>
                <a:srgbClr val="FF0000"/>
              </a:solidFill>
              <a:effectLst/>
              <a:latin typeface="+mn-lt"/>
              <a:ea typeface="+mn-ea"/>
              <a:cs typeface="+mn-cs"/>
            </a:rPr>
            <a:t>※</a:t>
          </a:r>
        </a:p>
        <a:p>
          <a:r>
            <a:rPr lang="ja-JP" altLang="en-US" sz="1100" b="0">
              <a:solidFill>
                <a:schemeClr val="dk1"/>
              </a:solidFill>
              <a:effectLst/>
              <a:latin typeface="+mn-lt"/>
              <a:ea typeface="+mn-ea"/>
              <a:cs typeface="+mn-cs"/>
            </a:rPr>
            <a:t>業務総括者及び事務管理者の見積時における配置計画は受託者裁量とします（配置計画表の見積書への添付は原則不要）。</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ただし、業務従事日数について、標準目安と異なる場合など、日数の内訳・根拠について</a:t>
          </a:r>
          <a:r>
            <a:rPr lang="en-US" altLang="ja-JP" sz="1100" b="0">
              <a:solidFill>
                <a:schemeClr val="dk1"/>
              </a:solidFill>
              <a:effectLst/>
              <a:latin typeface="+mn-lt"/>
              <a:ea typeface="+mn-ea"/>
              <a:cs typeface="+mn-cs"/>
            </a:rPr>
            <a:t>JICA</a:t>
          </a:r>
          <a:r>
            <a:rPr lang="ja-JP" altLang="en-US" sz="1100" b="0">
              <a:solidFill>
                <a:schemeClr val="dk1"/>
              </a:solidFill>
              <a:effectLst/>
              <a:latin typeface="+mn-lt"/>
              <a:ea typeface="+mn-ea"/>
              <a:cs typeface="+mn-cs"/>
            </a:rPr>
            <a:t>から確認や提出依頼があった場合は提出してください。</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なお、精算時には、研修委託契約約款第</a:t>
          </a:r>
          <a:r>
            <a:rPr lang="en-US" altLang="ja-JP" sz="1100" b="0">
              <a:solidFill>
                <a:schemeClr val="dk1"/>
              </a:solidFill>
              <a:effectLst/>
              <a:latin typeface="+mn-lt"/>
              <a:ea typeface="+mn-ea"/>
              <a:cs typeface="+mn-cs"/>
            </a:rPr>
            <a:t>9</a:t>
          </a:r>
          <a:r>
            <a:rPr lang="ja-JP" altLang="en-US" sz="1100" b="0">
              <a:solidFill>
                <a:schemeClr val="dk1"/>
              </a:solidFill>
              <a:effectLst/>
              <a:latin typeface="+mn-lt"/>
              <a:ea typeface="+mn-ea"/>
              <a:cs typeface="+mn-cs"/>
            </a:rPr>
            <a:t>条のとおり、受託者は、配置実績表を提出し、</a:t>
          </a:r>
          <a:r>
            <a:rPr lang="en-US" altLang="ja-JP" sz="1100" b="0">
              <a:solidFill>
                <a:schemeClr val="dk1"/>
              </a:solidFill>
              <a:effectLst/>
              <a:latin typeface="+mn-lt"/>
              <a:ea typeface="+mn-ea"/>
              <a:cs typeface="+mn-cs"/>
            </a:rPr>
            <a:t>JICA</a:t>
          </a:r>
          <a:r>
            <a:rPr lang="ja-JP" altLang="en-US" sz="1100" b="0">
              <a:solidFill>
                <a:schemeClr val="dk1"/>
              </a:solidFill>
              <a:effectLst/>
              <a:latin typeface="+mn-lt"/>
              <a:ea typeface="+mn-ea"/>
              <a:cs typeface="+mn-cs"/>
            </a:rPr>
            <a:t>は配置実績を確認します（ランプサム型契約を除く）。配置計画にあたっては、「研修委託契約における見積書作成マニュアル」の留意事項にご留意ください。</a:t>
          </a:r>
          <a:endParaRPr lang="en-US" altLang="ja-JP" sz="1100" b="0">
            <a:solidFill>
              <a:schemeClr val="dk1"/>
            </a:solidFill>
            <a:effectLst/>
            <a:latin typeface="+mn-lt"/>
            <a:ea typeface="+mn-ea"/>
            <a:cs typeface="+mn-cs"/>
          </a:endParaRPr>
        </a:p>
        <a:p>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・同一時間帯に講師謝金又は講習料と、業務人件費を重複して支払うことは不可。</a:t>
          </a:r>
        </a:p>
        <a:p>
          <a:r>
            <a:rPr lang="ja-JP" altLang="en-US" sz="1100" b="0">
              <a:solidFill>
                <a:schemeClr val="dk1"/>
              </a:solidFill>
              <a:effectLst/>
              <a:latin typeface="+mn-lt"/>
              <a:ea typeface="+mn-ea"/>
              <a:cs typeface="+mn-cs"/>
            </a:rPr>
            <a:t>・同一の受託者が複数のコースを同時期に受託する場合は、業務人件費の二重払いは不可。</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2" name="正方形/長方形 1">
          <a:extLst>
            <a:ext uri="{FF2B5EF4-FFF2-40B4-BE49-F238E27FC236}">
              <a16:creationId xmlns:a16="http://schemas.microsoft.com/office/drawing/2014/main" id="{3AABBC2D-3527-4A7B-873B-5EEC3DCB11BF}"/>
            </a:ext>
          </a:extLst>
        </xdr:cNvPr>
        <xdr:cNvSpPr/>
      </xdr:nvSpPr>
      <xdr:spPr>
        <a:xfrm>
          <a:off x="7215187" y="9525"/>
          <a:ext cx="6629400" cy="18669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23815</xdr:colOff>
      <xdr:row>0</xdr:row>
      <xdr:rowOff>23815</xdr:rowOff>
    </xdr:from>
    <xdr:to>
      <xdr:col>0</xdr:col>
      <xdr:colOff>4762501</xdr:colOff>
      <xdr:row>25</xdr:row>
      <xdr:rowOff>35718</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5" y="23815"/>
          <a:ext cx="4738686" cy="690562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ja-JP" altLang="en-US" sz="1100" b="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b="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11905</xdr:colOff>
      <xdr:row>25</xdr:row>
      <xdr:rowOff>35720</xdr:rowOff>
    </xdr:from>
    <xdr:to>
      <xdr:col>0</xdr:col>
      <xdr:colOff>4762500</xdr:colOff>
      <xdr:row>30</xdr:row>
      <xdr:rowOff>83343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905" y="6929439"/>
          <a:ext cx="4750595" cy="155971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4570149</xdr:colOff>
      <xdr:row>19</xdr:row>
      <xdr:rowOff>130968</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4558243" cy="548878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精」の「契約金額（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直接経費精算金額の合計額は、契約金額の合計額を超えることは認められません。</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83345</xdr:rowOff>
    </xdr:from>
    <xdr:to>
      <xdr:col>0</xdr:col>
      <xdr:colOff>4572000</xdr:colOff>
      <xdr:row>25</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0" y="5441158"/>
          <a:ext cx="4572000" cy="158352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11909</xdr:rowOff>
    </xdr:from>
    <xdr:to>
      <xdr:col>2</xdr:col>
      <xdr:colOff>-1</xdr:colOff>
      <xdr:row>14</xdr:row>
      <xdr:rowOff>154781</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214812" cy="459581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・「サブ」（Ｐ列）は、サブのみプルダウンで選択し、メインの場合は空欄にしてください。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142879</xdr:rowOff>
    </xdr:from>
    <xdr:to>
      <xdr:col>2</xdr:col>
      <xdr:colOff>-1</xdr:colOff>
      <xdr:row>22</xdr:row>
      <xdr:rowOff>261937</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595817"/>
          <a:ext cx="4214812" cy="297655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21</xdr:row>
      <xdr:rowOff>238126</xdr:rowOff>
    </xdr:from>
    <xdr:to>
      <xdr:col>1</xdr:col>
      <xdr:colOff>142874</xdr:colOff>
      <xdr:row>27</xdr:row>
      <xdr:rowOff>83344</xdr:rowOff>
    </xdr:to>
    <xdr:sp macro="" textlink="">
      <xdr:nvSpPr>
        <xdr:cNvPr id="2" name="テキスト ボックス 1">
          <a:extLst>
            <a:ext uri="{FF2B5EF4-FFF2-40B4-BE49-F238E27FC236}">
              <a16:creationId xmlns:a16="http://schemas.microsoft.com/office/drawing/2014/main" id="{BEA7D8C0-2805-B7AC-F97E-41BB50727BFA}"/>
            </a:ext>
          </a:extLst>
        </xdr:cNvPr>
        <xdr:cNvSpPr txBox="1"/>
      </xdr:nvSpPr>
      <xdr:spPr>
        <a:xfrm>
          <a:off x="0" y="7191376"/>
          <a:ext cx="4786312" cy="1988343"/>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23</xdr:row>
      <xdr:rowOff>122463</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187598" cy="589189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23</xdr:row>
      <xdr:rowOff>27214</xdr:rowOff>
    </xdr:from>
    <xdr:to>
      <xdr:col>1</xdr:col>
      <xdr:colOff>11906</xdr:colOff>
      <xdr:row>33</xdr:row>
      <xdr:rowOff>108856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796643"/>
          <a:ext cx="4175692" cy="25309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31</xdr:row>
      <xdr:rowOff>81643</xdr:rowOff>
    </xdr:from>
    <xdr:to>
      <xdr:col>1</xdr:col>
      <xdr:colOff>0</xdr:colOff>
      <xdr:row>39</xdr:row>
      <xdr:rowOff>110557</xdr:rowOff>
    </xdr:to>
    <xdr:sp macro="" textlink="">
      <xdr:nvSpPr>
        <xdr:cNvPr id="2" name="テキスト ボックス 1">
          <a:extLst>
            <a:ext uri="{FF2B5EF4-FFF2-40B4-BE49-F238E27FC236}">
              <a16:creationId xmlns:a16="http://schemas.microsoft.com/office/drawing/2014/main" id="{186A2384-06A8-4AA7-B682-4DEEC1823BC9}"/>
            </a:ext>
          </a:extLst>
        </xdr:cNvPr>
        <xdr:cNvSpPr txBox="1"/>
      </xdr:nvSpPr>
      <xdr:spPr>
        <a:xfrm>
          <a:off x="0" y="7810500"/>
          <a:ext cx="4748893" cy="1988343"/>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4941094</xdr:colOff>
      <xdr:row>8</xdr:row>
      <xdr:rowOff>23814</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4929190" cy="198834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8</xdr:row>
      <xdr:rowOff>35718</xdr:rowOff>
    </xdr:from>
    <xdr:to>
      <xdr:col>0</xdr:col>
      <xdr:colOff>4924427</xdr:colOff>
      <xdr:row>17</xdr:row>
      <xdr:rowOff>11906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0" y="2000249"/>
          <a:ext cx="4924427" cy="2119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17</xdr:row>
      <xdr:rowOff>11907</xdr:rowOff>
    </xdr:from>
    <xdr:to>
      <xdr:col>0</xdr:col>
      <xdr:colOff>4917281</xdr:colOff>
      <xdr:row>25</xdr:row>
      <xdr:rowOff>107156</xdr:rowOff>
    </xdr:to>
    <xdr:sp macro="" textlink="">
      <xdr:nvSpPr>
        <xdr:cNvPr id="2" name="テキスト ボックス 1">
          <a:extLst>
            <a:ext uri="{FF2B5EF4-FFF2-40B4-BE49-F238E27FC236}">
              <a16:creationId xmlns:a16="http://schemas.microsoft.com/office/drawing/2014/main" id="{24B242D5-3CFC-4407-B2E7-AB63F731F8BB}"/>
            </a:ext>
          </a:extLst>
        </xdr:cNvPr>
        <xdr:cNvSpPr txBox="1"/>
      </xdr:nvSpPr>
      <xdr:spPr>
        <a:xfrm>
          <a:off x="0" y="4119563"/>
          <a:ext cx="4917281" cy="200024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3964781</xdr:colOff>
      <xdr:row>5</xdr:row>
      <xdr:rowOff>297657</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1"/>
          <a:ext cx="3964781" cy="1905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5</xdr:row>
      <xdr:rowOff>299512</xdr:rowOff>
    </xdr:from>
    <xdr:to>
      <xdr:col>0</xdr:col>
      <xdr:colOff>3964781</xdr:colOff>
      <xdr:row>14</xdr:row>
      <xdr:rowOff>35718</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906856"/>
          <a:ext cx="3964781" cy="224842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11906</xdr:colOff>
      <xdr:row>14</xdr:row>
      <xdr:rowOff>0</xdr:rowOff>
    </xdr:from>
    <xdr:to>
      <xdr:col>0</xdr:col>
      <xdr:colOff>3940969</xdr:colOff>
      <xdr:row>22</xdr:row>
      <xdr:rowOff>202406</xdr:rowOff>
    </xdr:to>
    <xdr:sp macro="" textlink="">
      <xdr:nvSpPr>
        <xdr:cNvPr id="2" name="テキスト ボックス 1">
          <a:extLst>
            <a:ext uri="{FF2B5EF4-FFF2-40B4-BE49-F238E27FC236}">
              <a16:creationId xmlns:a16="http://schemas.microsoft.com/office/drawing/2014/main" id="{21B01C2B-20A5-432C-86A7-FE2D4F454BA8}"/>
            </a:ext>
          </a:extLst>
        </xdr:cNvPr>
        <xdr:cNvSpPr txBox="1"/>
      </xdr:nvSpPr>
      <xdr:spPr>
        <a:xfrm>
          <a:off x="11906" y="4119563"/>
          <a:ext cx="3929063" cy="209549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11907</xdr:colOff>
      <xdr:row>0</xdr:row>
      <xdr:rowOff>11906</xdr:rowOff>
    </xdr:from>
    <xdr:to>
      <xdr:col>0</xdr:col>
      <xdr:colOff>4667250</xdr:colOff>
      <xdr:row>9</xdr:row>
      <xdr:rowOff>142875</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6"/>
          <a:ext cx="4655343" cy="24288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9</xdr:row>
      <xdr:rowOff>178595</xdr:rowOff>
    </xdr:from>
    <xdr:to>
      <xdr:col>0</xdr:col>
      <xdr:colOff>4662487</xdr:colOff>
      <xdr:row>18</xdr:row>
      <xdr:rowOff>71437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0" y="2476501"/>
          <a:ext cx="4662487" cy="214312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xdr:colOff>
      <xdr:row>18</xdr:row>
      <xdr:rowOff>95250</xdr:rowOff>
    </xdr:from>
    <xdr:to>
      <xdr:col>0</xdr:col>
      <xdr:colOff>4679157</xdr:colOff>
      <xdr:row>26</xdr:row>
      <xdr:rowOff>95249</xdr:rowOff>
    </xdr:to>
    <xdr:sp macro="" textlink="">
      <xdr:nvSpPr>
        <xdr:cNvPr id="2" name="テキスト ボックス 1">
          <a:extLst>
            <a:ext uri="{FF2B5EF4-FFF2-40B4-BE49-F238E27FC236}">
              <a16:creationId xmlns:a16="http://schemas.microsoft.com/office/drawing/2014/main" id="{4AC22B79-8557-4F36-8FA2-BAEBEC2AC27B}"/>
            </a:ext>
          </a:extLst>
        </xdr:cNvPr>
        <xdr:cNvSpPr txBox="1"/>
      </xdr:nvSpPr>
      <xdr:spPr>
        <a:xfrm>
          <a:off x="1" y="4643438"/>
          <a:ext cx="4679156" cy="2000249"/>
        </a:xfrm>
        <a:prstGeom prst="rect">
          <a:avLst/>
        </a:prstGeom>
        <a:solidFill>
          <a:srgbClr val="FFE7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精算シートでは、見積書シート記載内容を参照する関数式が入っていますが、不要の場合は、当該関数式を削除願います。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2</xdr:rowOff>
    </xdr:from>
    <xdr:to>
      <xdr:col>0</xdr:col>
      <xdr:colOff>5298281</xdr:colOff>
      <xdr:row>6</xdr:row>
      <xdr:rowOff>119063</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2"/>
          <a:ext cx="5298281" cy="16906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5310187</xdr:colOff>
      <xdr:row>13</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774032"/>
          <a:ext cx="5310187" cy="1726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4679156</xdr:colOff>
      <xdr:row>13</xdr:row>
      <xdr:rowOff>190500</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679156" cy="3131343"/>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14</xdr:row>
      <xdr:rowOff>83352</xdr:rowOff>
    </xdr:from>
    <xdr:to>
      <xdr:col>0</xdr:col>
      <xdr:colOff>4691062</xdr:colOff>
      <xdr:row>23</xdr:row>
      <xdr:rowOff>202407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3238508"/>
          <a:ext cx="4691062" cy="204786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10</xdr:row>
      <xdr:rowOff>42334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354233" y="28576"/>
          <a:ext cx="3509434" cy="234209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zoomScale="80" zoomScaleNormal="80" workbookViewId="0">
      <pane xSplit="1" ySplit="5" topLeftCell="B18" activePane="bottomRight" state="frozen"/>
      <selection pane="topRight" activeCell="A23" sqref="A22:A23"/>
      <selection pane="bottomLeft" activeCell="A23" sqref="A22:A23"/>
      <selection pane="bottomRight" activeCell="D17" sqref="D17"/>
    </sheetView>
  </sheetViews>
  <sheetFormatPr defaultColWidth="9" defaultRowHeight="13"/>
  <cols>
    <col min="1" max="1" width="2.36328125" style="42" customWidth="1"/>
    <col min="2" max="2" width="27.7265625" style="42" customWidth="1"/>
    <col min="3" max="3" width="48.7265625" style="42" bestFit="1" customWidth="1"/>
    <col min="4" max="4" width="66.7265625" style="42" customWidth="1"/>
    <col min="5" max="5" width="8.36328125" style="42" customWidth="1"/>
    <col min="6" max="16384" width="9" style="42"/>
  </cols>
  <sheetData>
    <row r="1" spans="2:9" ht="13.5" thickBot="1"/>
    <row r="2" spans="2:9" ht="60" customHeight="1" thickBot="1">
      <c r="B2" s="755" t="s">
        <v>0</v>
      </c>
      <c r="C2" s="756"/>
      <c r="D2" s="756"/>
      <c r="E2" s="756"/>
      <c r="F2" s="756"/>
      <c r="G2" s="756"/>
      <c r="H2" s="756"/>
      <c r="I2" s="757"/>
    </row>
    <row r="3" spans="2:9" ht="13.5" thickBot="1"/>
    <row r="4" spans="2:9" ht="16.5" customHeight="1">
      <c r="B4" s="758" t="s">
        <v>1</v>
      </c>
      <c r="C4" s="760" t="s">
        <v>2</v>
      </c>
      <c r="D4" s="760" t="s">
        <v>3</v>
      </c>
      <c r="E4" s="760" t="s">
        <v>4</v>
      </c>
      <c r="F4" s="762" t="s">
        <v>5</v>
      </c>
      <c r="G4" s="763"/>
      <c r="H4" s="763"/>
      <c r="I4" s="764"/>
    </row>
    <row r="5" spans="2:9" ht="16.5" customHeight="1" thickBot="1">
      <c r="B5" s="759"/>
      <c r="C5" s="761"/>
      <c r="D5" s="761"/>
      <c r="E5" s="761"/>
      <c r="F5" s="4" t="s">
        <v>6</v>
      </c>
      <c r="G5" s="4" t="s">
        <v>7</v>
      </c>
      <c r="H5" s="4" t="s">
        <v>8</v>
      </c>
      <c r="I5" s="5" t="s">
        <v>9</v>
      </c>
    </row>
    <row r="6" spans="2:9" ht="35.25" customHeight="1">
      <c r="B6" s="631" t="s">
        <v>10</v>
      </c>
      <c r="C6" s="223" t="s">
        <v>11</v>
      </c>
      <c r="D6" s="29" t="s">
        <v>11</v>
      </c>
      <c r="E6" s="30"/>
      <c r="F6" s="31"/>
      <c r="G6" s="31"/>
      <c r="H6" s="31"/>
      <c r="I6" s="32"/>
    </row>
    <row r="7" spans="2:9" ht="39" customHeight="1">
      <c r="B7" s="293" t="s">
        <v>12</v>
      </c>
      <c r="C7" s="224" t="s">
        <v>11</v>
      </c>
      <c r="D7" s="33" t="s">
        <v>13</v>
      </c>
      <c r="E7" s="36" t="s">
        <v>14</v>
      </c>
      <c r="F7" s="34"/>
      <c r="G7" s="34"/>
      <c r="H7" s="34"/>
      <c r="I7" s="35"/>
    </row>
    <row r="8" spans="2:9" ht="39" customHeight="1">
      <c r="B8" s="294" t="s">
        <v>15</v>
      </c>
      <c r="C8" s="225" t="s">
        <v>11</v>
      </c>
      <c r="D8" s="6" t="s">
        <v>16</v>
      </c>
      <c r="E8" s="694" t="s">
        <v>17</v>
      </c>
      <c r="F8" s="693" t="s">
        <v>18</v>
      </c>
      <c r="G8" s="694"/>
      <c r="H8" s="694"/>
      <c r="I8" s="8"/>
    </row>
    <row r="9" spans="2:9" ht="39" customHeight="1">
      <c r="B9" s="295" t="s">
        <v>19</v>
      </c>
      <c r="C9" s="226" t="s">
        <v>20</v>
      </c>
      <c r="D9" s="6" t="s">
        <v>21</v>
      </c>
      <c r="E9" s="693" t="s">
        <v>22</v>
      </c>
      <c r="F9" s="693" t="s">
        <v>18</v>
      </c>
      <c r="G9" s="693" t="s">
        <v>18</v>
      </c>
      <c r="H9" s="693"/>
      <c r="I9" s="8"/>
    </row>
    <row r="10" spans="2:9" ht="41.25" customHeight="1">
      <c r="B10" s="295" t="s">
        <v>23</v>
      </c>
      <c r="C10" s="226" t="s">
        <v>24</v>
      </c>
      <c r="D10" s="765" t="s">
        <v>25</v>
      </c>
      <c r="E10" s="767" t="s">
        <v>26</v>
      </c>
      <c r="F10" s="693" t="s">
        <v>18</v>
      </c>
      <c r="G10" s="693" t="s">
        <v>18</v>
      </c>
      <c r="H10" s="7"/>
      <c r="I10" s="9"/>
    </row>
    <row r="11" spans="2:9" ht="41.25" customHeight="1">
      <c r="B11" s="295" t="s">
        <v>27</v>
      </c>
      <c r="C11" s="226" t="s">
        <v>28</v>
      </c>
      <c r="D11" s="766"/>
      <c r="E11" s="768"/>
      <c r="F11" s="693" t="s">
        <v>18</v>
      </c>
      <c r="G11" s="693" t="s">
        <v>18</v>
      </c>
      <c r="H11" s="7"/>
      <c r="I11" s="9"/>
    </row>
    <row r="12" spans="2:9" ht="41.25" customHeight="1">
      <c r="B12" s="295" t="s">
        <v>29</v>
      </c>
      <c r="C12" s="226" t="s">
        <v>30</v>
      </c>
      <c r="D12" s="766"/>
      <c r="E12" s="768"/>
      <c r="F12" s="693" t="s">
        <v>18</v>
      </c>
      <c r="G12" s="693" t="s">
        <v>18</v>
      </c>
      <c r="H12" s="7"/>
      <c r="I12" s="9"/>
    </row>
    <row r="13" spans="2:9" ht="41.25" customHeight="1">
      <c r="B13" s="295" t="s">
        <v>31</v>
      </c>
      <c r="C13" s="226" t="s">
        <v>32</v>
      </c>
      <c r="D13" s="766"/>
      <c r="E13" s="768"/>
      <c r="F13" s="693" t="s">
        <v>18</v>
      </c>
      <c r="G13" s="693" t="s">
        <v>18</v>
      </c>
      <c r="H13" s="7"/>
      <c r="I13" s="9"/>
    </row>
    <row r="14" spans="2:9" ht="41.25" customHeight="1">
      <c r="B14" s="295" t="s">
        <v>33</v>
      </c>
      <c r="C14" s="226" t="s">
        <v>34</v>
      </c>
      <c r="D14" s="766"/>
      <c r="E14" s="768"/>
      <c r="F14" s="693" t="s">
        <v>18</v>
      </c>
      <c r="G14" s="693" t="s">
        <v>18</v>
      </c>
      <c r="H14" s="7"/>
      <c r="I14" s="9"/>
    </row>
    <row r="15" spans="2:9" ht="41.25" customHeight="1">
      <c r="B15" s="295" t="s">
        <v>35</v>
      </c>
      <c r="C15" s="226" t="s">
        <v>36</v>
      </c>
      <c r="D15" s="766"/>
      <c r="E15" s="768"/>
      <c r="F15" s="693" t="s">
        <v>18</v>
      </c>
      <c r="G15" s="693" t="s">
        <v>18</v>
      </c>
      <c r="H15" s="7"/>
      <c r="I15" s="9"/>
    </row>
    <row r="16" spans="2:9" ht="39" customHeight="1">
      <c r="B16" s="295" t="s">
        <v>37</v>
      </c>
      <c r="C16" s="226" t="s">
        <v>11</v>
      </c>
      <c r="D16" s="688" t="s">
        <v>38</v>
      </c>
      <c r="E16" s="694" t="s">
        <v>26</v>
      </c>
      <c r="F16" s="374"/>
      <c r="G16" s="374"/>
      <c r="H16" s="375"/>
      <c r="I16" s="376"/>
    </row>
    <row r="17" spans="2:9" ht="52">
      <c r="B17" s="687" t="s">
        <v>39</v>
      </c>
      <c r="C17" s="226" t="s">
        <v>11</v>
      </c>
      <c r="D17" s="688" t="s">
        <v>40</v>
      </c>
      <c r="E17" s="374"/>
      <c r="F17" s="374"/>
      <c r="G17" s="374"/>
      <c r="H17" s="374"/>
      <c r="I17" s="374"/>
    </row>
    <row r="18" spans="2:9" ht="39" customHeight="1">
      <c r="B18" s="296" t="s">
        <v>41</v>
      </c>
      <c r="C18" s="227" t="s">
        <v>11</v>
      </c>
      <c r="D18" s="10" t="s">
        <v>42</v>
      </c>
      <c r="E18" s="12" t="s">
        <v>43</v>
      </c>
      <c r="F18" s="11"/>
      <c r="G18" s="11"/>
      <c r="H18" s="12" t="s">
        <v>18</v>
      </c>
      <c r="I18" s="13"/>
    </row>
    <row r="19" spans="2:9" ht="39" customHeight="1">
      <c r="B19" s="296" t="s">
        <v>44</v>
      </c>
      <c r="C19" s="227" t="s">
        <v>11</v>
      </c>
      <c r="D19" s="10" t="s">
        <v>45</v>
      </c>
      <c r="E19" s="12" t="s">
        <v>43</v>
      </c>
      <c r="F19" s="11"/>
      <c r="G19" s="11"/>
      <c r="H19" s="12" t="s">
        <v>18</v>
      </c>
      <c r="I19" s="13"/>
    </row>
    <row r="20" spans="2:9" ht="39" customHeight="1">
      <c r="B20" s="672" t="s">
        <v>46</v>
      </c>
      <c r="C20" s="229" t="s">
        <v>11</v>
      </c>
      <c r="D20" s="17" t="s">
        <v>47</v>
      </c>
      <c r="E20" s="38" t="s">
        <v>48</v>
      </c>
      <c r="F20" s="18"/>
      <c r="G20" s="18"/>
      <c r="H20" s="18"/>
      <c r="I20" s="19" t="s">
        <v>18</v>
      </c>
    </row>
    <row r="21" spans="2:9" ht="39" customHeight="1">
      <c r="B21" s="673" t="s">
        <v>49</v>
      </c>
      <c r="C21" s="228" t="s">
        <v>11</v>
      </c>
      <c r="D21" s="14" t="s">
        <v>50</v>
      </c>
      <c r="E21" s="37" t="s">
        <v>48</v>
      </c>
      <c r="F21" s="15"/>
      <c r="G21" s="15"/>
      <c r="H21" s="15"/>
      <c r="I21" s="16" t="s">
        <v>18</v>
      </c>
    </row>
    <row r="22" spans="2:9" ht="39" customHeight="1">
      <c r="B22" s="297" t="s">
        <v>51</v>
      </c>
      <c r="C22" s="230" t="s">
        <v>11</v>
      </c>
      <c r="D22" s="20" t="s">
        <v>52</v>
      </c>
      <c r="E22" s="39" t="s">
        <v>53</v>
      </c>
      <c r="F22" s="21"/>
      <c r="G22" s="21"/>
      <c r="H22" s="21"/>
      <c r="I22" s="22" t="s">
        <v>18</v>
      </c>
    </row>
    <row r="23" spans="2:9" ht="39" customHeight="1">
      <c r="B23" s="298" t="s">
        <v>54</v>
      </c>
      <c r="C23" s="231" t="s">
        <v>55</v>
      </c>
      <c r="D23" s="23" t="s">
        <v>56</v>
      </c>
      <c r="E23" s="691" t="s">
        <v>57</v>
      </c>
      <c r="F23" s="24"/>
      <c r="G23" s="24"/>
      <c r="H23" s="691"/>
      <c r="I23" s="25" t="s">
        <v>18</v>
      </c>
    </row>
    <row r="24" spans="2:9" ht="39" customHeight="1">
      <c r="B24" s="299" t="s">
        <v>58</v>
      </c>
      <c r="C24" s="232" t="s">
        <v>11</v>
      </c>
      <c r="D24" s="23" t="s">
        <v>59</v>
      </c>
      <c r="E24" s="692" t="s">
        <v>60</v>
      </c>
      <c r="F24" s="24"/>
      <c r="G24" s="24"/>
      <c r="H24" s="24"/>
      <c r="I24" s="25" t="s">
        <v>18</v>
      </c>
    </row>
    <row r="25" spans="2:9" ht="46.5" customHeight="1">
      <c r="B25" s="298" t="s">
        <v>61</v>
      </c>
      <c r="C25" s="233" t="s">
        <v>62</v>
      </c>
      <c r="D25" s="750" t="s">
        <v>63</v>
      </c>
      <c r="E25" s="753" t="s">
        <v>64</v>
      </c>
      <c r="F25" s="691"/>
      <c r="G25" s="691"/>
      <c r="H25" s="24"/>
      <c r="I25" s="25" t="s">
        <v>18</v>
      </c>
    </row>
    <row r="26" spans="2:9" ht="46.5" customHeight="1">
      <c r="B26" s="298" t="s">
        <v>65</v>
      </c>
      <c r="C26" s="233" t="s">
        <v>66</v>
      </c>
      <c r="D26" s="751"/>
      <c r="E26" s="754"/>
      <c r="F26" s="691"/>
      <c r="G26" s="691"/>
      <c r="H26" s="24"/>
      <c r="I26" s="25" t="s">
        <v>18</v>
      </c>
    </row>
    <row r="27" spans="2:9" ht="46.5" customHeight="1">
      <c r="B27" s="298" t="s">
        <v>67</v>
      </c>
      <c r="C27" s="233" t="s">
        <v>68</v>
      </c>
      <c r="D27" s="751"/>
      <c r="E27" s="754"/>
      <c r="F27" s="691"/>
      <c r="G27" s="691"/>
      <c r="H27" s="24"/>
      <c r="I27" s="25" t="s">
        <v>18</v>
      </c>
    </row>
    <row r="28" spans="2:9" ht="46.5" customHeight="1">
      <c r="B28" s="298" t="s">
        <v>69</v>
      </c>
      <c r="C28" s="233" t="s">
        <v>70</v>
      </c>
      <c r="D28" s="751"/>
      <c r="E28" s="754"/>
      <c r="F28" s="691"/>
      <c r="G28" s="691"/>
      <c r="H28" s="24"/>
      <c r="I28" s="25" t="s">
        <v>18</v>
      </c>
    </row>
    <row r="29" spans="2:9" ht="46.5" customHeight="1">
      <c r="B29" s="298" t="s">
        <v>71</v>
      </c>
      <c r="C29" s="233" t="s">
        <v>72</v>
      </c>
      <c r="D29" s="751"/>
      <c r="E29" s="754"/>
      <c r="F29" s="691"/>
      <c r="G29" s="691"/>
      <c r="H29" s="24"/>
      <c r="I29" s="25" t="s">
        <v>18</v>
      </c>
    </row>
    <row r="30" spans="2:9" ht="46.5" customHeight="1">
      <c r="B30" s="298" t="s">
        <v>73</v>
      </c>
      <c r="C30" s="233" t="s">
        <v>74</v>
      </c>
      <c r="D30" s="751"/>
      <c r="E30" s="754"/>
      <c r="F30" s="691"/>
      <c r="G30" s="691"/>
      <c r="H30" s="24"/>
      <c r="I30" s="25" t="s">
        <v>18</v>
      </c>
    </row>
    <row r="31" spans="2:9" ht="46.5" customHeight="1">
      <c r="B31" s="298" t="s">
        <v>75</v>
      </c>
      <c r="C31" s="233" t="s">
        <v>76</v>
      </c>
      <c r="D31" s="752"/>
      <c r="E31" s="754"/>
      <c r="F31" s="691"/>
      <c r="G31" s="691"/>
      <c r="H31" s="24"/>
      <c r="I31" s="25" t="s">
        <v>18</v>
      </c>
    </row>
    <row r="32" spans="2:9" ht="39" customHeight="1">
      <c r="B32" s="298" t="s">
        <v>77</v>
      </c>
      <c r="C32" s="231" t="s">
        <v>11</v>
      </c>
      <c r="D32" s="23" t="s">
        <v>78</v>
      </c>
      <c r="E32" s="692" t="s">
        <v>79</v>
      </c>
      <c r="F32" s="24"/>
      <c r="G32" s="24"/>
      <c r="H32" s="24"/>
      <c r="I32" s="25" t="s">
        <v>18</v>
      </c>
    </row>
    <row r="33" spans="2:9" ht="72" customHeight="1" thickBot="1">
      <c r="B33" s="300" t="s">
        <v>80</v>
      </c>
      <c r="C33" s="234" t="s">
        <v>11</v>
      </c>
      <c r="D33" s="26" t="s">
        <v>81</v>
      </c>
      <c r="E33" s="40" t="s">
        <v>79</v>
      </c>
      <c r="F33" s="27"/>
      <c r="G33" s="27"/>
      <c r="H33" s="27"/>
      <c r="I33" s="28" t="s">
        <v>18</v>
      </c>
    </row>
  </sheetData>
  <mergeCells count="10">
    <mergeCell ref="D25:D31"/>
    <mergeCell ref="E25:E31"/>
    <mergeCell ref="B2:I2"/>
    <mergeCell ref="B4:B5"/>
    <mergeCell ref="D4:D5"/>
    <mergeCell ref="E4:E5"/>
    <mergeCell ref="F4:I4"/>
    <mergeCell ref="D10:D15"/>
    <mergeCell ref="E10:E15"/>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1" location="請求書_追給" display="請求書（追給・ゼロ精算・確定払）"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7" location="基本情報" display="基本情報" xr:uid="{00000000-0004-0000-0000-000018000000}"/>
    <hyperlink ref="B8" location="表紙・見積書" display="表紙・見積書" xr:uid="{00000000-0004-0000-0000-000019000000}"/>
    <hyperlink ref="B9" location="見・契_経費内訳書" display="【１】見・契" xr:uid="{00000000-0004-0000-0000-00001A000000}"/>
    <hyperlink ref="B6" location="単価表!A1" display="単価表" xr:uid="{00000000-0004-0000-0000-00001B000000}"/>
    <hyperlink ref="B20" location="'請求書（戻入）'!請求書_追給" display="請求書（戻入）" xr:uid="{00000000-0004-0000-0000-00000A000000}"/>
    <hyperlink ref="B17" location="'（参考）配置計画表'!A1" display="（参考）配置計画表" xr:uid="{1F7B2C90-B75E-41FE-8B57-AC6EAC984762}"/>
  </hyperlinks>
  <pageMargins left="0.7" right="0.7" top="0.75" bottom="0.75" header="0.3" footer="0.3"/>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3324-6A42-4574-9553-C937516DB685}">
  <sheetPr>
    <tabColor rgb="FFFFFF00"/>
  </sheetPr>
  <dimension ref="A1:I44"/>
  <sheetViews>
    <sheetView workbookViewId="0">
      <selection activeCell="G24" sqref="G24"/>
    </sheetView>
  </sheetViews>
  <sheetFormatPr defaultColWidth="9" defaultRowHeight="13"/>
  <cols>
    <col min="1" max="1" width="15.6328125" style="42" customWidth="1"/>
    <col min="2" max="3" width="13.90625" style="42" customWidth="1"/>
    <col min="4" max="4" width="25.08984375" style="42" customWidth="1"/>
    <col min="5" max="6" width="9" style="42"/>
    <col min="7" max="7" width="14.26953125" style="42" customWidth="1"/>
    <col min="8" max="16384" width="9" style="42"/>
  </cols>
  <sheetData>
    <row r="1" spans="1:9" ht="14">
      <c r="A1" s="574" t="s">
        <v>82</v>
      </c>
      <c r="B1" s="41"/>
      <c r="C1" s="41"/>
      <c r="D1" s="41"/>
    </row>
    <row r="2" spans="1:9" ht="16.5">
      <c r="A2" s="43" t="s">
        <v>83</v>
      </c>
      <c r="B2" s="212"/>
      <c r="C2" s="212"/>
      <c r="D2" s="213"/>
      <c r="E2" s="213"/>
      <c r="F2" s="213"/>
      <c r="G2" s="213"/>
    </row>
    <row r="3" spans="1:9" ht="17.25" customHeight="1">
      <c r="A3" s="43" t="s">
        <v>84</v>
      </c>
      <c r="B3" s="44"/>
      <c r="C3" s="44"/>
    </row>
    <row r="4" spans="1:9" ht="17.25" customHeight="1">
      <c r="A4" s="698" t="s">
        <v>85</v>
      </c>
      <c r="B4" s="45" t="s">
        <v>86</v>
      </c>
      <c r="C4" s="663"/>
      <c r="E4" s="663"/>
      <c r="F4" s="663"/>
    </row>
    <row r="5" spans="1:9" ht="17.25" customHeight="1">
      <c r="A5" s="664">
        <v>8600</v>
      </c>
      <c r="B5" s="549">
        <v>17200</v>
      </c>
      <c r="C5" s="665"/>
      <c r="E5" s="665"/>
      <c r="F5" s="665"/>
    </row>
    <row r="6" spans="1:9" ht="17.25" customHeight="1">
      <c r="A6" s="48"/>
      <c r="B6" s="49"/>
      <c r="C6" s="726"/>
    </row>
    <row r="7" spans="1:9" ht="17.25" customHeight="1">
      <c r="A7" s="43" t="s">
        <v>87</v>
      </c>
      <c r="B7" s="44"/>
      <c r="C7" s="44"/>
      <c r="E7" s="666"/>
      <c r="F7" s="666"/>
    </row>
    <row r="8" spans="1:9" ht="17.25" customHeight="1">
      <c r="A8" s="51" t="s">
        <v>88</v>
      </c>
      <c r="B8" s="44"/>
      <c r="C8" s="44"/>
      <c r="E8" s="663"/>
      <c r="F8" s="663"/>
    </row>
    <row r="9" spans="1:9" ht="17.25" customHeight="1">
      <c r="A9" s="42" t="s">
        <v>89</v>
      </c>
      <c r="B9" s="44"/>
      <c r="C9" s="44"/>
      <c r="E9" s="665"/>
      <c r="F9" s="665"/>
    </row>
    <row r="10" spans="1:9" ht="17.25" customHeight="1">
      <c r="A10" s="43" t="s">
        <v>84</v>
      </c>
      <c r="B10" s="44"/>
      <c r="C10" s="44"/>
    </row>
    <row r="11" spans="1:9" ht="17.25" customHeight="1">
      <c r="A11" s="45" t="s">
        <v>90</v>
      </c>
      <c r="B11" s="45" t="s">
        <v>91</v>
      </c>
      <c r="C11" s="44"/>
    </row>
    <row r="12" spans="1:9" ht="17.25" customHeight="1">
      <c r="A12" s="667">
        <v>4300</v>
      </c>
      <c r="B12" s="667">
        <v>8600</v>
      </c>
      <c r="C12" s="44"/>
    </row>
    <row r="13" spans="1:9" ht="17.25" customHeight="1"/>
    <row r="14" spans="1:9" ht="17.25" customHeight="1">
      <c r="A14" s="52" t="s">
        <v>92</v>
      </c>
      <c r="F14" s="666"/>
      <c r="G14" s="666"/>
      <c r="H14" s="666"/>
      <c r="I14" s="666"/>
    </row>
    <row r="15" spans="1:9" ht="17.25" customHeight="1">
      <c r="A15" s="770" t="s">
        <v>93</v>
      </c>
      <c r="B15" s="771"/>
      <c r="C15" s="45" t="s">
        <v>94</v>
      </c>
      <c r="D15" s="53" t="s">
        <v>95</v>
      </c>
      <c r="F15" s="772"/>
      <c r="G15" s="772"/>
      <c r="H15" s="663"/>
      <c r="I15" s="666"/>
    </row>
    <row r="16" spans="1:9" ht="17.25" customHeight="1">
      <c r="A16" s="773" t="s">
        <v>96</v>
      </c>
      <c r="B16" s="774"/>
      <c r="C16" s="47">
        <v>1500</v>
      </c>
      <c r="D16" s="3" t="s">
        <v>97</v>
      </c>
      <c r="F16" s="775"/>
      <c r="G16" s="775"/>
      <c r="H16" s="668"/>
      <c r="I16" s="666"/>
    </row>
    <row r="17" spans="1:9" ht="17.25" customHeight="1">
      <c r="A17" s="776" t="s">
        <v>98</v>
      </c>
      <c r="B17" s="777"/>
      <c r="C17" s="47">
        <v>5500</v>
      </c>
      <c r="D17" s="3" t="s">
        <v>99</v>
      </c>
      <c r="F17" s="778"/>
      <c r="G17" s="778"/>
      <c r="H17" s="668"/>
      <c r="I17" s="666"/>
    </row>
    <row r="18" spans="1:9" ht="17.25" customHeight="1">
      <c r="A18" s="54" t="s">
        <v>100</v>
      </c>
      <c r="B18" s="730"/>
      <c r="C18" s="55"/>
    </row>
    <row r="19" spans="1:9" ht="17.25" customHeight="1"/>
    <row r="20" spans="1:9" ht="17.25" customHeight="1">
      <c r="A20" s="52" t="s">
        <v>101</v>
      </c>
    </row>
    <row r="21" spans="1:9" ht="17.25" customHeight="1">
      <c r="A21" s="770" t="s">
        <v>102</v>
      </c>
      <c r="B21" s="771"/>
      <c r="C21" s="45" t="s">
        <v>94</v>
      </c>
    </row>
    <row r="22" spans="1:9" ht="17.25" customHeight="1">
      <c r="A22" s="773" t="s">
        <v>103</v>
      </c>
      <c r="B22" s="774"/>
      <c r="C22" s="47">
        <v>10000</v>
      </c>
    </row>
    <row r="23" spans="1:9" ht="17.25" customHeight="1">
      <c r="A23" s="776" t="s">
        <v>104</v>
      </c>
      <c r="B23" s="777"/>
      <c r="C23" s="47">
        <v>3000</v>
      </c>
    </row>
    <row r="24" spans="1:9" ht="17.25" customHeight="1">
      <c r="A24" s="730"/>
      <c r="B24" s="730"/>
      <c r="C24" s="55"/>
    </row>
    <row r="25" spans="1:9" ht="17.25" customHeight="1">
      <c r="A25" s="52" t="s">
        <v>105</v>
      </c>
    </row>
    <row r="26" spans="1:9" ht="17.25" customHeight="1">
      <c r="A26" s="42" t="s">
        <v>106</v>
      </c>
      <c r="E26" s="666"/>
      <c r="F26" s="666"/>
    </row>
    <row r="27" spans="1:9" ht="17.25" customHeight="1">
      <c r="A27" s="45" t="s">
        <v>90</v>
      </c>
      <c r="B27" s="45" t="s">
        <v>91</v>
      </c>
      <c r="C27" s="663"/>
      <c r="E27" s="663"/>
      <c r="F27" s="663"/>
    </row>
    <row r="28" spans="1:9" ht="17.25" customHeight="1">
      <c r="A28" s="46">
        <v>11000</v>
      </c>
      <c r="B28" s="46">
        <v>22000</v>
      </c>
      <c r="C28" s="669"/>
      <c r="E28" s="665"/>
      <c r="F28" s="665"/>
    </row>
    <row r="29" spans="1:9" ht="17.25" customHeight="1">
      <c r="A29" s="670"/>
      <c r="B29" s="668"/>
      <c r="C29" s="668"/>
      <c r="E29" s="55"/>
      <c r="F29" s="55"/>
    </row>
    <row r="30" spans="1:9" ht="17.25" customHeight="1">
      <c r="A30" s="52" t="s">
        <v>107</v>
      </c>
    </row>
    <row r="31" spans="1:9" ht="17.25" customHeight="1">
      <c r="A31" s="51" t="s">
        <v>108</v>
      </c>
    </row>
    <row r="32" spans="1:9" ht="17.25" customHeight="1">
      <c r="A32" s="52" t="s">
        <v>109</v>
      </c>
      <c r="E32" s="663"/>
      <c r="F32" s="663"/>
    </row>
    <row r="33" spans="1:6" ht="17.25" customHeight="1">
      <c r="A33" s="42" t="s">
        <v>106</v>
      </c>
      <c r="E33" s="665"/>
      <c r="F33" s="665"/>
    </row>
    <row r="34" spans="1:6" ht="17.25" customHeight="1"/>
    <row r="35" spans="1:6" ht="17.25" customHeight="1">
      <c r="A35" s="52" t="s">
        <v>110</v>
      </c>
    </row>
    <row r="36" spans="1:6" ht="17.25" customHeight="1">
      <c r="A36" s="698" t="s">
        <v>111</v>
      </c>
      <c r="B36" s="45" t="s">
        <v>112</v>
      </c>
    </row>
    <row r="37" spans="1:6" ht="17.25" customHeight="1">
      <c r="A37" s="695" t="s">
        <v>113</v>
      </c>
      <c r="B37" s="47">
        <v>31100</v>
      </c>
    </row>
    <row r="38" spans="1:6" ht="17.25" customHeight="1">
      <c r="A38" s="695" t="s">
        <v>114</v>
      </c>
      <c r="B38" s="47">
        <v>22600</v>
      </c>
    </row>
    <row r="39" spans="1:6" ht="17.25" customHeight="1"/>
    <row r="40" spans="1:6" ht="17.25" customHeight="1">
      <c r="A40" s="42" t="s">
        <v>115</v>
      </c>
    </row>
    <row r="41" spans="1:6" ht="17.25" customHeight="1">
      <c r="A41" s="779" t="s">
        <v>116</v>
      </c>
      <c r="B41" s="779"/>
      <c r="C41" s="45" t="s">
        <v>117</v>
      </c>
    </row>
    <row r="42" spans="1:6" ht="17.25" customHeight="1">
      <c r="A42" s="769" t="s">
        <v>118</v>
      </c>
      <c r="B42" s="769"/>
      <c r="C42" s="56">
        <v>0.4</v>
      </c>
    </row>
    <row r="43" spans="1:6" ht="17.25" customHeight="1">
      <c r="A43" s="769" t="s">
        <v>119</v>
      </c>
      <c r="B43" s="769"/>
      <c r="C43" s="56">
        <v>0.3</v>
      </c>
    </row>
    <row r="44" spans="1:6" ht="17.25" customHeight="1">
      <c r="A44" s="42" t="s">
        <v>120</v>
      </c>
    </row>
  </sheetData>
  <mergeCells count="12">
    <mergeCell ref="A43:B43"/>
    <mergeCell ref="A15:B15"/>
    <mergeCell ref="F15:G15"/>
    <mergeCell ref="A16:B16"/>
    <mergeCell ref="F16:G16"/>
    <mergeCell ref="A17:B17"/>
    <mergeCell ref="F17:G17"/>
    <mergeCell ref="A21:B21"/>
    <mergeCell ref="A22:B22"/>
    <mergeCell ref="A23:B23"/>
    <mergeCell ref="A41:B41"/>
    <mergeCell ref="A42:B42"/>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33"/>
  <sheetViews>
    <sheetView showGridLines="0" tabSelected="1" zoomScale="80" zoomScaleNormal="80" workbookViewId="0">
      <selection activeCell="G7" sqref="G7"/>
    </sheetView>
  </sheetViews>
  <sheetFormatPr defaultColWidth="9" defaultRowHeight="20.25" customHeight="1"/>
  <cols>
    <col min="1" max="1" width="1" style="133" customWidth="1"/>
    <col min="2" max="2" width="15.26953125" style="133" customWidth="1"/>
    <col min="3" max="3" width="11" style="133" bestFit="1" customWidth="1"/>
    <col min="4" max="4" width="6.26953125" style="133" customWidth="1"/>
    <col min="5" max="5" width="29.36328125" style="133" customWidth="1"/>
    <col min="6" max="6" width="25.6328125" style="133" customWidth="1"/>
    <col min="7" max="7" width="29.36328125" style="133" customWidth="1"/>
    <col min="8" max="8" width="42.36328125" style="133" customWidth="1"/>
    <col min="9" max="9" width="7.36328125" style="133" customWidth="1"/>
    <col min="10" max="16384" width="9" style="133"/>
  </cols>
  <sheetData>
    <row r="1" spans="2:10" ht="6" customHeight="1" thickBot="1"/>
    <row r="2" spans="2:10" ht="42" customHeight="1" thickTop="1" thickBot="1">
      <c r="B2" s="782" t="s">
        <v>121</v>
      </c>
      <c r="C2" s="783"/>
      <c r="D2" s="783"/>
      <c r="E2" s="783"/>
      <c r="F2" s="783"/>
      <c r="G2" s="784"/>
      <c r="H2" s="211"/>
    </row>
    <row r="3" spans="2:10" ht="15.75" customHeight="1" thickTop="1" thickBot="1"/>
    <row r="4" spans="2:10" ht="20.25" customHeight="1" thickTop="1" thickBot="1">
      <c r="B4" s="218" t="s">
        <v>122</v>
      </c>
      <c r="C4" s="133" t="s">
        <v>123</v>
      </c>
    </row>
    <row r="5" spans="2:10" ht="20.25" customHeight="1" thickTop="1">
      <c r="D5" s="195" t="s">
        <v>124</v>
      </c>
      <c r="E5" s="788" t="s">
        <v>125</v>
      </c>
      <c r="F5" s="789"/>
      <c r="J5" s="617"/>
    </row>
    <row r="6" spans="2:10" ht="20.25" customHeight="1" thickBot="1">
      <c r="D6" s="195"/>
      <c r="E6" s="790" t="s">
        <v>126</v>
      </c>
      <c r="F6" s="791"/>
    </row>
    <row r="7" spans="2:10" ht="20.25" customHeight="1" thickBot="1">
      <c r="D7" s="195" t="s">
        <v>127</v>
      </c>
      <c r="E7" s="196" t="s">
        <v>128</v>
      </c>
    </row>
    <row r="8" spans="2:10" ht="20.25" customHeight="1" thickBot="1">
      <c r="D8" s="195" t="s">
        <v>129</v>
      </c>
      <c r="E8" s="388"/>
      <c r="F8" s="197" t="s">
        <v>130</v>
      </c>
    </row>
    <row r="9" spans="2:10" ht="12" customHeight="1" thickBot="1"/>
    <row r="10" spans="2:10" ht="20.25" customHeight="1" thickTop="1" thickBot="1">
      <c r="B10" s="218" t="s">
        <v>131</v>
      </c>
    </row>
    <row r="11" spans="2:10" ht="20.25" customHeight="1" thickTop="1">
      <c r="D11" s="195" t="s">
        <v>132</v>
      </c>
      <c r="E11" s="788"/>
      <c r="F11" s="789"/>
    </row>
    <row r="12" spans="2:10" ht="17.25" customHeight="1" thickBot="1">
      <c r="D12" s="195"/>
      <c r="E12" s="792"/>
      <c r="F12" s="793"/>
    </row>
    <row r="13" spans="2:10" ht="20.25" customHeight="1" thickBot="1">
      <c r="D13" s="195" t="s">
        <v>127</v>
      </c>
      <c r="E13" s="198"/>
    </row>
    <row r="14" spans="2:10" ht="20.25" customHeight="1" thickBot="1">
      <c r="D14" s="195" t="s">
        <v>129</v>
      </c>
      <c r="E14" s="388"/>
      <c r="F14" s="197" t="s">
        <v>130</v>
      </c>
    </row>
    <row r="15" spans="2:10" ht="12.75" customHeight="1" thickBot="1"/>
    <row r="16" spans="2:10" ht="20.25" customHeight="1" thickTop="1" thickBot="1">
      <c r="B16" s="218" t="s">
        <v>133</v>
      </c>
    </row>
    <row r="17" spans="2:10" ht="20.25" customHeight="1" thickTop="1" thickBot="1">
      <c r="D17" s="195" t="s">
        <v>134</v>
      </c>
      <c r="E17" s="199"/>
      <c r="F17" s="133" t="s">
        <v>135</v>
      </c>
    </row>
    <row r="18" spans="2:10" ht="20.25" customHeight="1" thickBot="1">
      <c r="D18" s="195" t="s">
        <v>136</v>
      </c>
      <c r="E18" s="199" t="s">
        <v>531</v>
      </c>
      <c r="F18" s="133" t="s">
        <v>137</v>
      </c>
    </row>
    <row r="19" spans="2:10" ht="30" customHeight="1" thickBot="1">
      <c r="D19" s="195" t="s">
        <v>138</v>
      </c>
      <c r="E19" s="785"/>
      <c r="F19" s="786"/>
      <c r="G19" s="787"/>
      <c r="H19" s="200" t="s">
        <v>139</v>
      </c>
    </row>
    <row r="20" spans="2:10" ht="20.25" customHeight="1" thickBot="1">
      <c r="D20" s="195" t="s">
        <v>140</v>
      </c>
      <c r="E20" s="199"/>
      <c r="F20" s="133" t="s">
        <v>141</v>
      </c>
    </row>
    <row r="21" spans="2:10" ht="20.25" customHeight="1" thickBot="1"/>
    <row r="22" spans="2:10" ht="32.25" customHeight="1" thickBot="1">
      <c r="D22" s="195" t="s">
        <v>142</v>
      </c>
      <c r="E22" s="201"/>
      <c r="F22" s="781" t="s">
        <v>143</v>
      </c>
      <c r="G22" s="780"/>
    </row>
    <row r="23" spans="2:10" ht="32.25" customHeight="1" thickBot="1">
      <c r="D23" s="195" t="s">
        <v>144</v>
      </c>
      <c r="E23" s="202"/>
      <c r="F23" s="781"/>
      <c r="G23" s="780"/>
    </row>
    <row r="24" spans="2:10" ht="20.25" customHeight="1">
      <c r="D24" s="195"/>
      <c r="E24" s="197" t="s">
        <v>145</v>
      </c>
    </row>
    <row r="25" spans="2:10" ht="17.25" customHeight="1" thickBot="1">
      <c r="D25" s="195"/>
    </row>
    <row r="26" spans="2:10" ht="20.25" customHeight="1" thickBot="1">
      <c r="D26" s="195" t="s">
        <v>146</v>
      </c>
      <c r="E26" s="201"/>
      <c r="F26" s="781" t="s">
        <v>147</v>
      </c>
      <c r="G26" s="780"/>
    </row>
    <row r="27" spans="2:10" ht="20.25" customHeight="1" thickBot="1">
      <c r="D27" s="195" t="s">
        <v>148</v>
      </c>
      <c r="E27" s="202"/>
      <c r="F27" s="781"/>
      <c r="G27" s="780"/>
    </row>
    <row r="28" spans="2:10" ht="15.75" customHeight="1">
      <c r="E28" s="197" t="s">
        <v>145</v>
      </c>
    </row>
    <row r="29" spans="2:10" ht="10.5" customHeight="1" thickBot="1"/>
    <row r="30" spans="2:10" ht="22.5" customHeight="1" thickTop="1" thickBot="1">
      <c r="B30" s="218" t="s">
        <v>149</v>
      </c>
    </row>
    <row r="31" spans="2:10" ht="28.5" customHeight="1" thickTop="1" thickBot="1">
      <c r="E31" s="388" t="s">
        <v>150</v>
      </c>
    </row>
    <row r="32" spans="2:10" ht="33.75" customHeight="1">
      <c r="E32" s="780" t="s">
        <v>151</v>
      </c>
      <c r="F32" s="780"/>
      <c r="G32" s="780"/>
      <c r="H32" s="780"/>
      <c r="I32" s="780"/>
      <c r="J32" s="780"/>
    </row>
    <row r="33" spans="5:10" ht="33.75" customHeight="1">
      <c r="E33" s="780" t="s">
        <v>152</v>
      </c>
      <c r="F33" s="780"/>
      <c r="G33" s="780"/>
      <c r="H33" s="780"/>
      <c r="I33" s="780"/>
      <c r="J33" s="780"/>
    </row>
  </sheetData>
  <mergeCells count="10">
    <mergeCell ref="E33:J33"/>
    <mergeCell ref="E32:J32"/>
    <mergeCell ref="F26:G27"/>
    <mergeCell ref="F22:G23"/>
    <mergeCell ref="B2:G2"/>
    <mergeCell ref="E19:G19"/>
    <mergeCell ref="E5:F5"/>
    <mergeCell ref="E6:F6"/>
    <mergeCell ref="E12:F12"/>
    <mergeCell ref="E11:F11"/>
  </mergeCells>
  <phoneticPr fontId="6"/>
  <dataValidations count="1">
    <dataValidation type="list" allowBlank="1" showInputMessage="1" showErrorMessage="1" sqref="E31" xr:uid="{00000000-0002-0000-0200-000001000000}">
      <formula1>"見積書,契約書"</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2:R40"/>
  <sheetViews>
    <sheetView showGridLines="0" view="pageBreakPreview" zoomScale="90" zoomScaleNormal="100" zoomScaleSheetLayoutView="90" workbookViewId="0">
      <selection activeCell="K23" sqref="K23:N23"/>
    </sheetView>
  </sheetViews>
  <sheetFormatPr defaultColWidth="5.08984375" defaultRowHeight="18" customHeight="1"/>
  <cols>
    <col min="1" max="16384" width="5.08984375" style="57"/>
  </cols>
  <sheetData>
    <row r="2" spans="1:18" ht="18" customHeight="1">
      <c r="O2" s="799" t="s">
        <v>153</v>
      </c>
      <c r="P2" s="799"/>
      <c r="Q2" s="799"/>
      <c r="R2" s="799"/>
    </row>
    <row r="3" spans="1:18" ht="18" customHeight="1">
      <c r="A3" s="2"/>
    </row>
    <row r="4" spans="1:18" ht="18" customHeight="1">
      <c r="A4" s="2" t="str">
        <f>基本情報!$E$5</f>
        <v>独立行政法人国際協力機構</v>
      </c>
    </row>
    <row r="5" spans="1:18" ht="18" customHeight="1">
      <c r="A5" s="2" t="str">
        <f>基本情報!$E$6</f>
        <v>○○センター　契約担当役</v>
      </c>
    </row>
    <row r="6" spans="1:18" ht="18" customHeight="1">
      <c r="A6" s="2" t="str">
        <f>基本情報!$E$7&amp;"　"&amp;基本情報!$E$8&amp;"　殿"</f>
        <v>所長　　殿</v>
      </c>
    </row>
    <row r="7" spans="1:18" ht="18" customHeight="1">
      <c r="A7" s="2"/>
    </row>
    <row r="9" spans="1:18" ht="18" customHeight="1">
      <c r="L9" s="57">
        <f>基本情報!$E$11</f>
        <v>0</v>
      </c>
    </row>
    <row r="10" spans="1:18" ht="18" customHeight="1">
      <c r="L10" s="57" t="str">
        <f>IF(基本情報!$E$12="","",基本情報!$E$12)</f>
        <v/>
      </c>
    </row>
    <row r="11" spans="1:18" ht="18" customHeight="1">
      <c r="L11" s="57" t="str">
        <f>基本情報!$E$13&amp;"　"&amp;基本情報!$E$14</f>
        <v>　</v>
      </c>
      <c r="R11" s="2" t="s">
        <v>154</v>
      </c>
    </row>
    <row r="14" spans="1:18" ht="18" customHeight="1">
      <c r="A14" s="801" t="s">
        <v>155</v>
      </c>
      <c r="B14" s="801"/>
      <c r="C14" s="801"/>
      <c r="D14" s="801"/>
      <c r="E14" s="801"/>
      <c r="F14" s="801"/>
      <c r="G14" s="801"/>
      <c r="H14" s="801"/>
      <c r="I14" s="801"/>
      <c r="J14" s="801"/>
      <c r="K14" s="801"/>
      <c r="L14" s="801"/>
      <c r="M14" s="801"/>
      <c r="N14" s="801"/>
      <c r="O14" s="801"/>
      <c r="P14" s="801"/>
      <c r="Q14" s="801"/>
      <c r="R14" s="801"/>
    </row>
    <row r="17" spans="1:18" ht="18" customHeight="1">
      <c r="B17" s="802" t="s">
        <v>138</v>
      </c>
      <c r="C17" s="802"/>
      <c r="D17" s="802"/>
      <c r="E17" s="802"/>
      <c r="F17" s="803" t="str">
        <f>基本情報!$E$17&amp;基本情報!$F$17&amp;"　"&amp;基本情報!$E$18&amp;基本情報!$F$18&amp;"「"&amp;基本情報!$E$19&amp;"」"</f>
        <v>年度　日系社会研修「」</v>
      </c>
      <c r="G17" s="803"/>
      <c r="H17" s="803"/>
      <c r="I17" s="803"/>
      <c r="J17" s="803"/>
      <c r="K17" s="803"/>
      <c r="L17" s="803"/>
      <c r="M17" s="803"/>
      <c r="N17" s="803"/>
      <c r="O17" s="803"/>
      <c r="P17" s="803"/>
      <c r="Q17" s="803"/>
    </row>
    <row r="18" spans="1:18" ht="18" customHeight="1">
      <c r="C18" s="699"/>
      <c r="D18" s="699"/>
      <c r="E18" s="699"/>
      <c r="F18" s="803"/>
      <c r="G18" s="803"/>
      <c r="H18" s="803"/>
      <c r="I18" s="803"/>
      <c r="J18" s="803"/>
      <c r="K18" s="803"/>
      <c r="L18" s="803"/>
      <c r="M18" s="803"/>
      <c r="N18" s="803"/>
      <c r="O18" s="803"/>
      <c r="P18" s="803"/>
      <c r="Q18" s="803"/>
    </row>
    <row r="19" spans="1:18" ht="18" customHeight="1">
      <c r="C19" s="699"/>
      <c r="D19" s="699"/>
      <c r="E19" s="699"/>
      <c r="F19" s="803"/>
      <c r="G19" s="803"/>
      <c r="H19" s="803"/>
      <c r="I19" s="803"/>
      <c r="J19" s="803"/>
      <c r="K19" s="803"/>
      <c r="L19" s="803"/>
      <c r="M19" s="803"/>
      <c r="N19" s="803"/>
      <c r="O19" s="803"/>
      <c r="P19" s="803"/>
      <c r="Q19" s="803"/>
    </row>
    <row r="20" spans="1:18" ht="18" customHeight="1">
      <c r="B20" s="802" t="s">
        <v>140</v>
      </c>
      <c r="C20" s="802"/>
      <c r="D20" s="802"/>
      <c r="E20" s="802"/>
      <c r="F20" s="804">
        <f>基本情報!$E$20</f>
        <v>0</v>
      </c>
      <c r="G20" s="804"/>
      <c r="H20" s="57" t="s">
        <v>156</v>
      </c>
    </row>
    <row r="22" spans="1:18" ht="18" customHeight="1">
      <c r="B22" s="802" t="s">
        <v>157</v>
      </c>
      <c r="C22" s="802"/>
      <c r="D22" s="802"/>
      <c r="E22" s="802"/>
      <c r="F22" s="800">
        <f>基本情報!$E$22</f>
        <v>0</v>
      </c>
      <c r="G22" s="800"/>
      <c r="H22" s="800"/>
      <c r="I22" s="800"/>
      <c r="J22" s="700" t="s">
        <v>158</v>
      </c>
      <c r="K22" s="800">
        <f>基本情報!$E$23</f>
        <v>0</v>
      </c>
      <c r="L22" s="800"/>
      <c r="M22" s="800"/>
      <c r="N22" s="800"/>
    </row>
    <row r="23" spans="1:18" ht="18" customHeight="1">
      <c r="B23" s="802" t="s">
        <v>159</v>
      </c>
      <c r="C23" s="802"/>
      <c r="D23" s="802"/>
      <c r="E23" s="802"/>
      <c r="F23" s="800">
        <f>基本情報!$E$26</f>
        <v>0</v>
      </c>
      <c r="G23" s="800"/>
      <c r="H23" s="800"/>
      <c r="I23" s="800"/>
      <c r="J23" s="700" t="s">
        <v>158</v>
      </c>
      <c r="K23" s="800">
        <f>基本情報!$E$27</f>
        <v>0</v>
      </c>
      <c r="L23" s="800"/>
      <c r="M23" s="800"/>
      <c r="N23" s="800"/>
    </row>
    <row r="26" spans="1:18" ht="18" customHeight="1">
      <c r="A26" s="794" t="s">
        <v>160</v>
      </c>
      <c r="B26" s="794"/>
      <c r="C26" s="794"/>
      <c r="D26" s="794"/>
      <c r="E26" s="794"/>
      <c r="F26" s="794"/>
      <c r="G26" s="794"/>
      <c r="H26" s="794"/>
      <c r="I26" s="794"/>
      <c r="J26" s="794"/>
      <c r="K26" s="794"/>
      <c r="L26" s="794"/>
      <c r="M26" s="794"/>
      <c r="N26" s="794"/>
      <c r="O26" s="794"/>
      <c r="P26" s="794"/>
      <c r="Q26" s="794"/>
      <c r="R26" s="794"/>
    </row>
    <row r="27" spans="1:18" ht="18" customHeight="1">
      <c r="A27" s="700"/>
      <c r="B27" s="700"/>
      <c r="C27" s="700"/>
      <c r="D27" s="700"/>
      <c r="E27" s="700"/>
      <c r="F27" s="700"/>
      <c r="G27" s="700"/>
      <c r="H27" s="700"/>
      <c r="I27" s="700"/>
      <c r="J27" s="700"/>
      <c r="K27" s="700"/>
      <c r="L27" s="700"/>
      <c r="M27" s="700"/>
      <c r="N27" s="700"/>
      <c r="O27" s="700"/>
      <c r="P27" s="700"/>
      <c r="Q27" s="700"/>
      <c r="R27" s="700"/>
    </row>
    <row r="29" spans="1:18" ht="18" customHeight="1">
      <c r="A29" s="794" t="s">
        <v>161</v>
      </c>
      <c r="B29" s="794"/>
      <c r="C29" s="794"/>
      <c r="D29" s="794"/>
      <c r="E29" s="794"/>
      <c r="F29" s="794"/>
      <c r="G29" s="794"/>
      <c r="H29" s="794"/>
      <c r="I29" s="794"/>
      <c r="J29" s="794"/>
      <c r="K29" s="794"/>
      <c r="L29" s="794"/>
      <c r="M29" s="794"/>
      <c r="N29" s="794"/>
      <c r="O29" s="794"/>
      <c r="P29" s="794"/>
      <c r="Q29" s="794"/>
      <c r="R29" s="794"/>
    </row>
    <row r="30" spans="1:18" ht="18" customHeight="1">
      <c r="A30" s="700"/>
      <c r="B30" s="700"/>
      <c r="C30" s="700"/>
      <c r="D30" s="700"/>
      <c r="E30" s="700"/>
      <c r="F30" s="700"/>
      <c r="G30" s="700"/>
      <c r="H30" s="700"/>
      <c r="I30" s="700"/>
      <c r="J30" s="700"/>
      <c r="K30" s="700"/>
      <c r="L30" s="700"/>
      <c r="M30" s="700"/>
      <c r="N30" s="700"/>
      <c r="O30" s="700"/>
      <c r="P30" s="700"/>
      <c r="Q30" s="700"/>
      <c r="R30" s="700"/>
    </row>
    <row r="32" spans="1:18" ht="18" customHeight="1">
      <c r="B32" s="795" t="s">
        <v>162</v>
      </c>
      <c r="C32" s="795"/>
      <c r="D32" s="795"/>
      <c r="E32" s="797">
        <f>【1】見・契!B34</f>
        <v>0</v>
      </c>
      <c r="F32" s="797"/>
      <c r="G32" s="797"/>
      <c r="H32" s="701" t="s">
        <v>163</v>
      </c>
      <c r="I32" s="701"/>
      <c r="J32" s="701"/>
      <c r="K32" s="701"/>
      <c r="L32" s="701"/>
      <c r="M32" s="701"/>
      <c r="N32" s="701"/>
      <c r="O32" s="796">
        <f>【1】見・契!B33</f>
        <v>0</v>
      </c>
      <c r="P32" s="796"/>
      <c r="Q32" s="796"/>
    </row>
    <row r="35" spans="2:18" ht="18" customHeight="1">
      <c r="B35" s="795" t="s">
        <v>164</v>
      </c>
      <c r="C35" s="795"/>
      <c r="D35" s="795"/>
      <c r="E35" s="798" t="s">
        <v>165</v>
      </c>
      <c r="F35" s="798"/>
      <c r="G35" s="798"/>
      <c r="H35" s="798"/>
      <c r="I35" s="798"/>
      <c r="J35" s="798"/>
      <c r="K35" s="798"/>
      <c r="L35" s="798"/>
      <c r="M35" s="798"/>
      <c r="N35" s="798"/>
      <c r="O35" s="798"/>
      <c r="P35" s="798"/>
      <c r="Q35" s="798"/>
    </row>
    <row r="38" spans="2:18" ht="18" customHeight="1">
      <c r="B38" s="656" t="s">
        <v>166</v>
      </c>
      <c r="C38" s="656"/>
      <c r="D38" s="656"/>
      <c r="E38" s="656"/>
      <c r="F38" s="656"/>
      <c r="G38" s="656"/>
      <c r="H38" s="656"/>
      <c r="I38" s="656"/>
      <c r="J38" s="656"/>
      <c r="K38" s="656"/>
      <c r="L38" s="656"/>
      <c r="M38" s="656"/>
      <c r="N38" s="656"/>
      <c r="O38" s="656"/>
      <c r="P38" s="656"/>
      <c r="Q38" s="656"/>
    </row>
    <row r="39" spans="2:18" ht="18" customHeight="1">
      <c r="B39" s="657"/>
      <c r="C39" s="657"/>
      <c r="D39" s="657"/>
      <c r="E39" s="657"/>
      <c r="F39" s="657"/>
      <c r="G39" s="657"/>
      <c r="H39" s="657"/>
      <c r="I39" s="657"/>
      <c r="J39" s="657"/>
      <c r="K39" s="657"/>
      <c r="L39" s="657"/>
      <c r="M39" s="657"/>
      <c r="N39" s="657"/>
      <c r="O39" s="657"/>
      <c r="P39" s="657"/>
      <c r="Q39" s="657"/>
    </row>
    <row r="40" spans="2:18" ht="18" customHeight="1">
      <c r="R40" s="625" t="s">
        <v>167</v>
      </c>
    </row>
  </sheetData>
  <mergeCells count="19">
    <mergeCell ref="O2:R2"/>
    <mergeCell ref="F22:I22"/>
    <mergeCell ref="K22:N22"/>
    <mergeCell ref="F23:I23"/>
    <mergeCell ref="K23:N23"/>
    <mergeCell ref="A14:R14"/>
    <mergeCell ref="B23:E23"/>
    <mergeCell ref="B22:E22"/>
    <mergeCell ref="B20:E20"/>
    <mergeCell ref="B17:E17"/>
    <mergeCell ref="F17:Q19"/>
    <mergeCell ref="F20:G20"/>
    <mergeCell ref="A26:R26"/>
    <mergeCell ref="A29:R29"/>
    <mergeCell ref="B32:D32"/>
    <mergeCell ref="B35:D35"/>
    <mergeCell ref="O32:Q32"/>
    <mergeCell ref="E32:G32"/>
    <mergeCell ref="E35:Q35"/>
  </mergeCells>
  <phoneticPr fontId="6"/>
  <dataValidations count="2">
    <dataValidation imeMode="on" allowBlank="1" showInputMessage="1" showErrorMessage="1" sqref="A3:A7 R11" xr:uid="{00000000-0002-0000-0300-000000000000}"/>
    <dataValidation imeMode="off" allowBlank="1" showInputMessage="1" showErrorMessage="1" sqref="F20" xr:uid="{00000000-0002-0000-0300-000001000000}"/>
  </dataValidations>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A1:I38"/>
  <sheetViews>
    <sheetView showGridLines="0" view="pageBreakPreview" zoomScale="80" zoomScaleNormal="80" zoomScaleSheetLayoutView="80" workbookViewId="0">
      <selection sqref="A1:E1"/>
    </sheetView>
  </sheetViews>
  <sheetFormatPr defaultColWidth="9" defaultRowHeight="17.149999999999999" customHeight="1"/>
  <cols>
    <col min="1" max="1" width="35.6328125" style="43" customWidth="1"/>
    <col min="2" max="2" width="17.6328125" style="144" customWidth="1"/>
    <col min="3" max="3" width="7.7265625" style="54" customWidth="1"/>
    <col min="4" max="4" width="12.90625" style="54" customWidth="1"/>
    <col min="5" max="5" width="18.36328125" style="144" customWidth="1"/>
    <col min="6" max="6" width="3.36328125" style="43" customWidth="1"/>
    <col min="7" max="7" width="3.6328125" style="43" customWidth="1"/>
    <col min="8" max="9" width="5.7265625" style="43" customWidth="1"/>
    <col min="10" max="10" width="7.08984375" style="43" customWidth="1"/>
    <col min="11" max="11" width="10.08984375" style="43" customWidth="1"/>
    <col min="12" max="12" width="2.26953125" style="43" customWidth="1"/>
    <col min="13" max="16384" width="9" style="43"/>
  </cols>
  <sheetData>
    <row r="1" spans="1:9" ht="15" customHeight="1">
      <c r="A1" s="805" t="str">
        <f>IF(基本情報!E31="見積書","別紙１",IF(基本情報!E31="契約書","附属書Ⅱ"))</f>
        <v>別紙１</v>
      </c>
      <c r="B1" s="805"/>
      <c r="C1" s="805"/>
      <c r="D1" s="805"/>
      <c r="E1" s="805"/>
    </row>
    <row r="2" spans="1:9" ht="15" customHeight="1">
      <c r="A2" s="101"/>
      <c r="B2" s="210"/>
      <c r="C2" s="210"/>
      <c r="D2" s="210"/>
      <c r="E2" s="210"/>
      <c r="F2" s="206"/>
      <c r="G2" s="206"/>
      <c r="H2" s="206"/>
      <c r="I2" s="206"/>
    </row>
    <row r="3" spans="1:9" ht="16.5">
      <c r="A3" s="806" t="s">
        <v>168</v>
      </c>
      <c r="B3" s="806"/>
      <c r="C3" s="806"/>
      <c r="D3" s="806"/>
      <c r="E3" s="806"/>
    </row>
    <row r="4" spans="1:9" ht="21" customHeight="1" thickBot="1">
      <c r="A4" s="54"/>
      <c r="B4" s="191"/>
      <c r="E4" s="702" t="s">
        <v>169</v>
      </c>
    </row>
    <row r="5" spans="1:9" ht="37.5" customHeight="1" thickBot="1">
      <c r="A5" s="58" t="s">
        <v>170</v>
      </c>
      <c r="B5" s="59" t="str">
        <f>IF(基本情報!E31="見積書","見積金額", IF(基本情報!E31="契約書","契約金額"))</f>
        <v>見積金額</v>
      </c>
      <c r="C5" s="807" t="s">
        <v>171</v>
      </c>
      <c r="D5" s="808"/>
      <c r="E5" s="60" t="s">
        <v>172</v>
      </c>
    </row>
    <row r="6" spans="1:9" ht="24.75" customHeight="1">
      <c r="A6" s="61" t="s">
        <v>173</v>
      </c>
      <c r="B6" s="62">
        <f>SUM(B7,B13,B16,B21)</f>
        <v>0</v>
      </c>
      <c r="C6" s="252"/>
      <c r="D6" s="237"/>
      <c r="E6" s="63"/>
    </row>
    <row r="7" spans="1:9" ht="24.75" customHeight="1">
      <c r="A7" s="217" t="s">
        <v>174</v>
      </c>
      <c r="B7" s="80">
        <f>SUM(B8:B12)</f>
        <v>0</v>
      </c>
      <c r="C7" s="253"/>
      <c r="D7" s="238"/>
      <c r="E7" s="81"/>
    </row>
    <row r="8" spans="1:9" ht="24.75" customHeight="1">
      <c r="A8" s="64" t="s">
        <v>175</v>
      </c>
      <c r="B8" s="65">
        <f>【2】見・契!S191</f>
        <v>0</v>
      </c>
      <c r="C8" s="301" t="s">
        <v>176</v>
      </c>
      <c r="D8" s="239"/>
      <c r="E8" s="66"/>
    </row>
    <row r="9" spans="1:9" ht="24.75" customHeight="1">
      <c r="A9" s="67" t="s">
        <v>177</v>
      </c>
      <c r="B9" s="68">
        <f>【2】見・契!V191</f>
        <v>0</v>
      </c>
      <c r="C9" s="302" t="s">
        <v>176</v>
      </c>
      <c r="D9" s="240"/>
      <c r="E9" s="69"/>
    </row>
    <row r="10" spans="1:9" ht="24.75" customHeight="1">
      <c r="A10" s="67" t="s">
        <v>178</v>
      </c>
      <c r="B10" s="68">
        <f>【2】見・契!AA191</f>
        <v>0</v>
      </c>
      <c r="C10" s="303" t="s">
        <v>176</v>
      </c>
      <c r="D10" s="241"/>
      <c r="E10" s="69"/>
    </row>
    <row r="11" spans="1:9" ht="24.75" customHeight="1">
      <c r="A11" s="67" t="s">
        <v>179</v>
      </c>
      <c r="B11" s="68">
        <f>【2】見・契!AE191</f>
        <v>0</v>
      </c>
      <c r="C11" s="303" t="s">
        <v>176</v>
      </c>
      <c r="D11" s="241"/>
      <c r="E11" s="69"/>
    </row>
    <row r="12" spans="1:9" ht="24.75" customHeight="1">
      <c r="A12" s="70" t="s">
        <v>180</v>
      </c>
      <c r="B12" s="71">
        <f>【2】見・契!AH191</f>
        <v>0</v>
      </c>
      <c r="C12" s="304" t="s">
        <v>176</v>
      </c>
      <c r="D12" s="242"/>
      <c r="E12" s="72"/>
    </row>
    <row r="13" spans="1:9" ht="24.75" customHeight="1">
      <c r="A13" s="214" t="s">
        <v>181</v>
      </c>
      <c r="B13" s="215">
        <f>SUM(B14:B15)</f>
        <v>0</v>
      </c>
      <c r="C13" s="254"/>
      <c r="D13" s="243"/>
      <c r="E13" s="216"/>
    </row>
    <row r="14" spans="1:9" ht="24.75" customHeight="1">
      <c r="A14" s="64" t="s">
        <v>182</v>
      </c>
      <c r="B14" s="73">
        <f>【3】見・契!G3</f>
        <v>0</v>
      </c>
      <c r="C14" s="301" t="s">
        <v>183</v>
      </c>
      <c r="D14" s="239"/>
      <c r="E14" s="66"/>
    </row>
    <row r="15" spans="1:9" ht="24.75" customHeight="1">
      <c r="A15" s="74" t="s">
        <v>184</v>
      </c>
      <c r="B15" s="75">
        <f>【4】見・契!F3</f>
        <v>0</v>
      </c>
      <c r="C15" s="304" t="s">
        <v>185</v>
      </c>
      <c r="D15" s="242"/>
      <c r="E15" s="76"/>
    </row>
    <row r="16" spans="1:9" ht="24.75" customHeight="1">
      <c r="A16" s="214" t="s">
        <v>186</v>
      </c>
      <c r="B16" s="215">
        <f>SUM(B17:B20)</f>
        <v>0</v>
      </c>
      <c r="C16" s="254"/>
      <c r="D16" s="243"/>
      <c r="E16" s="216"/>
    </row>
    <row r="17" spans="1:5" ht="24.75" customHeight="1">
      <c r="A17" s="77" t="s">
        <v>187</v>
      </c>
      <c r="B17" s="78">
        <f>【5】見・契!J16</f>
        <v>0</v>
      </c>
      <c r="C17" s="568" t="s">
        <v>188</v>
      </c>
      <c r="D17" s="244"/>
      <c r="E17" s="66"/>
    </row>
    <row r="18" spans="1:5" ht="24.75" customHeight="1">
      <c r="A18" s="79" t="s">
        <v>189</v>
      </c>
      <c r="B18" s="68">
        <f>【5】見・契!K31</f>
        <v>0</v>
      </c>
      <c r="C18" s="569" t="s">
        <v>188</v>
      </c>
      <c r="D18" s="245"/>
      <c r="E18" s="69"/>
    </row>
    <row r="19" spans="1:5" ht="24.75" customHeight="1">
      <c r="A19" s="79" t="s">
        <v>190</v>
      </c>
      <c r="B19" s="68">
        <f>【5】見・契!K57</f>
        <v>0</v>
      </c>
      <c r="C19" s="569" t="s">
        <v>188</v>
      </c>
      <c r="D19" s="245"/>
      <c r="E19" s="69"/>
    </row>
    <row r="20" spans="1:5" ht="24.75" customHeight="1">
      <c r="A20" s="70" t="s">
        <v>191</v>
      </c>
      <c r="B20" s="80">
        <f>【5】見・契!K59</f>
        <v>0</v>
      </c>
      <c r="C20" s="570" t="s">
        <v>188</v>
      </c>
      <c r="D20" s="246"/>
      <c r="E20" s="81"/>
    </row>
    <row r="21" spans="1:5" ht="24.75" customHeight="1">
      <c r="A21" s="214" t="s">
        <v>192</v>
      </c>
      <c r="B21" s="215">
        <f>SUM(B22:B29)</f>
        <v>0</v>
      </c>
      <c r="C21" s="696"/>
      <c r="D21" s="697"/>
      <c r="E21" s="216"/>
    </row>
    <row r="22" spans="1:5" ht="24.75" customHeight="1">
      <c r="A22" s="77" t="s">
        <v>193</v>
      </c>
      <c r="B22" s="78">
        <f>【6】見・契!H35</f>
        <v>0</v>
      </c>
      <c r="C22" s="568" t="s">
        <v>194</v>
      </c>
      <c r="D22" s="244"/>
      <c r="E22" s="66"/>
    </row>
    <row r="23" spans="1:5" ht="24.75" customHeight="1">
      <c r="A23" s="79" t="s">
        <v>195</v>
      </c>
      <c r="B23" s="68">
        <f>【6】見・契!H37</f>
        <v>0</v>
      </c>
      <c r="C23" s="569" t="s">
        <v>194</v>
      </c>
      <c r="D23" s="245"/>
      <c r="E23" s="69"/>
    </row>
    <row r="24" spans="1:5" ht="24.75" customHeight="1">
      <c r="A24" s="79" t="s">
        <v>196</v>
      </c>
      <c r="B24" s="68">
        <f>【6】見・契!H147</f>
        <v>0</v>
      </c>
      <c r="C24" s="569" t="s">
        <v>194</v>
      </c>
      <c r="D24" s="245"/>
      <c r="E24" s="69"/>
    </row>
    <row r="25" spans="1:5" ht="24.75" customHeight="1">
      <c r="A25" s="79" t="s">
        <v>197</v>
      </c>
      <c r="B25" s="68">
        <f>【6】見・契!H154</f>
        <v>0</v>
      </c>
      <c r="C25" s="569" t="s">
        <v>194</v>
      </c>
      <c r="D25" s="245"/>
      <c r="E25" s="69"/>
    </row>
    <row r="26" spans="1:5" ht="24.75" customHeight="1">
      <c r="A26" s="79" t="s">
        <v>198</v>
      </c>
      <c r="B26" s="68">
        <f>【6】見・契!H167</f>
        <v>0</v>
      </c>
      <c r="C26" s="569" t="s">
        <v>194</v>
      </c>
      <c r="D26" s="245"/>
      <c r="E26" s="69"/>
    </row>
    <row r="27" spans="1:5" ht="24.75" customHeight="1">
      <c r="A27" s="79" t="s">
        <v>199</v>
      </c>
      <c r="B27" s="68">
        <f>【6】見・契!H191</f>
        <v>0</v>
      </c>
      <c r="C27" s="569" t="s">
        <v>194</v>
      </c>
      <c r="D27" s="245"/>
      <c r="E27" s="69"/>
    </row>
    <row r="28" spans="1:5" ht="24.75" customHeight="1">
      <c r="A28" s="82" t="s">
        <v>200</v>
      </c>
      <c r="B28" s="68">
        <f>【6】見・契!H198</f>
        <v>0</v>
      </c>
      <c r="C28" s="569" t="s">
        <v>194</v>
      </c>
      <c r="D28" s="247"/>
      <c r="E28" s="84"/>
    </row>
    <row r="29" spans="1:5" ht="24.75" customHeight="1" thickBot="1">
      <c r="A29" s="82" t="s">
        <v>201</v>
      </c>
      <c r="B29" s="83">
        <f>【6】見・契!H221</f>
        <v>0</v>
      </c>
      <c r="C29" s="571" t="s">
        <v>194</v>
      </c>
      <c r="D29" s="247"/>
      <c r="E29" s="84"/>
    </row>
    <row r="30" spans="1:5" ht="24.75" customHeight="1" thickBot="1">
      <c r="A30" s="85" t="s">
        <v>202</v>
      </c>
      <c r="B30" s="86">
        <f>【7】見・契!I14</f>
        <v>0</v>
      </c>
      <c r="C30" s="572" t="s">
        <v>203</v>
      </c>
      <c r="D30" s="573"/>
      <c r="E30" s="87"/>
    </row>
    <row r="31" spans="1:5" ht="24.75" customHeight="1" thickBot="1">
      <c r="A31" s="85" t="s">
        <v>204</v>
      </c>
      <c r="B31" s="86">
        <f>【7】見・契!I18</f>
        <v>0</v>
      </c>
      <c r="C31" s="572" t="s">
        <v>203</v>
      </c>
      <c r="D31" s="248"/>
      <c r="E31" s="87"/>
    </row>
    <row r="32" spans="1:5" ht="24.75" customHeight="1" thickBot="1">
      <c r="A32" s="88" t="s">
        <v>205</v>
      </c>
      <c r="B32" s="89">
        <f>SUM(B6,B30,B31)</f>
        <v>0</v>
      </c>
      <c r="C32" s="255"/>
      <c r="D32" s="249"/>
      <c r="E32" s="90"/>
    </row>
    <row r="33" spans="1:5" ht="24.75" customHeight="1" thickTop="1" thickBot="1">
      <c r="A33" s="91" t="s">
        <v>206</v>
      </c>
      <c r="B33" s="92">
        <f>ROUNDDOWN(B32*0.1,0)</f>
        <v>0</v>
      </c>
      <c r="C33" s="256"/>
      <c r="D33" s="250"/>
      <c r="E33" s="618" t="s">
        <v>207</v>
      </c>
    </row>
    <row r="34" spans="1:5" ht="30.75" customHeight="1" thickBot="1">
      <c r="A34" s="93" t="s">
        <v>208</v>
      </c>
      <c r="B34" s="94">
        <f>B32+B33</f>
        <v>0</v>
      </c>
      <c r="C34" s="257"/>
      <c r="D34" s="251"/>
      <c r="E34" s="95"/>
    </row>
    <row r="35" spans="1:5" ht="27" customHeight="1">
      <c r="A35" s="43" t="s">
        <v>209</v>
      </c>
    </row>
    <row r="36" spans="1:5" ht="15" customHeight="1">
      <c r="B36" s="43"/>
      <c r="E36" s="43"/>
    </row>
    <row r="37" spans="1:5" ht="15" customHeight="1">
      <c r="A37" s="54"/>
      <c r="B37" s="192"/>
      <c r="C37" s="193"/>
      <c r="D37" s="193"/>
      <c r="E37" s="194"/>
    </row>
    <row r="38" spans="1:5" ht="15" customHeight="1">
      <c r="A38" s="54"/>
      <c r="B38" s="192"/>
      <c r="C38" s="193"/>
      <c r="D38" s="193"/>
      <c r="E38" s="194"/>
    </row>
  </sheetData>
  <mergeCells count="3">
    <mergeCell ref="A1:E1"/>
    <mergeCell ref="A3:E3"/>
    <mergeCell ref="C5:D5"/>
  </mergeCells>
  <phoneticPr fontId="6"/>
  <dataValidations count="1">
    <dataValidation imeMode="off" allowBlank="1" showInputMessage="1" showErrorMessage="1" sqref="B6:B34" xr:uid="{00000000-0002-0000-0400-000000000000}"/>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1" location="【7】見・契!B17" display="別紙７" xr:uid="{00000000-0004-0000-0400-000013000000}"/>
    <hyperlink ref="C28" location="【6】見・契!B169" display="別紙６" xr:uid="{00000000-0004-0000-0400-000015000000}"/>
    <hyperlink ref="C30" location="【7】見・契!B17" display="別紙７" xr:uid="{9FD16ADB-BAF9-4130-AFEB-2F8A394E98F7}"/>
  </hyperlinks>
  <printOptions gridLinesSet="0"/>
  <pageMargins left="0.98425196850393704" right="0.59055118110236227" top="0.59055118110236227" bottom="0.59055118110236227"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N191"/>
  <sheetViews>
    <sheetView showGridLines="0" view="pageBreakPreview" topLeftCell="L1" zoomScale="80" zoomScaleNormal="80" zoomScaleSheetLayoutView="80" workbookViewId="0">
      <selection activeCell="S191" sqref="S191"/>
    </sheetView>
  </sheetViews>
  <sheetFormatPr defaultColWidth="9" defaultRowHeight="13" outlineLevelCol="1"/>
  <cols>
    <col min="1" max="1" width="54" style="96" customWidth="1" outlineLevel="1"/>
    <col min="2" max="2" width="2" style="96" customWidth="1"/>
    <col min="3" max="3" width="4.90625" style="98" customWidth="1"/>
    <col min="4" max="4" width="12.26953125" style="608" customWidth="1"/>
    <col min="5" max="5" width="6.7265625" style="96" customWidth="1"/>
    <col min="6" max="6" width="3.26953125" style="96" customWidth="1"/>
    <col min="7" max="7" width="6.7265625" style="96" customWidth="1"/>
    <col min="8" max="8" width="5.6328125" style="96" customWidth="1" outlineLevel="1"/>
    <col min="9" max="9" width="21.08984375" style="96" customWidth="1" outlineLevel="1"/>
    <col min="10" max="10" width="17.90625" style="96" customWidth="1" outlineLevel="1"/>
    <col min="11" max="11" width="13.90625" style="96" customWidth="1"/>
    <col min="12" max="12" width="20.36328125" style="96" customWidth="1"/>
    <col min="13" max="13" width="4.90625" style="96" customWidth="1"/>
    <col min="14" max="14" width="12.6328125" style="96" customWidth="1" outlineLevel="1"/>
    <col min="15" max="15" width="4.90625" style="96" customWidth="1"/>
    <col min="16" max="16" width="10.36328125" style="96" customWidth="1" outlineLevel="1"/>
    <col min="17" max="17" width="5.26953125" style="97" customWidth="1"/>
    <col min="18" max="18" width="7.36328125" style="97" customWidth="1"/>
    <col min="19" max="19" width="10.36328125" style="97" customWidth="1"/>
    <col min="20" max="20" width="5.26953125" style="97" customWidth="1"/>
    <col min="21" max="21" width="8" style="97" customWidth="1"/>
    <col min="22" max="22" width="10.36328125" style="97" customWidth="1"/>
    <col min="23" max="23" width="18.36328125" style="96" customWidth="1"/>
    <col min="24" max="24" width="5.26953125" style="98" customWidth="1"/>
    <col min="25" max="25" width="4.6328125" style="98" customWidth="1"/>
    <col min="26" max="26" width="7.36328125" style="97" customWidth="1"/>
    <col min="27" max="27" width="10.36328125" style="97" customWidth="1"/>
    <col min="28" max="28" width="7.36328125" style="96" bestFit="1" customWidth="1"/>
    <col min="29" max="29" width="5.6328125" style="98" customWidth="1"/>
    <col min="30" max="30" width="7.36328125" style="97" customWidth="1"/>
    <col min="31" max="31" width="10.36328125" style="97" customWidth="1"/>
    <col min="32" max="32" width="5.26953125" style="97" customWidth="1"/>
    <col min="33" max="33" width="7.36328125" style="97" customWidth="1"/>
    <col min="34" max="34" width="10.36328125" style="97" customWidth="1"/>
    <col min="35" max="35" width="5.26953125" style="97" customWidth="1"/>
    <col min="36" max="36" width="7.36328125" style="97" customWidth="1"/>
    <col min="37" max="37" width="10.36328125" style="97" customWidth="1"/>
    <col min="38" max="38" width="9.36328125" style="96" customWidth="1"/>
    <col min="39" max="39" width="13.7265625" style="96" customWidth="1"/>
    <col min="40" max="40" width="2.26953125" style="96" customWidth="1"/>
    <col min="41" max="41" width="10.7265625" style="96" customWidth="1"/>
    <col min="42" max="42" width="6.7265625" style="96" customWidth="1"/>
    <col min="43" max="43" width="3.26953125" style="96" customWidth="1"/>
    <col min="44" max="44" width="6.7265625" style="96" customWidth="1"/>
    <col min="45" max="45" width="5.6328125" style="96" customWidth="1"/>
    <col min="46" max="47" width="22.36328125" style="96" customWidth="1"/>
    <col min="48" max="48" width="13.90625" style="96" customWidth="1"/>
    <col min="49" max="49" width="49.6328125" style="96" customWidth="1"/>
    <col min="50" max="50" width="5.26953125" style="96" customWidth="1"/>
    <col min="51" max="51" width="21.08984375" style="96" customWidth="1"/>
    <col min="52" max="52" width="9" style="96" customWidth="1"/>
    <col min="53" max="53" width="13.90625" style="96" customWidth="1"/>
    <col min="54" max="54" width="6.90625" style="96" customWidth="1"/>
    <col min="55" max="55" width="8.26953125" style="96" customWidth="1"/>
    <col min="56" max="56" width="10.36328125" style="96" customWidth="1"/>
    <col min="57" max="57" width="6.90625" style="96" customWidth="1"/>
    <col min="58" max="58" width="8.26953125" style="96" customWidth="1"/>
    <col min="59" max="59" width="10.36328125" style="96" customWidth="1"/>
    <col min="60" max="60" width="25.6328125" style="96" customWidth="1"/>
    <col min="61" max="61" width="6.36328125" style="98" customWidth="1"/>
    <col min="62" max="62" width="5.6328125" style="98" customWidth="1"/>
    <col min="63" max="63" width="8.26953125" style="96" customWidth="1"/>
    <col min="64" max="64" width="10.36328125" style="96" customWidth="1"/>
    <col min="65" max="65" width="11.90625" style="96" customWidth="1"/>
    <col min="66" max="66" width="5.6328125" style="98" customWidth="1"/>
    <col min="67" max="67" width="8.26953125" style="96" customWidth="1"/>
    <col min="68" max="68" width="10.36328125" style="96" customWidth="1"/>
    <col min="69" max="69" width="6.90625" style="96" customWidth="1"/>
    <col min="70" max="70" width="8.26953125" style="96" customWidth="1"/>
    <col min="71" max="71" width="10.36328125" style="96" customWidth="1"/>
    <col min="72" max="72" width="6.90625" style="96" customWidth="1"/>
    <col min="73" max="73" width="8.26953125" style="96" customWidth="1"/>
    <col min="74" max="74" width="10.36328125" style="96" customWidth="1"/>
    <col min="75" max="75" width="9.36328125" style="96" customWidth="1"/>
    <col min="76" max="76" width="15.26953125" style="96" customWidth="1"/>
    <col min="77" max="16384" width="9" style="96"/>
  </cols>
  <sheetData>
    <row r="1" spans="2:39" ht="21" customHeight="1">
      <c r="D1" s="639" t="s">
        <v>210</v>
      </c>
      <c r="AL1" s="702"/>
      <c r="AM1" s="702" t="str">
        <f>IF(基本情報!E31="見積書","見積書　別紙２",IF(基本情報!E31="契約書","別紙２"))</f>
        <v>見積書　別紙２</v>
      </c>
    </row>
    <row r="2" spans="2:39" ht="21" customHeight="1">
      <c r="B2" s="209"/>
      <c r="C2" s="619"/>
      <c r="D2" s="640" t="s">
        <v>211</v>
      </c>
      <c r="E2" s="209"/>
      <c r="F2" s="209"/>
      <c r="G2" s="209"/>
      <c r="H2" s="209"/>
      <c r="I2" s="209"/>
      <c r="AL2" s="722"/>
      <c r="AM2" s="722"/>
    </row>
    <row r="3" spans="2:39" ht="16.5" customHeight="1">
      <c r="AL3" s="722"/>
      <c r="AM3" s="722" t="s">
        <v>212</v>
      </c>
    </row>
    <row r="4" spans="2:39" ht="36" customHeight="1">
      <c r="C4" s="809" t="s">
        <v>213</v>
      </c>
      <c r="D4" s="813" t="s">
        <v>214</v>
      </c>
      <c r="E4" s="812" t="s">
        <v>215</v>
      </c>
      <c r="F4" s="812"/>
      <c r="G4" s="812"/>
      <c r="H4" s="811" t="s">
        <v>216</v>
      </c>
      <c r="I4" s="811" t="s">
        <v>217</v>
      </c>
      <c r="J4" s="811"/>
      <c r="K4" s="812" t="s">
        <v>218</v>
      </c>
      <c r="L4" s="812"/>
      <c r="M4" s="814" t="s">
        <v>219</v>
      </c>
      <c r="N4" s="811" t="s">
        <v>220</v>
      </c>
      <c r="O4" s="811" t="s">
        <v>221</v>
      </c>
      <c r="P4" s="811" t="s">
        <v>222</v>
      </c>
      <c r="Q4" s="812" t="s">
        <v>223</v>
      </c>
      <c r="R4" s="812"/>
      <c r="S4" s="812"/>
      <c r="T4" s="812" t="s">
        <v>224</v>
      </c>
      <c r="U4" s="812"/>
      <c r="V4" s="812"/>
      <c r="W4" s="812" t="s">
        <v>225</v>
      </c>
      <c r="X4" s="812"/>
      <c r="Y4" s="812"/>
      <c r="Z4" s="812"/>
      <c r="AA4" s="812"/>
      <c r="AB4" s="822" t="s">
        <v>226</v>
      </c>
      <c r="AC4" s="823"/>
      <c r="AD4" s="823"/>
      <c r="AE4" s="824"/>
      <c r="AF4" s="812" t="s">
        <v>227</v>
      </c>
      <c r="AG4" s="812"/>
      <c r="AH4" s="812"/>
      <c r="AI4" s="811" t="s">
        <v>228</v>
      </c>
      <c r="AJ4" s="812"/>
      <c r="AK4" s="812"/>
      <c r="AL4" s="819" t="s">
        <v>229</v>
      </c>
      <c r="AM4" s="812" t="s">
        <v>230</v>
      </c>
    </row>
    <row r="5" spans="2:39" ht="15.75" customHeight="1">
      <c r="C5" s="809"/>
      <c r="D5" s="813"/>
      <c r="E5" s="812"/>
      <c r="F5" s="812"/>
      <c r="G5" s="812"/>
      <c r="H5" s="811"/>
      <c r="I5" s="811"/>
      <c r="J5" s="811"/>
      <c r="K5" s="812" t="s">
        <v>231</v>
      </c>
      <c r="L5" s="812" t="s">
        <v>232</v>
      </c>
      <c r="M5" s="814"/>
      <c r="N5" s="811"/>
      <c r="O5" s="811"/>
      <c r="P5" s="811"/>
      <c r="Q5" s="811" t="s">
        <v>233</v>
      </c>
      <c r="R5" s="816" t="s">
        <v>234</v>
      </c>
      <c r="S5" s="815" t="s">
        <v>235</v>
      </c>
      <c r="T5" s="816" t="s">
        <v>233</v>
      </c>
      <c r="U5" s="816" t="s">
        <v>236</v>
      </c>
      <c r="V5" s="815" t="s">
        <v>237</v>
      </c>
      <c r="W5" s="815" t="s">
        <v>238</v>
      </c>
      <c r="X5" s="815" t="s">
        <v>239</v>
      </c>
      <c r="Y5" s="815" t="s">
        <v>240</v>
      </c>
      <c r="Z5" s="816" t="s">
        <v>234</v>
      </c>
      <c r="AA5" s="815" t="s">
        <v>237</v>
      </c>
      <c r="AB5" s="815" t="s">
        <v>241</v>
      </c>
      <c r="AC5" s="815" t="s">
        <v>242</v>
      </c>
      <c r="AD5" s="816" t="s">
        <v>234</v>
      </c>
      <c r="AE5" s="820" t="s">
        <v>235</v>
      </c>
      <c r="AF5" s="811" t="s">
        <v>233</v>
      </c>
      <c r="AG5" s="811" t="s">
        <v>243</v>
      </c>
      <c r="AH5" s="812" t="s">
        <v>235</v>
      </c>
      <c r="AI5" s="811" t="s">
        <v>233</v>
      </c>
      <c r="AJ5" s="811" t="s">
        <v>243</v>
      </c>
      <c r="AK5" s="812" t="s">
        <v>235</v>
      </c>
      <c r="AL5" s="819"/>
      <c r="AM5" s="812"/>
    </row>
    <row r="6" spans="2:39" ht="15.75" customHeight="1">
      <c r="C6" s="809"/>
      <c r="D6" s="813"/>
      <c r="E6" s="812"/>
      <c r="F6" s="812"/>
      <c r="G6" s="812"/>
      <c r="H6" s="811"/>
      <c r="I6" s="811"/>
      <c r="J6" s="811"/>
      <c r="K6" s="812"/>
      <c r="L6" s="812"/>
      <c r="M6" s="814"/>
      <c r="N6" s="811"/>
      <c r="O6" s="811"/>
      <c r="P6" s="811"/>
      <c r="Q6" s="811"/>
      <c r="R6" s="816"/>
      <c r="S6" s="815"/>
      <c r="T6" s="816"/>
      <c r="U6" s="816"/>
      <c r="V6" s="815"/>
      <c r="W6" s="815"/>
      <c r="X6" s="815"/>
      <c r="Y6" s="815"/>
      <c r="Z6" s="816"/>
      <c r="AA6" s="815"/>
      <c r="AB6" s="815"/>
      <c r="AC6" s="815"/>
      <c r="AD6" s="816"/>
      <c r="AE6" s="821"/>
      <c r="AF6" s="811"/>
      <c r="AG6" s="811"/>
      <c r="AH6" s="812"/>
      <c r="AI6" s="811"/>
      <c r="AJ6" s="811"/>
      <c r="AK6" s="812"/>
      <c r="AL6" s="819"/>
      <c r="AM6" s="812"/>
    </row>
    <row r="7" spans="2:39" ht="27.75" customHeight="1">
      <c r="D7" s="581"/>
      <c r="E7" s="396"/>
      <c r="F7" s="397" t="s">
        <v>244</v>
      </c>
      <c r="G7" s="398"/>
      <c r="H7" s="399"/>
      <c r="I7" s="810"/>
      <c r="J7" s="810"/>
      <c r="K7" s="706"/>
      <c r="L7" s="706"/>
      <c r="M7" s="400"/>
      <c r="N7" s="401"/>
      <c r="O7" s="407"/>
      <c r="P7" s="408"/>
      <c r="Q7" s="409" t="str">
        <f t="shared" ref="Q7:Q38" si="0">IF($P7="講師",IF($E7="","",TIME(HOUR($G7-$E7),ROUNDUP(MINUTE($G7-$E7)/30,0)*30,0)*24),"")</f>
        <v/>
      </c>
      <c r="R7" s="410" t="str">
        <f>IF($M7="","",IF($P7="講師",IF($O7="サブ",HLOOKUP(M7,'2024単価表'!$A$4:$B$5,2,FALSE)/2,HLOOKUP(M7,'2024単価表'!$A$4:$B$5,2,FALSE)),""))</f>
        <v/>
      </c>
      <c r="S7" s="410" t="str">
        <f>IF($R7="","",IF($M7="","",(Q7*R7)))</f>
        <v/>
      </c>
      <c r="T7" s="409" t="str">
        <f t="shared" ref="T7:T38" si="1">IF($P7="検討会等参加",IF($E7="","",TIME(HOUR($G7-$E7),ROUNDUP(MINUTE($G7-$E7)/30,0)*30,0)*24),"")</f>
        <v/>
      </c>
      <c r="U7" s="410" t="str">
        <f>IF($M7="","",IF($P7="検討会等参加",HLOOKUP(M7,'2024単価表'!$A$11:$B$12,2,0),""))</f>
        <v/>
      </c>
      <c r="V7" s="410" t="str">
        <f>IF($U7="","",IF($M7="","",(T7*U7)))</f>
        <v/>
      </c>
      <c r="W7" s="401"/>
      <c r="X7" s="411"/>
      <c r="Y7" s="400"/>
      <c r="Z7" s="410" t="str">
        <f>IF($X7="","",IF($Y7="日","1,500",IF($Y7="外","5,500")))</f>
        <v/>
      </c>
      <c r="AA7" s="410" t="str">
        <f>IF(OR($X7="",$Y7=""),"",(X7*Z7))</f>
        <v/>
      </c>
      <c r="AB7" s="412"/>
      <c r="AC7" s="399"/>
      <c r="AD7" s="410" t="str">
        <f>IF($AB7="","",IF(OR($AB7="見学",$AB7="視察"),"10,000",IF($AB7="手土産","3,000")))</f>
        <v/>
      </c>
      <c r="AE7" s="410" t="str">
        <f>IF(OR($AC7="",$AD7=""),"",(AD7*AC7))</f>
        <v/>
      </c>
      <c r="AF7" s="409" t="str">
        <f t="shared" ref="AF7:AF38" si="2">IF($P7="講習料",IF($E7="","",TIME(HOUR($G7-$E7),ROUNDUP(MINUTE($G7-$E7)/30,0)*30,0)*24),"")</f>
        <v/>
      </c>
      <c r="AG7" s="410" t="str">
        <f>IF($M7="","",IF($P7="講習料",IF($O7="サブ",HLOOKUP(M7,'2024単価表'!$A$27:$B$28,2,0)/2,HLOOKUP(M7,'2024単価表'!$A$27:$B$28,2,0)),""))</f>
        <v/>
      </c>
      <c r="AH7" s="410" t="str">
        <f t="shared" ref="AH7:AH70" si="3">IF($AG7="","",IF($M7="","",(AF7*AG7)))</f>
        <v/>
      </c>
      <c r="AI7" s="409" t="str">
        <f t="shared" ref="AI7:AI38" si="4">IF($P7="検討会(法人参加)",IF($E7="","",TIME(HOUR($G7-$E7),ROUNDUP(MINUTE($G7-$E7)/30,0)*30,0)*24),"")</f>
        <v/>
      </c>
      <c r="AJ7" s="410" t="str">
        <f>IF($M7="","",IF($P7="検討会(法人参加)",HLOOKUP(M7,'2024単価表'!$A$27:$B$28,2,0)/2,""))</f>
        <v/>
      </c>
      <c r="AK7" s="410" t="str">
        <f t="shared" ref="AK7:AK70" si="5">IF($AJ7="","",IF($M7="","",(AI7*AJ7)))</f>
        <v/>
      </c>
      <c r="AL7" s="706"/>
      <c r="AM7" s="706"/>
    </row>
    <row r="8" spans="2:39" ht="27.75" customHeight="1">
      <c r="D8" s="581"/>
      <c r="E8" s="396"/>
      <c r="F8" s="397" t="s">
        <v>244</v>
      </c>
      <c r="G8" s="398"/>
      <c r="H8" s="399"/>
      <c r="I8" s="810"/>
      <c r="J8" s="810"/>
      <c r="K8" s="706"/>
      <c r="L8" s="706"/>
      <c r="M8" s="399"/>
      <c r="N8" s="401"/>
      <c r="O8" s="407"/>
      <c r="P8" s="408"/>
      <c r="Q8" s="413" t="str">
        <f t="shared" si="0"/>
        <v/>
      </c>
      <c r="R8" s="410" t="str">
        <f>IF($M8="","",IF($P8="講師",IF($O8="サブ",HLOOKUP(M8,'2024単価表'!$A$4:$B$5,2,FALSE)/2,HLOOKUP(M8,'2024単価表'!$A$4:$B$5,2,FALSE)),""))</f>
        <v/>
      </c>
      <c r="S8" s="410" t="str">
        <f t="shared" ref="S8:S71" si="6">IF($R8="","",IF($M8="","",(Q8*R8)))</f>
        <v/>
      </c>
      <c r="T8" s="413" t="str">
        <f t="shared" si="1"/>
        <v/>
      </c>
      <c r="U8" s="410" t="str">
        <f>IF($M8="","",IF($P8="検討会等参加",HLOOKUP(M8,'2024単価表'!$A$11:$B$12,2,0),""))</f>
        <v/>
      </c>
      <c r="V8" s="410" t="str">
        <f t="shared" ref="V8:V71" si="7">IF($U8="","",IF($M8="","",(T8*U8)))</f>
        <v/>
      </c>
      <c r="W8" s="401"/>
      <c r="X8" s="411"/>
      <c r="Y8" s="399"/>
      <c r="Z8" s="410" t="str">
        <f t="shared" ref="Z8:Z71" si="8">IF($X8="","",IF($Y8="日","1,500",IF($Y8="外","5,500")))</f>
        <v/>
      </c>
      <c r="AA8" s="410" t="str">
        <f t="shared" ref="AA8:AA71" si="9">IF(OR($X8="",$Y8=""),"",(X8*Z8))</f>
        <v/>
      </c>
      <c r="AB8" s="412"/>
      <c r="AC8" s="399"/>
      <c r="AD8" s="410" t="str">
        <f t="shared" ref="AD8:AD71" si="10">IF($AB8="","",IF(OR($AB8="見学",$AB8="視察"),"10,000",IF($AB8="手土産","3,000")))</f>
        <v/>
      </c>
      <c r="AE8" s="410" t="str">
        <f t="shared" ref="AE8:AE71" si="11">IF(OR($AC8="",$AD8=""),"",(AD8*AC8))</f>
        <v/>
      </c>
      <c r="AF8" s="413" t="str">
        <f t="shared" si="2"/>
        <v/>
      </c>
      <c r="AG8" s="410" t="str">
        <f>IF($M8="","",IF($P8="講習料",IF($O8="サブ",HLOOKUP(M8,'2024単価表'!$A$27:$B$28,2,0)/2,HLOOKUP(M8,'2024単価表'!$A$27:$B$28,2,0)),""))</f>
        <v/>
      </c>
      <c r="AH8" s="410" t="str">
        <f t="shared" si="3"/>
        <v/>
      </c>
      <c r="AI8" s="413" t="str">
        <f t="shared" si="4"/>
        <v/>
      </c>
      <c r="AJ8" s="410" t="str">
        <f>IF($M8="","",IF($P8="検討会(法人参加)",HLOOKUP(M8,'2024単価表'!$A$27:$B$28,2,0)/2,""))</f>
        <v/>
      </c>
      <c r="AK8" s="410" t="str">
        <f t="shared" si="5"/>
        <v/>
      </c>
      <c r="AL8" s="706"/>
      <c r="AM8" s="706"/>
    </row>
    <row r="9" spans="2:39" ht="27.75" customHeight="1">
      <c r="D9" s="581"/>
      <c r="E9" s="396"/>
      <c r="F9" s="397" t="s">
        <v>245</v>
      </c>
      <c r="G9" s="398"/>
      <c r="H9" s="399"/>
      <c r="I9" s="810"/>
      <c r="J9" s="810"/>
      <c r="K9" s="706"/>
      <c r="L9" s="706"/>
      <c r="M9" s="400"/>
      <c r="N9" s="401"/>
      <c r="O9" s="407"/>
      <c r="P9" s="408"/>
      <c r="Q9" s="409" t="str">
        <f t="shared" si="0"/>
        <v/>
      </c>
      <c r="R9" s="410" t="str">
        <f>IF($M9="","",IF($P9="講師",IF($O9="サブ",HLOOKUP(M9,'2024単価表'!$A$4:$B$5,2,FALSE)/2,HLOOKUP(M9,'2024単価表'!$A$4:$B$5,2,FALSE)),""))</f>
        <v/>
      </c>
      <c r="S9" s="410" t="str">
        <f t="shared" si="6"/>
        <v/>
      </c>
      <c r="T9" s="409" t="str">
        <f t="shared" si="1"/>
        <v/>
      </c>
      <c r="U9" s="410" t="str">
        <f>IF($M9="","",IF($P9="検討会等参加",HLOOKUP(M9,'2024単価表'!$A$11:$B$12,2,0),""))</f>
        <v/>
      </c>
      <c r="V9" s="410" t="str">
        <f t="shared" si="7"/>
        <v/>
      </c>
      <c r="W9" s="401"/>
      <c r="X9" s="411"/>
      <c r="Y9" s="400"/>
      <c r="Z9" s="410" t="str">
        <f t="shared" si="8"/>
        <v/>
      </c>
      <c r="AA9" s="410" t="str">
        <f t="shared" si="9"/>
        <v/>
      </c>
      <c r="AB9" s="412"/>
      <c r="AC9" s="399"/>
      <c r="AD9" s="410" t="str">
        <f t="shared" si="10"/>
        <v/>
      </c>
      <c r="AE9" s="410" t="str">
        <f t="shared" si="11"/>
        <v/>
      </c>
      <c r="AF9" s="409" t="str">
        <f t="shared" si="2"/>
        <v/>
      </c>
      <c r="AG9" s="410" t="str">
        <f>IF($M9="","",IF($P9="講習料",IF($O9="サブ",HLOOKUP(M9,'2024単価表'!$A$27:$B$28,2,0)/2,HLOOKUP(M9,'2024単価表'!$A$27:$B$28,2,0)),""))</f>
        <v/>
      </c>
      <c r="AH9" s="410" t="str">
        <f t="shared" si="3"/>
        <v/>
      </c>
      <c r="AI9" s="409" t="str">
        <f t="shared" si="4"/>
        <v/>
      </c>
      <c r="AJ9" s="410" t="str">
        <f>IF($M9="","",IF($P9="検討会(法人参加)",HLOOKUP(M9,'2024単価表'!$A$27:$B$28,2,0)/2,""))</f>
        <v/>
      </c>
      <c r="AK9" s="410" t="str">
        <f t="shared" si="5"/>
        <v/>
      </c>
      <c r="AL9" s="706"/>
      <c r="AM9" s="706"/>
    </row>
    <row r="10" spans="2:39" ht="27.75" customHeight="1">
      <c r="D10" s="581"/>
      <c r="E10" s="396"/>
      <c r="F10" s="397" t="s">
        <v>245</v>
      </c>
      <c r="G10" s="398"/>
      <c r="H10" s="399"/>
      <c r="I10" s="810"/>
      <c r="J10" s="810"/>
      <c r="K10" s="706"/>
      <c r="L10" s="706"/>
      <c r="M10" s="399"/>
      <c r="N10" s="401"/>
      <c r="O10" s="407"/>
      <c r="P10" s="408"/>
      <c r="Q10" s="413" t="str">
        <f t="shared" si="0"/>
        <v/>
      </c>
      <c r="R10" s="410" t="str">
        <f>IF($M10="","",IF($P10="講師",IF($O10="サブ",HLOOKUP(M10,'2024単価表'!$A$4:$B$5,2,FALSE)/2,HLOOKUP(M10,'2024単価表'!$A$4:$B$5,2,FALSE)),""))</f>
        <v/>
      </c>
      <c r="S10" s="410" t="str">
        <f t="shared" si="6"/>
        <v/>
      </c>
      <c r="T10" s="413" t="str">
        <f t="shared" si="1"/>
        <v/>
      </c>
      <c r="U10" s="410" t="str">
        <f>IF($M10="","",IF($P10="検討会等参加",HLOOKUP(M10,'2024単価表'!$A$11:$B$12,2,0),""))</f>
        <v/>
      </c>
      <c r="V10" s="410" t="str">
        <f t="shared" si="7"/>
        <v/>
      </c>
      <c r="W10" s="401"/>
      <c r="X10" s="411"/>
      <c r="Y10" s="399"/>
      <c r="Z10" s="410" t="str">
        <f t="shared" si="8"/>
        <v/>
      </c>
      <c r="AA10" s="410" t="str">
        <f t="shared" si="9"/>
        <v/>
      </c>
      <c r="AB10" s="412"/>
      <c r="AC10" s="399"/>
      <c r="AD10" s="410" t="str">
        <f t="shared" si="10"/>
        <v/>
      </c>
      <c r="AE10" s="410" t="str">
        <f t="shared" si="11"/>
        <v/>
      </c>
      <c r="AF10" s="413" t="str">
        <f t="shared" si="2"/>
        <v/>
      </c>
      <c r="AG10" s="410" t="str">
        <f>IF($M10="","",IF($P10="講習料",IF($O10="サブ",HLOOKUP(M10,'2024単価表'!$A$27:$B$28,2,0)/2,HLOOKUP(M10,'2024単価表'!$A$27:$B$28,2,0)),""))</f>
        <v/>
      </c>
      <c r="AH10" s="410" t="str">
        <f t="shared" si="3"/>
        <v/>
      </c>
      <c r="AI10" s="413" t="str">
        <f t="shared" si="4"/>
        <v/>
      </c>
      <c r="AJ10" s="410" t="str">
        <f>IF($M10="","",IF($P10="検討会(法人参加)",HLOOKUP(M10,'2024単価表'!$A$27:$B$28,2,0)/2,""))</f>
        <v/>
      </c>
      <c r="AK10" s="410" t="str">
        <f t="shared" si="5"/>
        <v/>
      </c>
      <c r="AL10" s="706"/>
      <c r="AM10" s="706"/>
    </row>
    <row r="11" spans="2:39" ht="27.75" customHeight="1">
      <c r="D11" s="581"/>
      <c r="E11" s="396"/>
      <c r="F11" s="397" t="s">
        <v>245</v>
      </c>
      <c r="G11" s="398"/>
      <c r="H11" s="399"/>
      <c r="I11" s="810"/>
      <c r="J11" s="810"/>
      <c r="K11" s="706"/>
      <c r="L11" s="706"/>
      <c r="M11" s="400"/>
      <c r="N11" s="401"/>
      <c r="O11" s="407"/>
      <c r="P11" s="408"/>
      <c r="Q11" s="409" t="str">
        <f t="shared" si="0"/>
        <v/>
      </c>
      <c r="R11" s="410" t="str">
        <f>IF($M11="","",IF($P11="講師",IF($O11="サブ",HLOOKUP(M11,'2024単価表'!$A$4:$B$5,2,FALSE)/2,HLOOKUP(M11,'2024単価表'!$A$4:$B$5,2,FALSE)),""))</f>
        <v/>
      </c>
      <c r="S11" s="410" t="str">
        <f t="shared" si="6"/>
        <v/>
      </c>
      <c r="T11" s="409" t="str">
        <f t="shared" si="1"/>
        <v/>
      </c>
      <c r="U11" s="410" t="str">
        <f>IF($M11="","",IF($P11="検討会等参加",HLOOKUP(M11,'2024単価表'!$A$11:$B$12,2,0),""))</f>
        <v/>
      </c>
      <c r="V11" s="410" t="str">
        <f t="shared" si="7"/>
        <v/>
      </c>
      <c r="W11" s="401"/>
      <c r="X11" s="411"/>
      <c r="Y11" s="400"/>
      <c r="Z11" s="410" t="str">
        <f t="shared" si="8"/>
        <v/>
      </c>
      <c r="AA11" s="410" t="str">
        <f t="shared" si="9"/>
        <v/>
      </c>
      <c r="AB11" s="412"/>
      <c r="AC11" s="399"/>
      <c r="AD11" s="410" t="str">
        <f t="shared" si="10"/>
        <v/>
      </c>
      <c r="AE11" s="410" t="str">
        <f t="shared" si="11"/>
        <v/>
      </c>
      <c r="AF11" s="409" t="str">
        <f t="shared" si="2"/>
        <v/>
      </c>
      <c r="AG11" s="410" t="str">
        <f>IF($M11="","",IF($P11="講習料",IF($O11="サブ",HLOOKUP(M11,'2024単価表'!$A$27:$B$28,2,0)/2,HLOOKUP(M11,'2024単価表'!$A$27:$B$28,2,0)),""))</f>
        <v/>
      </c>
      <c r="AH11" s="410" t="str">
        <f t="shared" si="3"/>
        <v/>
      </c>
      <c r="AI11" s="409" t="str">
        <f t="shared" si="4"/>
        <v/>
      </c>
      <c r="AJ11" s="410" t="str">
        <f>IF($M11="","",IF($P11="検討会(法人参加)",HLOOKUP(M11,'2024単価表'!$A$27:$B$28,2,0)/2,""))</f>
        <v/>
      </c>
      <c r="AK11" s="410" t="str">
        <f t="shared" si="5"/>
        <v/>
      </c>
      <c r="AL11" s="706"/>
      <c r="AM11" s="706"/>
    </row>
    <row r="12" spans="2:39" ht="27.75" customHeight="1">
      <c r="D12" s="581"/>
      <c r="E12" s="396"/>
      <c r="F12" s="397" t="s">
        <v>245</v>
      </c>
      <c r="G12" s="398"/>
      <c r="H12" s="399"/>
      <c r="I12" s="810"/>
      <c r="J12" s="810"/>
      <c r="K12" s="706"/>
      <c r="L12" s="706"/>
      <c r="M12" s="399"/>
      <c r="N12" s="401"/>
      <c r="O12" s="407"/>
      <c r="P12" s="408"/>
      <c r="Q12" s="413" t="str">
        <f t="shared" si="0"/>
        <v/>
      </c>
      <c r="R12" s="410" t="str">
        <f>IF($M12="","",IF($P12="講師",IF($O12="サブ",HLOOKUP(M12,'2024単価表'!$A$4:$B$5,2,FALSE)/2,HLOOKUP(M12,'2024単価表'!$A$4:$B$5,2,FALSE)),""))</f>
        <v/>
      </c>
      <c r="S12" s="410" t="str">
        <f t="shared" si="6"/>
        <v/>
      </c>
      <c r="T12" s="413" t="str">
        <f t="shared" si="1"/>
        <v/>
      </c>
      <c r="U12" s="410" t="str">
        <f>IF($M12="","",IF($P12="検討会等参加",HLOOKUP(M12,'2024単価表'!$A$11:$B$12,2,0),""))</f>
        <v/>
      </c>
      <c r="V12" s="410" t="str">
        <f t="shared" si="7"/>
        <v/>
      </c>
      <c r="W12" s="401"/>
      <c r="X12" s="411"/>
      <c r="Y12" s="399"/>
      <c r="Z12" s="410" t="str">
        <f t="shared" si="8"/>
        <v/>
      </c>
      <c r="AA12" s="410" t="str">
        <f t="shared" si="9"/>
        <v/>
      </c>
      <c r="AB12" s="412"/>
      <c r="AC12" s="399"/>
      <c r="AD12" s="410" t="str">
        <f t="shared" si="10"/>
        <v/>
      </c>
      <c r="AE12" s="410" t="str">
        <f t="shared" si="11"/>
        <v/>
      </c>
      <c r="AF12" s="413" t="str">
        <f t="shared" si="2"/>
        <v/>
      </c>
      <c r="AG12" s="410" t="str">
        <f>IF($M12="","",IF($P12="講習料",IF($O12="サブ",HLOOKUP(M12,'2024単価表'!$A$27:$B$28,2,0)/2,HLOOKUP(M12,'2024単価表'!$A$27:$B$28,2,0)),""))</f>
        <v/>
      </c>
      <c r="AH12" s="410" t="str">
        <f t="shared" si="3"/>
        <v/>
      </c>
      <c r="AI12" s="413" t="str">
        <f t="shared" si="4"/>
        <v/>
      </c>
      <c r="AJ12" s="410" t="str">
        <f>IF($M12="","",IF($P12="検討会(法人参加)",HLOOKUP(M12,'2024単価表'!$A$27:$B$28,2,0)/2,""))</f>
        <v/>
      </c>
      <c r="AK12" s="410" t="str">
        <f t="shared" si="5"/>
        <v/>
      </c>
      <c r="AL12" s="706"/>
      <c r="AM12" s="706"/>
    </row>
    <row r="13" spans="2:39" ht="27.75" customHeight="1">
      <c r="D13" s="581"/>
      <c r="E13" s="396"/>
      <c r="F13" s="397" t="s">
        <v>245</v>
      </c>
      <c r="G13" s="398"/>
      <c r="H13" s="399"/>
      <c r="I13" s="810"/>
      <c r="J13" s="810"/>
      <c r="K13" s="706"/>
      <c r="L13" s="706"/>
      <c r="M13" s="400"/>
      <c r="N13" s="401"/>
      <c r="O13" s="407"/>
      <c r="P13" s="408"/>
      <c r="Q13" s="409" t="str">
        <f t="shared" si="0"/>
        <v/>
      </c>
      <c r="R13" s="410" t="str">
        <f>IF($M13="","",IF($P13="講師",IF($O13="サブ",HLOOKUP(M13,'2024単価表'!$A$4:$B$5,2,FALSE)/2,HLOOKUP(M13,'2024単価表'!$A$4:$B$5,2,FALSE)),""))</f>
        <v/>
      </c>
      <c r="S13" s="410" t="str">
        <f t="shared" si="6"/>
        <v/>
      </c>
      <c r="T13" s="409" t="str">
        <f t="shared" si="1"/>
        <v/>
      </c>
      <c r="U13" s="410" t="str">
        <f>IF($M13="","",IF($P13="検討会等参加",HLOOKUP(M13,'2024単価表'!$A$11:$B$12,2,0),""))</f>
        <v/>
      </c>
      <c r="V13" s="410" t="str">
        <f t="shared" si="7"/>
        <v/>
      </c>
      <c r="W13" s="401"/>
      <c r="X13" s="411"/>
      <c r="Y13" s="400"/>
      <c r="Z13" s="410" t="str">
        <f t="shared" si="8"/>
        <v/>
      </c>
      <c r="AA13" s="410" t="str">
        <f t="shared" si="9"/>
        <v/>
      </c>
      <c r="AB13" s="412"/>
      <c r="AC13" s="399"/>
      <c r="AD13" s="410" t="str">
        <f t="shared" si="10"/>
        <v/>
      </c>
      <c r="AE13" s="410" t="str">
        <f t="shared" si="11"/>
        <v/>
      </c>
      <c r="AF13" s="409" t="str">
        <f t="shared" si="2"/>
        <v/>
      </c>
      <c r="AG13" s="410" t="str">
        <f>IF($M13="","",IF($P13="講習料",IF($O13="サブ",HLOOKUP(M13,'2024単価表'!$A$27:$B$28,2,0)/2,HLOOKUP(M13,'2024単価表'!$A$27:$B$28,2,0)),""))</f>
        <v/>
      </c>
      <c r="AH13" s="410" t="str">
        <f t="shared" si="3"/>
        <v/>
      </c>
      <c r="AI13" s="409" t="str">
        <f t="shared" si="4"/>
        <v/>
      </c>
      <c r="AJ13" s="410" t="str">
        <f>IF($M13="","",IF($P13="検討会(法人参加)",HLOOKUP(M13,'2024単価表'!$A$27:$B$28,2,0)/2,""))</f>
        <v/>
      </c>
      <c r="AK13" s="410" t="str">
        <f t="shared" si="5"/>
        <v/>
      </c>
      <c r="AL13" s="706"/>
      <c r="AM13" s="706"/>
    </row>
    <row r="14" spans="2:39" ht="27.75" customHeight="1">
      <c r="D14" s="581"/>
      <c r="E14" s="396"/>
      <c r="F14" s="397" t="s">
        <v>245</v>
      </c>
      <c r="G14" s="398"/>
      <c r="H14" s="399"/>
      <c r="I14" s="810"/>
      <c r="J14" s="810"/>
      <c r="K14" s="706"/>
      <c r="L14" s="706"/>
      <c r="M14" s="399"/>
      <c r="N14" s="401"/>
      <c r="O14" s="407"/>
      <c r="P14" s="408"/>
      <c r="Q14" s="413" t="str">
        <f t="shared" si="0"/>
        <v/>
      </c>
      <c r="R14" s="410" t="str">
        <f>IF($M14="","",IF($P14="講師",IF($O14="サブ",HLOOKUP(M14,'2024単価表'!$A$4:$B$5,2,FALSE)/2,HLOOKUP(M14,'2024単価表'!$A$4:$B$5,2,FALSE)),""))</f>
        <v/>
      </c>
      <c r="S14" s="410" t="str">
        <f t="shared" si="6"/>
        <v/>
      </c>
      <c r="T14" s="413" t="str">
        <f t="shared" si="1"/>
        <v/>
      </c>
      <c r="U14" s="410" t="str">
        <f>IF($M14="","",IF($P14="検討会等参加",HLOOKUP(M14,'2024単価表'!$A$11:$B$12,2,0),""))</f>
        <v/>
      </c>
      <c r="V14" s="410" t="str">
        <f t="shared" si="7"/>
        <v/>
      </c>
      <c r="W14" s="401"/>
      <c r="X14" s="411"/>
      <c r="Y14" s="399"/>
      <c r="Z14" s="410" t="str">
        <f t="shared" si="8"/>
        <v/>
      </c>
      <c r="AA14" s="410" t="str">
        <f t="shared" si="9"/>
        <v/>
      </c>
      <c r="AB14" s="412"/>
      <c r="AC14" s="399"/>
      <c r="AD14" s="410" t="str">
        <f t="shared" si="10"/>
        <v/>
      </c>
      <c r="AE14" s="410" t="str">
        <f t="shared" si="11"/>
        <v/>
      </c>
      <c r="AF14" s="413" t="str">
        <f t="shared" si="2"/>
        <v/>
      </c>
      <c r="AG14" s="410" t="str">
        <f>IF($M14="","",IF($P14="講習料",IF($O14="サブ",HLOOKUP(M14,'2024単価表'!$A$27:$B$28,2,0)/2,HLOOKUP(M14,'2024単価表'!$A$27:$B$28,2,0)),""))</f>
        <v/>
      </c>
      <c r="AH14" s="410" t="str">
        <f t="shared" si="3"/>
        <v/>
      </c>
      <c r="AI14" s="413" t="str">
        <f t="shared" si="4"/>
        <v/>
      </c>
      <c r="AJ14" s="410" t="str">
        <f>IF($M14="","",IF($P14="検討会(法人参加)",HLOOKUP(M14,'2024単価表'!$A$27:$B$28,2,0)/2,""))</f>
        <v/>
      </c>
      <c r="AK14" s="410" t="str">
        <f t="shared" si="5"/>
        <v/>
      </c>
      <c r="AL14" s="706"/>
      <c r="AM14" s="706"/>
    </row>
    <row r="15" spans="2:39" ht="27.75" customHeight="1">
      <c r="D15" s="581"/>
      <c r="E15" s="396"/>
      <c r="F15" s="397" t="s">
        <v>245</v>
      </c>
      <c r="G15" s="398"/>
      <c r="H15" s="399"/>
      <c r="I15" s="810"/>
      <c r="J15" s="810"/>
      <c r="K15" s="706"/>
      <c r="L15" s="706"/>
      <c r="M15" s="400"/>
      <c r="N15" s="401"/>
      <c r="O15" s="407"/>
      <c r="P15" s="408"/>
      <c r="Q15" s="409" t="str">
        <f t="shared" si="0"/>
        <v/>
      </c>
      <c r="R15" s="410" t="str">
        <f>IF($M15="","",IF($P15="講師",IF($O15="サブ",HLOOKUP(M15,'2024単価表'!$A$4:$B$5,2,FALSE)/2,HLOOKUP(M15,'2024単価表'!$A$4:$B$5,2,FALSE)),""))</f>
        <v/>
      </c>
      <c r="S15" s="410" t="str">
        <f t="shared" si="6"/>
        <v/>
      </c>
      <c r="T15" s="409" t="str">
        <f t="shared" si="1"/>
        <v/>
      </c>
      <c r="U15" s="410" t="str">
        <f>IF($M15="","",IF($P15="検討会等参加",HLOOKUP(M15,'2024単価表'!$A$11:$B$12,2,0),""))</f>
        <v/>
      </c>
      <c r="V15" s="410" t="str">
        <f t="shared" si="7"/>
        <v/>
      </c>
      <c r="W15" s="401"/>
      <c r="X15" s="411"/>
      <c r="Y15" s="400"/>
      <c r="Z15" s="410" t="str">
        <f t="shared" si="8"/>
        <v/>
      </c>
      <c r="AA15" s="410" t="str">
        <f t="shared" si="9"/>
        <v/>
      </c>
      <c r="AB15" s="412"/>
      <c r="AC15" s="399"/>
      <c r="AD15" s="410" t="str">
        <f t="shared" si="10"/>
        <v/>
      </c>
      <c r="AE15" s="410" t="str">
        <f t="shared" si="11"/>
        <v/>
      </c>
      <c r="AF15" s="409" t="str">
        <f t="shared" si="2"/>
        <v/>
      </c>
      <c r="AG15" s="410" t="str">
        <f>IF($M15="","",IF($P15="講習料",IF($O15="サブ",HLOOKUP(M15,'2024単価表'!$A$27:$B$28,2,0)/2,HLOOKUP(M15,'2024単価表'!$A$27:$B$28,2,0)),""))</f>
        <v/>
      </c>
      <c r="AH15" s="410" t="str">
        <f t="shared" si="3"/>
        <v/>
      </c>
      <c r="AI15" s="409" t="str">
        <f t="shared" si="4"/>
        <v/>
      </c>
      <c r="AJ15" s="410" t="str">
        <f>IF($M15="","",IF($P15="検討会(法人参加)",HLOOKUP(M15,'2024単価表'!$A$27:$B$28,2,0)/2,""))</f>
        <v/>
      </c>
      <c r="AK15" s="410" t="str">
        <f t="shared" si="5"/>
        <v/>
      </c>
      <c r="AL15" s="706"/>
      <c r="AM15" s="706"/>
    </row>
    <row r="16" spans="2:39" ht="27.75" customHeight="1">
      <c r="D16" s="581"/>
      <c r="E16" s="396"/>
      <c r="F16" s="397" t="s">
        <v>245</v>
      </c>
      <c r="G16" s="398"/>
      <c r="H16" s="399"/>
      <c r="I16" s="810"/>
      <c r="J16" s="810"/>
      <c r="K16" s="706"/>
      <c r="L16" s="706"/>
      <c r="M16" s="399"/>
      <c r="N16" s="401"/>
      <c r="O16" s="407"/>
      <c r="P16" s="408"/>
      <c r="Q16" s="413" t="str">
        <f t="shared" si="0"/>
        <v/>
      </c>
      <c r="R16" s="410" t="str">
        <f>IF($M16="","",IF($P16="講師",IF($O16="サブ",HLOOKUP(M16,'2024単価表'!$A$4:$B$5,2,FALSE)/2,HLOOKUP(M16,'2024単価表'!$A$4:$B$5,2,FALSE)),""))</f>
        <v/>
      </c>
      <c r="S16" s="410" t="str">
        <f t="shared" si="6"/>
        <v/>
      </c>
      <c r="T16" s="413" t="str">
        <f t="shared" si="1"/>
        <v/>
      </c>
      <c r="U16" s="410" t="str">
        <f>IF($M16="","",IF($P16="検討会等参加",HLOOKUP(M16,'2024単価表'!$A$11:$B$12,2,0),""))</f>
        <v/>
      </c>
      <c r="V16" s="410" t="str">
        <f t="shared" si="7"/>
        <v/>
      </c>
      <c r="W16" s="401"/>
      <c r="X16" s="411"/>
      <c r="Y16" s="399"/>
      <c r="Z16" s="410" t="str">
        <f t="shared" si="8"/>
        <v/>
      </c>
      <c r="AA16" s="410" t="str">
        <f t="shared" si="9"/>
        <v/>
      </c>
      <c r="AB16" s="412"/>
      <c r="AC16" s="399"/>
      <c r="AD16" s="410" t="str">
        <f t="shared" si="10"/>
        <v/>
      </c>
      <c r="AE16" s="410" t="str">
        <f t="shared" si="11"/>
        <v/>
      </c>
      <c r="AF16" s="413" t="str">
        <f t="shared" si="2"/>
        <v/>
      </c>
      <c r="AG16" s="410" t="str">
        <f>IF($M16="","",IF($P16="講習料",IF($O16="サブ",HLOOKUP(M16,'2024単価表'!$A$27:$B$28,2,0)/2,HLOOKUP(M16,'2024単価表'!$A$27:$B$28,2,0)),""))</f>
        <v/>
      </c>
      <c r="AH16" s="410" t="str">
        <f t="shared" si="3"/>
        <v/>
      </c>
      <c r="AI16" s="413" t="str">
        <f t="shared" si="4"/>
        <v/>
      </c>
      <c r="AJ16" s="410" t="str">
        <f>IF($M16="","",IF($P16="検討会(法人参加)",HLOOKUP(M16,'2024単価表'!$A$27:$B$28,2,0)/2,""))</f>
        <v/>
      </c>
      <c r="AK16" s="410" t="str">
        <f t="shared" si="5"/>
        <v/>
      </c>
      <c r="AL16" s="706"/>
      <c r="AM16" s="706"/>
    </row>
    <row r="17" spans="4:39" ht="27.75" customHeight="1">
      <c r="D17" s="581"/>
      <c r="E17" s="396"/>
      <c r="F17" s="397" t="s">
        <v>245</v>
      </c>
      <c r="G17" s="398"/>
      <c r="H17" s="399"/>
      <c r="I17" s="810"/>
      <c r="J17" s="810"/>
      <c r="K17" s="706"/>
      <c r="L17" s="706"/>
      <c r="M17" s="400"/>
      <c r="N17" s="401"/>
      <c r="O17" s="407"/>
      <c r="P17" s="408"/>
      <c r="Q17" s="409" t="str">
        <f t="shared" si="0"/>
        <v/>
      </c>
      <c r="R17" s="410" t="str">
        <f>IF($M17="","",IF($P17="講師",IF($O17="サブ",HLOOKUP(M17,'2024単価表'!$A$4:$B$5,2,FALSE)/2,HLOOKUP(M17,'2024単価表'!$A$4:$B$5,2,FALSE)),""))</f>
        <v/>
      </c>
      <c r="S17" s="410" t="str">
        <f t="shared" si="6"/>
        <v/>
      </c>
      <c r="T17" s="409" t="str">
        <f t="shared" si="1"/>
        <v/>
      </c>
      <c r="U17" s="410" t="str">
        <f>IF($M17="","",IF($P17="検討会等参加",HLOOKUP(M17,'2024単価表'!$A$11:$B$12,2,0),""))</f>
        <v/>
      </c>
      <c r="V17" s="410" t="str">
        <f t="shared" si="7"/>
        <v/>
      </c>
      <c r="W17" s="401"/>
      <c r="X17" s="411"/>
      <c r="Y17" s="400"/>
      <c r="Z17" s="410" t="str">
        <f t="shared" si="8"/>
        <v/>
      </c>
      <c r="AA17" s="410" t="str">
        <f t="shared" si="9"/>
        <v/>
      </c>
      <c r="AB17" s="412"/>
      <c r="AC17" s="399"/>
      <c r="AD17" s="410" t="str">
        <f t="shared" si="10"/>
        <v/>
      </c>
      <c r="AE17" s="410" t="str">
        <f t="shared" si="11"/>
        <v/>
      </c>
      <c r="AF17" s="409" t="str">
        <f t="shared" si="2"/>
        <v/>
      </c>
      <c r="AG17" s="410" t="str">
        <f>IF($M17="","",IF($P17="講習料",IF($O17="サブ",HLOOKUP(M17,'2024単価表'!$A$27:$B$28,2,0)/2,HLOOKUP(M17,'2024単価表'!$A$27:$B$28,2,0)),""))</f>
        <v/>
      </c>
      <c r="AH17" s="410" t="str">
        <f t="shared" si="3"/>
        <v/>
      </c>
      <c r="AI17" s="409" t="str">
        <f t="shared" si="4"/>
        <v/>
      </c>
      <c r="AJ17" s="410" t="str">
        <f>IF($M17="","",IF($P17="検討会(法人参加)",HLOOKUP(M17,'2024単価表'!$A$27:$B$28,2,0)/2,""))</f>
        <v/>
      </c>
      <c r="AK17" s="410" t="str">
        <f t="shared" si="5"/>
        <v/>
      </c>
      <c r="AL17" s="706"/>
      <c r="AM17" s="706"/>
    </row>
    <row r="18" spans="4:39" ht="27.75" customHeight="1">
      <c r="D18" s="581"/>
      <c r="E18" s="396"/>
      <c r="F18" s="397" t="s">
        <v>245</v>
      </c>
      <c r="G18" s="398"/>
      <c r="H18" s="399"/>
      <c r="I18" s="810"/>
      <c r="J18" s="810"/>
      <c r="K18" s="706"/>
      <c r="L18" s="706"/>
      <c r="M18" s="399"/>
      <c r="N18" s="401"/>
      <c r="O18" s="407"/>
      <c r="P18" s="408"/>
      <c r="Q18" s="413" t="str">
        <f t="shared" si="0"/>
        <v/>
      </c>
      <c r="R18" s="410" t="str">
        <f>IF($M18="","",IF($P18="講師",IF($O18="サブ",HLOOKUP(M18,'2024単価表'!$A$4:$B$5,2,FALSE)/2,HLOOKUP(M18,'2024単価表'!$A$4:$B$5,2,FALSE)),""))</f>
        <v/>
      </c>
      <c r="S18" s="410" t="str">
        <f t="shared" si="6"/>
        <v/>
      </c>
      <c r="T18" s="413" t="str">
        <f t="shared" si="1"/>
        <v/>
      </c>
      <c r="U18" s="410" t="str">
        <f>IF($M18="","",IF($P18="検討会等参加",HLOOKUP(M18,'2024単価表'!$A$11:$B$12,2,0),""))</f>
        <v/>
      </c>
      <c r="V18" s="410" t="str">
        <f t="shared" si="7"/>
        <v/>
      </c>
      <c r="W18" s="401"/>
      <c r="X18" s="411"/>
      <c r="Y18" s="399"/>
      <c r="Z18" s="410" t="str">
        <f t="shared" si="8"/>
        <v/>
      </c>
      <c r="AA18" s="410" t="str">
        <f t="shared" si="9"/>
        <v/>
      </c>
      <c r="AB18" s="412"/>
      <c r="AC18" s="399"/>
      <c r="AD18" s="410" t="str">
        <f t="shared" si="10"/>
        <v/>
      </c>
      <c r="AE18" s="410" t="str">
        <f t="shared" si="11"/>
        <v/>
      </c>
      <c r="AF18" s="413" t="str">
        <f t="shared" si="2"/>
        <v/>
      </c>
      <c r="AG18" s="410" t="str">
        <f>IF($M18="","",IF($P18="講習料",IF($O18="サブ",HLOOKUP(M18,'2024単価表'!$A$27:$B$28,2,0)/2,HLOOKUP(M18,'2024単価表'!$A$27:$B$28,2,0)),""))</f>
        <v/>
      </c>
      <c r="AH18" s="410" t="str">
        <f t="shared" si="3"/>
        <v/>
      </c>
      <c r="AI18" s="413" t="str">
        <f t="shared" si="4"/>
        <v/>
      </c>
      <c r="AJ18" s="410" t="str">
        <f>IF($M18="","",IF($P18="検討会(法人参加)",HLOOKUP(M18,'2024単価表'!$A$27:$B$28,2,0)/2,""))</f>
        <v/>
      </c>
      <c r="AK18" s="410" t="str">
        <f t="shared" si="5"/>
        <v/>
      </c>
      <c r="AL18" s="706"/>
      <c r="AM18" s="706"/>
    </row>
    <row r="19" spans="4:39" ht="27.75" customHeight="1">
      <c r="D19" s="581"/>
      <c r="E19" s="396"/>
      <c r="F19" s="397" t="s">
        <v>245</v>
      </c>
      <c r="G19" s="398"/>
      <c r="H19" s="399"/>
      <c r="I19" s="810"/>
      <c r="J19" s="810"/>
      <c r="K19" s="706"/>
      <c r="L19" s="706"/>
      <c r="M19" s="400"/>
      <c r="N19" s="401"/>
      <c r="O19" s="407"/>
      <c r="P19" s="408"/>
      <c r="Q19" s="409" t="str">
        <f t="shared" si="0"/>
        <v/>
      </c>
      <c r="R19" s="410" t="str">
        <f>IF($M19="","",IF($P19="講師",IF($O19="サブ",HLOOKUP(M19,'2024単価表'!$A$4:$B$5,2,FALSE)/2,HLOOKUP(M19,'2024単価表'!$A$4:$B$5,2,FALSE)),""))</f>
        <v/>
      </c>
      <c r="S19" s="410" t="str">
        <f t="shared" si="6"/>
        <v/>
      </c>
      <c r="T19" s="409" t="str">
        <f t="shared" si="1"/>
        <v/>
      </c>
      <c r="U19" s="410" t="str">
        <f>IF($M19="","",IF($P19="検討会等参加",HLOOKUP(M19,'2024単価表'!$A$11:$B$12,2,0),""))</f>
        <v/>
      </c>
      <c r="V19" s="410" t="str">
        <f t="shared" si="7"/>
        <v/>
      </c>
      <c r="W19" s="401"/>
      <c r="X19" s="411"/>
      <c r="Y19" s="400"/>
      <c r="Z19" s="410" t="str">
        <f t="shared" si="8"/>
        <v/>
      </c>
      <c r="AA19" s="410" t="str">
        <f t="shared" si="9"/>
        <v/>
      </c>
      <c r="AB19" s="412"/>
      <c r="AC19" s="399"/>
      <c r="AD19" s="410" t="str">
        <f t="shared" si="10"/>
        <v/>
      </c>
      <c r="AE19" s="410" t="str">
        <f t="shared" si="11"/>
        <v/>
      </c>
      <c r="AF19" s="409" t="str">
        <f t="shared" si="2"/>
        <v/>
      </c>
      <c r="AG19" s="410" t="str">
        <f>IF($M19="","",IF($P19="講習料",IF($O19="サブ",HLOOKUP(M19,'2024単価表'!$A$27:$B$28,2,0)/2,HLOOKUP(M19,'2024単価表'!$A$27:$B$28,2,0)),""))</f>
        <v/>
      </c>
      <c r="AH19" s="410" t="str">
        <f t="shared" si="3"/>
        <v/>
      </c>
      <c r="AI19" s="409" t="str">
        <f t="shared" si="4"/>
        <v/>
      </c>
      <c r="AJ19" s="410" t="str">
        <f>IF($M19="","",IF($P19="検討会(法人参加)",HLOOKUP(M19,'2024単価表'!$A$27:$B$28,2,0)/2,""))</f>
        <v/>
      </c>
      <c r="AK19" s="410" t="str">
        <f t="shared" si="5"/>
        <v/>
      </c>
      <c r="AL19" s="706"/>
      <c r="AM19" s="706"/>
    </row>
    <row r="20" spans="4:39" ht="27.75" customHeight="1">
      <c r="D20" s="581"/>
      <c r="E20" s="396"/>
      <c r="F20" s="397" t="s">
        <v>245</v>
      </c>
      <c r="G20" s="398"/>
      <c r="H20" s="399"/>
      <c r="I20" s="810"/>
      <c r="J20" s="810"/>
      <c r="K20" s="706"/>
      <c r="L20" s="706"/>
      <c r="M20" s="399"/>
      <c r="N20" s="401"/>
      <c r="O20" s="407"/>
      <c r="P20" s="408"/>
      <c r="Q20" s="413" t="str">
        <f t="shared" si="0"/>
        <v/>
      </c>
      <c r="R20" s="410" t="str">
        <f>IF($M20="","",IF($P20="講師",IF($O20="サブ",HLOOKUP(M20,'2024単価表'!$A$4:$B$5,2,FALSE)/2,HLOOKUP(M20,'2024単価表'!$A$4:$B$5,2,FALSE)),""))</f>
        <v/>
      </c>
      <c r="S20" s="410" t="str">
        <f t="shared" si="6"/>
        <v/>
      </c>
      <c r="T20" s="413" t="str">
        <f t="shared" si="1"/>
        <v/>
      </c>
      <c r="U20" s="410" t="str">
        <f>IF($M20="","",IF($P20="検討会等参加",HLOOKUP(M20,'2024単価表'!$A$11:$B$12,2,0),""))</f>
        <v/>
      </c>
      <c r="V20" s="410" t="str">
        <f t="shared" si="7"/>
        <v/>
      </c>
      <c r="W20" s="401"/>
      <c r="X20" s="411"/>
      <c r="Y20" s="399"/>
      <c r="Z20" s="410" t="str">
        <f t="shared" si="8"/>
        <v/>
      </c>
      <c r="AA20" s="410" t="str">
        <f t="shared" si="9"/>
        <v/>
      </c>
      <c r="AB20" s="412"/>
      <c r="AC20" s="399"/>
      <c r="AD20" s="410" t="str">
        <f t="shared" si="10"/>
        <v/>
      </c>
      <c r="AE20" s="410" t="str">
        <f t="shared" si="11"/>
        <v/>
      </c>
      <c r="AF20" s="413" t="str">
        <f t="shared" si="2"/>
        <v/>
      </c>
      <c r="AG20" s="410" t="str">
        <f>IF($M20="","",IF($P20="講習料",IF($O20="サブ",HLOOKUP(M20,'2024単価表'!$A$27:$B$28,2,0)/2,HLOOKUP(M20,'2024単価表'!$A$27:$B$28,2,0)),""))</f>
        <v/>
      </c>
      <c r="AH20" s="410" t="str">
        <f t="shared" si="3"/>
        <v/>
      </c>
      <c r="AI20" s="413" t="str">
        <f t="shared" si="4"/>
        <v/>
      </c>
      <c r="AJ20" s="410" t="str">
        <f>IF($M20="","",IF($P20="検討会(法人参加)",HLOOKUP(M20,'2024単価表'!$A$27:$B$28,2,0)/2,""))</f>
        <v/>
      </c>
      <c r="AK20" s="410" t="str">
        <f t="shared" si="5"/>
        <v/>
      </c>
      <c r="AL20" s="706"/>
      <c r="AM20" s="706"/>
    </row>
    <row r="21" spans="4:39" ht="27.75" customHeight="1">
      <c r="D21" s="581"/>
      <c r="E21" s="396"/>
      <c r="F21" s="397" t="s">
        <v>245</v>
      </c>
      <c r="G21" s="398"/>
      <c r="H21" s="399"/>
      <c r="I21" s="810"/>
      <c r="J21" s="810"/>
      <c r="K21" s="706"/>
      <c r="L21" s="706"/>
      <c r="M21" s="400"/>
      <c r="N21" s="401"/>
      <c r="O21" s="407"/>
      <c r="P21" s="408"/>
      <c r="Q21" s="409" t="str">
        <f t="shared" si="0"/>
        <v/>
      </c>
      <c r="R21" s="410" t="str">
        <f>IF($M21="","",IF($P21="講師",IF($O21="サブ",HLOOKUP(M21,'2024単価表'!$A$4:$B$5,2,FALSE)/2,HLOOKUP(M21,'2024単価表'!$A$4:$B$5,2,FALSE)),""))</f>
        <v/>
      </c>
      <c r="S21" s="410" t="str">
        <f t="shared" si="6"/>
        <v/>
      </c>
      <c r="T21" s="409" t="str">
        <f t="shared" si="1"/>
        <v/>
      </c>
      <c r="U21" s="410" t="str">
        <f>IF($M21="","",IF($P21="検討会等参加",HLOOKUP(M21,'2024単価表'!$A$11:$B$12,2,0),""))</f>
        <v/>
      </c>
      <c r="V21" s="410" t="str">
        <f t="shared" si="7"/>
        <v/>
      </c>
      <c r="W21" s="401"/>
      <c r="X21" s="411"/>
      <c r="Y21" s="400"/>
      <c r="Z21" s="410" t="str">
        <f t="shared" si="8"/>
        <v/>
      </c>
      <c r="AA21" s="410" t="str">
        <f t="shared" si="9"/>
        <v/>
      </c>
      <c r="AB21" s="412"/>
      <c r="AC21" s="399"/>
      <c r="AD21" s="410" t="str">
        <f t="shared" si="10"/>
        <v/>
      </c>
      <c r="AE21" s="410" t="str">
        <f t="shared" si="11"/>
        <v/>
      </c>
      <c r="AF21" s="409" t="str">
        <f t="shared" si="2"/>
        <v/>
      </c>
      <c r="AG21" s="410" t="str">
        <f>IF($M21="","",IF($P21="講習料",IF($O21="サブ",HLOOKUP(M21,'2024単価表'!$A$27:$B$28,2,0)/2,HLOOKUP(M21,'2024単価表'!$A$27:$B$28,2,0)),""))</f>
        <v/>
      </c>
      <c r="AH21" s="410" t="str">
        <f t="shared" si="3"/>
        <v/>
      </c>
      <c r="AI21" s="409" t="str">
        <f t="shared" si="4"/>
        <v/>
      </c>
      <c r="AJ21" s="410" t="str">
        <f>IF($M21="","",IF($P21="検討会(法人参加)",HLOOKUP(M21,'2024単価表'!$A$27:$B$28,2,0)/2,""))</f>
        <v/>
      </c>
      <c r="AK21" s="410" t="str">
        <f t="shared" si="5"/>
        <v/>
      </c>
      <c r="AL21" s="706"/>
      <c r="AM21" s="706"/>
    </row>
    <row r="22" spans="4:39" ht="27.75" customHeight="1">
      <c r="D22" s="581"/>
      <c r="E22" s="396"/>
      <c r="F22" s="397" t="s">
        <v>245</v>
      </c>
      <c r="G22" s="398"/>
      <c r="H22" s="399"/>
      <c r="I22" s="810"/>
      <c r="J22" s="810"/>
      <c r="K22" s="706"/>
      <c r="L22" s="706"/>
      <c r="M22" s="399"/>
      <c r="N22" s="401"/>
      <c r="O22" s="407"/>
      <c r="P22" s="408"/>
      <c r="Q22" s="413" t="str">
        <f t="shared" si="0"/>
        <v/>
      </c>
      <c r="R22" s="410" t="str">
        <f>IF($M22="","",IF($P22="講師",IF($O22="サブ",HLOOKUP(M22,'2024単価表'!$A$4:$B$5,2,FALSE)/2,HLOOKUP(M22,'2024単価表'!$A$4:$B$5,2,FALSE)),""))</f>
        <v/>
      </c>
      <c r="S22" s="410" t="str">
        <f t="shared" si="6"/>
        <v/>
      </c>
      <c r="T22" s="413" t="str">
        <f t="shared" si="1"/>
        <v/>
      </c>
      <c r="U22" s="410" t="str">
        <f>IF($M22="","",IF($P22="検討会等参加",HLOOKUP(M22,'2024単価表'!$A$11:$B$12,2,0),""))</f>
        <v/>
      </c>
      <c r="V22" s="410" t="str">
        <f t="shared" si="7"/>
        <v/>
      </c>
      <c r="W22" s="401"/>
      <c r="X22" s="411"/>
      <c r="Y22" s="399"/>
      <c r="Z22" s="410" t="str">
        <f t="shared" si="8"/>
        <v/>
      </c>
      <c r="AA22" s="410" t="str">
        <f t="shared" si="9"/>
        <v/>
      </c>
      <c r="AB22" s="412"/>
      <c r="AC22" s="399"/>
      <c r="AD22" s="410" t="str">
        <f t="shared" si="10"/>
        <v/>
      </c>
      <c r="AE22" s="410" t="str">
        <f t="shared" si="11"/>
        <v/>
      </c>
      <c r="AF22" s="413" t="str">
        <f t="shared" si="2"/>
        <v/>
      </c>
      <c r="AG22" s="410" t="str">
        <f>IF($M22="","",IF($P22="講習料",IF($O22="サブ",HLOOKUP(M22,'2024単価表'!$A$27:$B$28,2,0)/2,HLOOKUP(M22,'2024単価表'!$A$27:$B$28,2,0)),""))</f>
        <v/>
      </c>
      <c r="AH22" s="410" t="str">
        <f t="shared" si="3"/>
        <v/>
      </c>
      <c r="AI22" s="413" t="str">
        <f t="shared" si="4"/>
        <v/>
      </c>
      <c r="AJ22" s="410" t="str">
        <f>IF($M22="","",IF($P22="検討会(法人参加)",HLOOKUP(M22,'2024単価表'!$A$27:$B$28,2,0)/2,""))</f>
        <v/>
      </c>
      <c r="AK22" s="410" t="str">
        <f t="shared" si="5"/>
        <v/>
      </c>
      <c r="AL22" s="706"/>
      <c r="AM22" s="706"/>
    </row>
    <row r="23" spans="4:39" ht="27.75" customHeight="1">
      <c r="D23" s="581"/>
      <c r="E23" s="396"/>
      <c r="F23" s="397" t="s">
        <v>245</v>
      </c>
      <c r="G23" s="398"/>
      <c r="H23" s="399"/>
      <c r="I23" s="810"/>
      <c r="J23" s="810"/>
      <c r="K23" s="706"/>
      <c r="L23" s="706"/>
      <c r="M23" s="400"/>
      <c r="N23" s="401"/>
      <c r="O23" s="407"/>
      <c r="P23" s="408"/>
      <c r="Q23" s="409" t="str">
        <f t="shared" si="0"/>
        <v/>
      </c>
      <c r="R23" s="410" t="str">
        <f>IF($M23="","",IF($P23="講師",IF($O23="サブ",HLOOKUP(M23,'2024単価表'!$A$4:$B$5,2,FALSE)/2,HLOOKUP(M23,'2024単価表'!$A$4:$B$5,2,FALSE)),""))</f>
        <v/>
      </c>
      <c r="S23" s="410" t="str">
        <f t="shared" si="6"/>
        <v/>
      </c>
      <c r="T23" s="409" t="str">
        <f t="shared" si="1"/>
        <v/>
      </c>
      <c r="U23" s="410" t="str">
        <f>IF($M23="","",IF($P23="検討会等参加",HLOOKUP(M23,'2024単価表'!$A$11:$B$12,2,0),""))</f>
        <v/>
      </c>
      <c r="V23" s="410" t="str">
        <f t="shared" si="7"/>
        <v/>
      </c>
      <c r="W23" s="401"/>
      <c r="X23" s="411"/>
      <c r="Y23" s="400"/>
      <c r="Z23" s="410" t="str">
        <f t="shared" si="8"/>
        <v/>
      </c>
      <c r="AA23" s="410" t="str">
        <f t="shared" si="9"/>
        <v/>
      </c>
      <c r="AB23" s="412"/>
      <c r="AC23" s="399"/>
      <c r="AD23" s="410" t="str">
        <f t="shared" si="10"/>
        <v/>
      </c>
      <c r="AE23" s="410" t="str">
        <f t="shared" si="11"/>
        <v/>
      </c>
      <c r="AF23" s="409" t="str">
        <f t="shared" si="2"/>
        <v/>
      </c>
      <c r="AG23" s="410" t="str">
        <f>IF($M23="","",IF($P23="講習料",IF($O23="サブ",HLOOKUP(M23,'2024単価表'!$A$27:$B$28,2,0)/2,HLOOKUP(M23,'2024単価表'!$A$27:$B$28,2,0)),""))</f>
        <v/>
      </c>
      <c r="AH23" s="410" t="str">
        <f t="shared" si="3"/>
        <v/>
      </c>
      <c r="AI23" s="409" t="str">
        <f t="shared" si="4"/>
        <v/>
      </c>
      <c r="AJ23" s="410" t="str">
        <f>IF($M23="","",IF($P23="検討会(法人参加)",HLOOKUP(M23,'2024単価表'!$A$27:$B$28,2,0)/2,""))</f>
        <v/>
      </c>
      <c r="AK23" s="410" t="str">
        <f t="shared" si="5"/>
        <v/>
      </c>
      <c r="AL23" s="706"/>
      <c r="AM23" s="706"/>
    </row>
    <row r="24" spans="4:39" ht="27.75" customHeight="1">
      <c r="D24" s="581"/>
      <c r="E24" s="396"/>
      <c r="F24" s="397" t="s">
        <v>245</v>
      </c>
      <c r="G24" s="398"/>
      <c r="H24" s="399"/>
      <c r="I24" s="810"/>
      <c r="J24" s="810"/>
      <c r="K24" s="706"/>
      <c r="L24" s="706"/>
      <c r="M24" s="399"/>
      <c r="N24" s="401"/>
      <c r="O24" s="407"/>
      <c r="P24" s="408"/>
      <c r="Q24" s="413" t="str">
        <f t="shared" si="0"/>
        <v/>
      </c>
      <c r="R24" s="410" t="str">
        <f>IF($M24="","",IF($P24="講師",IF($O24="サブ",HLOOKUP(M24,'2024単価表'!$A$4:$B$5,2,FALSE)/2,HLOOKUP(M24,'2024単価表'!$A$4:$B$5,2,FALSE)),""))</f>
        <v/>
      </c>
      <c r="S24" s="410" t="str">
        <f t="shared" si="6"/>
        <v/>
      </c>
      <c r="T24" s="413" t="str">
        <f t="shared" si="1"/>
        <v/>
      </c>
      <c r="U24" s="410" t="str">
        <f>IF($M24="","",IF($P24="検討会等参加",HLOOKUP(M24,'2024単価表'!$A$11:$B$12,2,0),""))</f>
        <v/>
      </c>
      <c r="V24" s="410" t="str">
        <f t="shared" si="7"/>
        <v/>
      </c>
      <c r="W24" s="401"/>
      <c r="X24" s="411"/>
      <c r="Y24" s="399"/>
      <c r="Z24" s="410" t="str">
        <f t="shared" si="8"/>
        <v/>
      </c>
      <c r="AA24" s="410" t="str">
        <f t="shared" si="9"/>
        <v/>
      </c>
      <c r="AB24" s="412"/>
      <c r="AC24" s="399"/>
      <c r="AD24" s="410" t="str">
        <f t="shared" si="10"/>
        <v/>
      </c>
      <c r="AE24" s="410" t="str">
        <f t="shared" si="11"/>
        <v/>
      </c>
      <c r="AF24" s="413" t="str">
        <f t="shared" si="2"/>
        <v/>
      </c>
      <c r="AG24" s="410" t="str">
        <f>IF($M24="","",IF($P24="講習料",IF($O24="サブ",HLOOKUP(M24,'2024単価表'!$A$27:$B$28,2,0)/2,HLOOKUP(M24,'2024単価表'!$A$27:$B$28,2,0)),""))</f>
        <v/>
      </c>
      <c r="AH24" s="410" t="str">
        <f t="shared" si="3"/>
        <v/>
      </c>
      <c r="AI24" s="413" t="str">
        <f t="shared" si="4"/>
        <v/>
      </c>
      <c r="AJ24" s="410" t="str">
        <f>IF($M24="","",IF($P24="検討会(法人参加)",HLOOKUP(M24,'2024単価表'!$A$27:$B$28,2,0)/2,""))</f>
        <v/>
      </c>
      <c r="AK24" s="410" t="str">
        <f t="shared" si="5"/>
        <v/>
      </c>
      <c r="AL24" s="706"/>
      <c r="AM24" s="706"/>
    </row>
    <row r="25" spans="4:39" ht="27.75" customHeight="1">
      <c r="D25" s="581"/>
      <c r="E25" s="396"/>
      <c r="F25" s="397" t="s">
        <v>245</v>
      </c>
      <c r="G25" s="398"/>
      <c r="H25" s="399"/>
      <c r="I25" s="810"/>
      <c r="J25" s="810"/>
      <c r="K25" s="706"/>
      <c r="L25" s="706"/>
      <c r="M25" s="400"/>
      <c r="N25" s="401"/>
      <c r="O25" s="407"/>
      <c r="P25" s="408"/>
      <c r="Q25" s="409" t="str">
        <f t="shared" si="0"/>
        <v/>
      </c>
      <c r="R25" s="410" t="str">
        <f>IF($M25="","",IF($P25="講師",IF($O25="サブ",HLOOKUP(M25,'2024単価表'!$A$4:$B$5,2,FALSE)/2,HLOOKUP(M25,'2024単価表'!$A$4:$B$5,2,FALSE)),""))</f>
        <v/>
      </c>
      <c r="S25" s="410" t="str">
        <f t="shared" si="6"/>
        <v/>
      </c>
      <c r="T25" s="409" t="str">
        <f t="shared" si="1"/>
        <v/>
      </c>
      <c r="U25" s="410" t="str">
        <f>IF($M25="","",IF($P25="検討会等参加",HLOOKUP(M25,'2024単価表'!$A$11:$B$12,2,0),""))</f>
        <v/>
      </c>
      <c r="V25" s="410" t="str">
        <f t="shared" si="7"/>
        <v/>
      </c>
      <c r="W25" s="401"/>
      <c r="X25" s="411"/>
      <c r="Y25" s="400"/>
      <c r="Z25" s="410" t="str">
        <f t="shared" si="8"/>
        <v/>
      </c>
      <c r="AA25" s="410" t="str">
        <f t="shared" si="9"/>
        <v/>
      </c>
      <c r="AB25" s="412"/>
      <c r="AC25" s="399"/>
      <c r="AD25" s="410" t="str">
        <f t="shared" si="10"/>
        <v/>
      </c>
      <c r="AE25" s="410" t="str">
        <f t="shared" si="11"/>
        <v/>
      </c>
      <c r="AF25" s="409" t="str">
        <f t="shared" si="2"/>
        <v/>
      </c>
      <c r="AG25" s="410" t="str">
        <f>IF($M25="","",IF($P25="講習料",IF($O25="サブ",HLOOKUP(M25,'2024単価表'!$A$27:$B$28,2,0)/2,HLOOKUP(M25,'2024単価表'!$A$27:$B$28,2,0)),""))</f>
        <v/>
      </c>
      <c r="AH25" s="410" t="str">
        <f t="shared" si="3"/>
        <v/>
      </c>
      <c r="AI25" s="409" t="str">
        <f t="shared" si="4"/>
        <v/>
      </c>
      <c r="AJ25" s="410" t="str">
        <f>IF($M25="","",IF($P25="検討会(法人参加)",HLOOKUP(M25,'2024単価表'!$A$27:$B$28,2,0)/2,""))</f>
        <v/>
      </c>
      <c r="AK25" s="410" t="str">
        <f t="shared" si="5"/>
        <v/>
      </c>
      <c r="AL25" s="706"/>
      <c r="AM25" s="706"/>
    </row>
    <row r="26" spans="4:39" ht="27.75" customHeight="1">
      <c r="D26" s="581"/>
      <c r="E26" s="396"/>
      <c r="F26" s="397" t="s">
        <v>245</v>
      </c>
      <c r="G26" s="398"/>
      <c r="H26" s="399"/>
      <c r="I26" s="810"/>
      <c r="J26" s="810"/>
      <c r="K26" s="706"/>
      <c r="L26" s="706"/>
      <c r="M26" s="399"/>
      <c r="N26" s="401"/>
      <c r="O26" s="407"/>
      <c r="P26" s="408"/>
      <c r="Q26" s="413" t="str">
        <f t="shared" si="0"/>
        <v/>
      </c>
      <c r="R26" s="410" t="str">
        <f>IF($M26="","",IF($P26="講師",IF($O26="サブ",HLOOKUP(M26,'2024単価表'!$A$4:$B$5,2,FALSE)/2,HLOOKUP(M26,'2024単価表'!$A$4:$B$5,2,FALSE)),""))</f>
        <v/>
      </c>
      <c r="S26" s="410" t="str">
        <f t="shared" si="6"/>
        <v/>
      </c>
      <c r="T26" s="413" t="str">
        <f t="shared" si="1"/>
        <v/>
      </c>
      <c r="U26" s="410" t="str">
        <f>IF($M26="","",IF($P26="検討会等参加",HLOOKUP(M26,'2024単価表'!$A$11:$B$12,2,0),""))</f>
        <v/>
      </c>
      <c r="V26" s="410" t="str">
        <f t="shared" si="7"/>
        <v/>
      </c>
      <c r="W26" s="401"/>
      <c r="X26" s="411"/>
      <c r="Y26" s="399"/>
      <c r="Z26" s="410" t="str">
        <f t="shared" si="8"/>
        <v/>
      </c>
      <c r="AA26" s="410" t="str">
        <f t="shared" si="9"/>
        <v/>
      </c>
      <c r="AB26" s="412"/>
      <c r="AC26" s="399"/>
      <c r="AD26" s="410" t="str">
        <f t="shared" si="10"/>
        <v/>
      </c>
      <c r="AE26" s="410" t="str">
        <f t="shared" si="11"/>
        <v/>
      </c>
      <c r="AF26" s="413" t="str">
        <f t="shared" si="2"/>
        <v/>
      </c>
      <c r="AG26" s="410" t="str">
        <f>IF($M26="","",IF($P26="講習料",IF($O26="サブ",HLOOKUP(M26,'2024単価表'!$A$27:$B$28,2,0)/2,HLOOKUP(M26,'2024単価表'!$A$27:$B$28,2,0)),""))</f>
        <v/>
      </c>
      <c r="AH26" s="410" t="str">
        <f t="shared" si="3"/>
        <v/>
      </c>
      <c r="AI26" s="413" t="str">
        <f t="shared" si="4"/>
        <v/>
      </c>
      <c r="AJ26" s="410" t="str">
        <f>IF($M26="","",IF($P26="検討会(法人参加)",HLOOKUP(M26,'2024単価表'!$A$27:$B$28,2,0)/2,""))</f>
        <v/>
      </c>
      <c r="AK26" s="410" t="str">
        <f t="shared" si="5"/>
        <v/>
      </c>
      <c r="AL26" s="706"/>
      <c r="AM26" s="706"/>
    </row>
    <row r="27" spans="4:39" ht="27.75" customHeight="1">
      <c r="D27" s="581"/>
      <c r="E27" s="396"/>
      <c r="F27" s="397" t="s">
        <v>245</v>
      </c>
      <c r="G27" s="398"/>
      <c r="H27" s="399"/>
      <c r="I27" s="810"/>
      <c r="J27" s="810"/>
      <c r="K27" s="706"/>
      <c r="L27" s="706"/>
      <c r="M27" s="400"/>
      <c r="N27" s="401"/>
      <c r="O27" s="407"/>
      <c r="P27" s="408"/>
      <c r="Q27" s="409" t="str">
        <f t="shared" si="0"/>
        <v/>
      </c>
      <c r="R27" s="410" t="str">
        <f>IF($M27="","",IF($P27="講師",IF($O27="サブ",HLOOKUP(M27,'2024単価表'!$A$4:$B$5,2,FALSE)/2,HLOOKUP(M27,'2024単価表'!$A$4:$B$5,2,FALSE)),""))</f>
        <v/>
      </c>
      <c r="S27" s="410" t="str">
        <f t="shared" si="6"/>
        <v/>
      </c>
      <c r="T27" s="409" t="str">
        <f t="shared" si="1"/>
        <v/>
      </c>
      <c r="U27" s="410" t="str">
        <f>IF($M27="","",IF($P27="検討会等参加",HLOOKUP(M27,'2024単価表'!$A$11:$B$12,2,0),""))</f>
        <v/>
      </c>
      <c r="V27" s="410" t="str">
        <f t="shared" si="7"/>
        <v/>
      </c>
      <c r="W27" s="401"/>
      <c r="X27" s="411"/>
      <c r="Y27" s="400"/>
      <c r="Z27" s="410" t="str">
        <f t="shared" si="8"/>
        <v/>
      </c>
      <c r="AA27" s="410" t="str">
        <f t="shared" si="9"/>
        <v/>
      </c>
      <c r="AB27" s="412"/>
      <c r="AC27" s="399"/>
      <c r="AD27" s="410" t="str">
        <f t="shared" si="10"/>
        <v/>
      </c>
      <c r="AE27" s="410" t="str">
        <f t="shared" si="11"/>
        <v/>
      </c>
      <c r="AF27" s="409" t="str">
        <f t="shared" si="2"/>
        <v/>
      </c>
      <c r="AG27" s="410" t="str">
        <f>IF($M27="","",IF($P27="講習料",IF($O27="サブ",HLOOKUP(M27,'2024単価表'!$A$27:$B$28,2,0)/2,HLOOKUP(M27,'2024単価表'!$A$27:$B$28,2,0)),""))</f>
        <v/>
      </c>
      <c r="AH27" s="410" t="str">
        <f t="shared" si="3"/>
        <v/>
      </c>
      <c r="AI27" s="409" t="str">
        <f t="shared" si="4"/>
        <v/>
      </c>
      <c r="AJ27" s="410" t="str">
        <f>IF($M27="","",IF($P27="検討会(法人参加)",HLOOKUP(M27,'2024単価表'!$A$27:$B$28,2,0)/2,""))</f>
        <v/>
      </c>
      <c r="AK27" s="410" t="str">
        <f t="shared" si="5"/>
        <v/>
      </c>
      <c r="AL27" s="706"/>
      <c r="AM27" s="706"/>
    </row>
    <row r="28" spans="4:39" ht="27.75" customHeight="1">
      <c r="D28" s="581"/>
      <c r="E28" s="396"/>
      <c r="F28" s="397" t="s">
        <v>245</v>
      </c>
      <c r="G28" s="398"/>
      <c r="H28" s="399"/>
      <c r="I28" s="810"/>
      <c r="J28" s="810"/>
      <c r="K28" s="706"/>
      <c r="L28" s="706"/>
      <c r="M28" s="399"/>
      <c r="N28" s="401"/>
      <c r="O28" s="407"/>
      <c r="P28" s="408"/>
      <c r="Q28" s="413" t="str">
        <f t="shared" si="0"/>
        <v/>
      </c>
      <c r="R28" s="410" t="str">
        <f>IF($M28="","",IF($P28="講師",IF($O28="サブ",HLOOKUP(M28,'2024単価表'!$A$4:$B$5,2,FALSE)/2,HLOOKUP(M28,'2024単価表'!$A$4:$B$5,2,FALSE)),""))</f>
        <v/>
      </c>
      <c r="S28" s="410" t="str">
        <f t="shared" si="6"/>
        <v/>
      </c>
      <c r="T28" s="413" t="str">
        <f t="shared" si="1"/>
        <v/>
      </c>
      <c r="U28" s="410" t="str">
        <f>IF($M28="","",IF($P28="検討会等参加",HLOOKUP(M28,'2024単価表'!$A$11:$B$12,2,0),""))</f>
        <v/>
      </c>
      <c r="V28" s="410" t="str">
        <f t="shared" si="7"/>
        <v/>
      </c>
      <c r="W28" s="401"/>
      <c r="X28" s="411"/>
      <c r="Y28" s="399"/>
      <c r="Z28" s="410" t="str">
        <f t="shared" si="8"/>
        <v/>
      </c>
      <c r="AA28" s="410" t="str">
        <f t="shared" si="9"/>
        <v/>
      </c>
      <c r="AB28" s="412"/>
      <c r="AC28" s="399"/>
      <c r="AD28" s="410" t="str">
        <f t="shared" si="10"/>
        <v/>
      </c>
      <c r="AE28" s="410" t="str">
        <f t="shared" si="11"/>
        <v/>
      </c>
      <c r="AF28" s="413" t="str">
        <f t="shared" si="2"/>
        <v/>
      </c>
      <c r="AG28" s="410" t="str">
        <f>IF($M28="","",IF($P28="講習料",IF($O28="サブ",HLOOKUP(M28,'2024単価表'!$A$27:$B$28,2,0)/2,HLOOKUP(M28,'2024単価表'!$A$27:$B$28,2,0)),""))</f>
        <v/>
      </c>
      <c r="AH28" s="410" t="str">
        <f t="shared" si="3"/>
        <v/>
      </c>
      <c r="AI28" s="413" t="str">
        <f t="shared" si="4"/>
        <v/>
      </c>
      <c r="AJ28" s="410" t="str">
        <f>IF($M28="","",IF($P28="検討会(法人参加)",HLOOKUP(M28,'2024単価表'!$A$27:$B$28,2,0)/2,""))</f>
        <v/>
      </c>
      <c r="AK28" s="410" t="str">
        <f t="shared" si="5"/>
        <v/>
      </c>
      <c r="AL28" s="706"/>
      <c r="AM28" s="706"/>
    </row>
    <row r="29" spans="4:39" ht="27.75" customHeight="1">
      <c r="D29" s="581"/>
      <c r="E29" s="396"/>
      <c r="F29" s="397" t="s">
        <v>245</v>
      </c>
      <c r="G29" s="398"/>
      <c r="H29" s="399"/>
      <c r="I29" s="810"/>
      <c r="J29" s="810"/>
      <c r="K29" s="706"/>
      <c r="L29" s="706"/>
      <c r="M29" s="400"/>
      <c r="N29" s="401"/>
      <c r="O29" s="407"/>
      <c r="P29" s="408"/>
      <c r="Q29" s="409" t="str">
        <f t="shared" si="0"/>
        <v/>
      </c>
      <c r="R29" s="410" t="str">
        <f>IF($M29="","",IF($P29="講師",IF($O29="サブ",HLOOKUP(M29,'2024単価表'!$A$4:$B$5,2,FALSE)/2,HLOOKUP(M29,'2024単価表'!$A$4:$B$5,2,FALSE)),""))</f>
        <v/>
      </c>
      <c r="S29" s="410" t="str">
        <f t="shared" si="6"/>
        <v/>
      </c>
      <c r="T29" s="409" t="str">
        <f t="shared" si="1"/>
        <v/>
      </c>
      <c r="U29" s="410" t="str">
        <f>IF($M29="","",IF($P29="検討会等参加",HLOOKUP(M29,'2024単価表'!$A$11:$B$12,2,0),""))</f>
        <v/>
      </c>
      <c r="V29" s="410" t="str">
        <f t="shared" si="7"/>
        <v/>
      </c>
      <c r="W29" s="401"/>
      <c r="X29" s="411"/>
      <c r="Y29" s="400"/>
      <c r="Z29" s="410" t="str">
        <f t="shared" si="8"/>
        <v/>
      </c>
      <c r="AA29" s="410" t="str">
        <f t="shared" si="9"/>
        <v/>
      </c>
      <c r="AB29" s="412"/>
      <c r="AC29" s="399"/>
      <c r="AD29" s="410" t="str">
        <f t="shared" si="10"/>
        <v/>
      </c>
      <c r="AE29" s="410" t="str">
        <f t="shared" si="11"/>
        <v/>
      </c>
      <c r="AF29" s="409" t="str">
        <f t="shared" si="2"/>
        <v/>
      </c>
      <c r="AG29" s="410" t="str">
        <f>IF($M29="","",IF($P29="講習料",IF($O29="サブ",HLOOKUP(M29,'2024単価表'!$A$27:$B$28,2,0)/2,HLOOKUP(M29,'2024単価表'!$A$27:$B$28,2,0)),""))</f>
        <v/>
      </c>
      <c r="AH29" s="410" t="str">
        <f t="shared" si="3"/>
        <v/>
      </c>
      <c r="AI29" s="409" t="str">
        <f t="shared" si="4"/>
        <v/>
      </c>
      <c r="AJ29" s="410" t="str">
        <f>IF($M29="","",IF($P29="検討会(法人参加)",HLOOKUP(M29,'2024単価表'!$A$27:$B$28,2,0)/2,""))</f>
        <v/>
      </c>
      <c r="AK29" s="410" t="str">
        <f t="shared" si="5"/>
        <v/>
      </c>
      <c r="AL29" s="706"/>
      <c r="AM29" s="706"/>
    </row>
    <row r="30" spans="4:39" ht="27.75" customHeight="1">
      <c r="D30" s="581"/>
      <c r="E30" s="396"/>
      <c r="F30" s="397" t="s">
        <v>245</v>
      </c>
      <c r="G30" s="398"/>
      <c r="H30" s="399"/>
      <c r="I30" s="810"/>
      <c r="J30" s="810"/>
      <c r="K30" s="706"/>
      <c r="L30" s="706"/>
      <c r="M30" s="399"/>
      <c r="N30" s="401"/>
      <c r="O30" s="407"/>
      <c r="P30" s="408"/>
      <c r="Q30" s="413" t="str">
        <f t="shared" si="0"/>
        <v/>
      </c>
      <c r="R30" s="410" t="str">
        <f>IF($M30="","",IF($P30="講師",IF($O30="サブ",HLOOKUP(M30,'2024単価表'!$A$4:$B$5,2,FALSE)/2,HLOOKUP(M30,'2024単価表'!$A$4:$B$5,2,FALSE)),""))</f>
        <v/>
      </c>
      <c r="S30" s="410" t="str">
        <f t="shared" si="6"/>
        <v/>
      </c>
      <c r="T30" s="413" t="str">
        <f t="shared" si="1"/>
        <v/>
      </c>
      <c r="U30" s="410" t="str">
        <f>IF($M30="","",IF($P30="検討会等参加",HLOOKUP(M30,'2024単価表'!$A$11:$B$12,2,0),""))</f>
        <v/>
      </c>
      <c r="V30" s="410" t="str">
        <f t="shared" si="7"/>
        <v/>
      </c>
      <c r="W30" s="401"/>
      <c r="X30" s="411"/>
      <c r="Y30" s="399"/>
      <c r="Z30" s="410" t="str">
        <f t="shared" si="8"/>
        <v/>
      </c>
      <c r="AA30" s="410" t="str">
        <f t="shared" si="9"/>
        <v/>
      </c>
      <c r="AB30" s="412"/>
      <c r="AC30" s="399"/>
      <c r="AD30" s="410" t="str">
        <f t="shared" si="10"/>
        <v/>
      </c>
      <c r="AE30" s="410" t="str">
        <f t="shared" si="11"/>
        <v/>
      </c>
      <c r="AF30" s="413" t="str">
        <f t="shared" si="2"/>
        <v/>
      </c>
      <c r="AG30" s="410" t="str">
        <f>IF($M30="","",IF($P30="講習料",IF($O30="サブ",HLOOKUP(M30,'2024単価表'!$A$27:$B$28,2,0)/2,HLOOKUP(M30,'2024単価表'!$A$27:$B$28,2,0)),""))</f>
        <v/>
      </c>
      <c r="AH30" s="410" t="str">
        <f t="shared" si="3"/>
        <v/>
      </c>
      <c r="AI30" s="413" t="str">
        <f t="shared" si="4"/>
        <v/>
      </c>
      <c r="AJ30" s="410" t="str">
        <f>IF($M30="","",IF($P30="検討会(法人参加)",HLOOKUP(M30,'2024単価表'!$A$27:$B$28,2,0)/2,""))</f>
        <v/>
      </c>
      <c r="AK30" s="410" t="str">
        <f t="shared" si="5"/>
        <v/>
      </c>
      <c r="AL30" s="706"/>
      <c r="AM30" s="706"/>
    </row>
    <row r="31" spans="4:39" ht="27.75" customHeight="1">
      <c r="D31" s="581"/>
      <c r="E31" s="396"/>
      <c r="F31" s="397" t="s">
        <v>245</v>
      </c>
      <c r="G31" s="398"/>
      <c r="H31" s="399"/>
      <c r="I31" s="810"/>
      <c r="J31" s="810"/>
      <c r="K31" s="706"/>
      <c r="L31" s="706"/>
      <c r="M31" s="400"/>
      <c r="N31" s="401"/>
      <c r="O31" s="407"/>
      <c r="P31" s="408"/>
      <c r="Q31" s="409" t="str">
        <f t="shared" si="0"/>
        <v/>
      </c>
      <c r="R31" s="410" t="str">
        <f>IF($M31="","",IF($P31="講師",IF($O31="サブ",HLOOKUP(M31,'2024単価表'!$A$4:$B$5,2,FALSE)/2,HLOOKUP(M31,'2024単価表'!$A$4:$B$5,2,FALSE)),""))</f>
        <v/>
      </c>
      <c r="S31" s="410" t="str">
        <f t="shared" si="6"/>
        <v/>
      </c>
      <c r="T31" s="409" t="str">
        <f t="shared" si="1"/>
        <v/>
      </c>
      <c r="U31" s="410" t="str">
        <f>IF($M31="","",IF($P31="検討会等参加",HLOOKUP(M31,'2024単価表'!$A$11:$B$12,2,0),""))</f>
        <v/>
      </c>
      <c r="V31" s="410" t="str">
        <f t="shared" si="7"/>
        <v/>
      </c>
      <c r="W31" s="401"/>
      <c r="X31" s="411"/>
      <c r="Y31" s="400"/>
      <c r="Z31" s="410" t="str">
        <f t="shared" si="8"/>
        <v/>
      </c>
      <c r="AA31" s="410" t="str">
        <f t="shared" si="9"/>
        <v/>
      </c>
      <c r="AB31" s="412"/>
      <c r="AC31" s="399"/>
      <c r="AD31" s="410" t="str">
        <f t="shared" si="10"/>
        <v/>
      </c>
      <c r="AE31" s="410" t="str">
        <f t="shared" si="11"/>
        <v/>
      </c>
      <c r="AF31" s="409" t="str">
        <f t="shared" si="2"/>
        <v/>
      </c>
      <c r="AG31" s="410" t="str">
        <f>IF($M31="","",IF($P31="講習料",IF($O31="サブ",HLOOKUP(M31,'2024単価表'!$A$27:$B$28,2,0)/2,HLOOKUP(M31,'2024単価表'!$A$27:$B$28,2,0)),""))</f>
        <v/>
      </c>
      <c r="AH31" s="410" t="str">
        <f t="shared" si="3"/>
        <v/>
      </c>
      <c r="AI31" s="409" t="str">
        <f t="shared" si="4"/>
        <v/>
      </c>
      <c r="AJ31" s="410" t="str">
        <f>IF($M31="","",IF($P31="検討会(法人参加)",HLOOKUP(M31,'2024単価表'!$A$27:$B$28,2,0)/2,""))</f>
        <v/>
      </c>
      <c r="AK31" s="410" t="str">
        <f t="shared" si="5"/>
        <v/>
      </c>
      <c r="AL31" s="706"/>
      <c r="AM31" s="706"/>
    </row>
    <row r="32" spans="4:39" ht="27.75" customHeight="1">
      <c r="D32" s="581"/>
      <c r="E32" s="396"/>
      <c r="F32" s="397" t="s">
        <v>245</v>
      </c>
      <c r="G32" s="398"/>
      <c r="H32" s="399"/>
      <c r="I32" s="810"/>
      <c r="J32" s="810"/>
      <c r="K32" s="706"/>
      <c r="L32" s="706"/>
      <c r="M32" s="399"/>
      <c r="N32" s="401"/>
      <c r="O32" s="407"/>
      <c r="P32" s="408"/>
      <c r="Q32" s="413" t="str">
        <f t="shared" si="0"/>
        <v/>
      </c>
      <c r="R32" s="410" t="str">
        <f>IF($M32="","",IF($P32="講師",IF($O32="サブ",HLOOKUP(M32,'2024単価表'!$A$4:$B$5,2,FALSE)/2,HLOOKUP(M32,'2024単価表'!$A$4:$B$5,2,FALSE)),""))</f>
        <v/>
      </c>
      <c r="S32" s="410" t="str">
        <f t="shared" si="6"/>
        <v/>
      </c>
      <c r="T32" s="413" t="str">
        <f t="shared" si="1"/>
        <v/>
      </c>
      <c r="U32" s="410" t="str">
        <f>IF($M32="","",IF($P32="検討会等参加",HLOOKUP(M32,'2024単価表'!$A$11:$B$12,2,0),""))</f>
        <v/>
      </c>
      <c r="V32" s="410" t="str">
        <f t="shared" si="7"/>
        <v/>
      </c>
      <c r="W32" s="401"/>
      <c r="X32" s="411"/>
      <c r="Y32" s="399"/>
      <c r="Z32" s="410" t="str">
        <f t="shared" si="8"/>
        <v/>
      </c>
      <c r="AA32" s="410" t="str">
        <f t="shared" si="9"/>
        <v/>
      </c>
      <c r="AB32" s="412"/>
      <c r="AC32" s="399"/>
      <c r="AD32" s="410" t="str">
        <f t="shared" si="10"/>
        <v/>
      </c>
      <c r="AE32" s="410" t="str">
        <f t="shared" si="11"/>
        <v/>
      </c>
      <c r="AF32" s="413" t="str">
        <f t="shared" si="2"/>
        <v/>
      </c>
      <c r="AG32" s="410" t="str">
        <f>IF($M32="","",IF($P32="講習料",IF($O32="サブ",HLOOKUP(M32,'2024単価表'!$A$27:$B$28,2,0)/2,HLOOKUP(M32,'2024単価表'!$A$27:$B$28,2,0)),""))</f>
        <v/>
      </c>
      <c r="AH32" s="410" t="str">
        <f t="shared" si="3"/>
        <v/>
      </c>
      <c r="AI32" s="413" t="str">
        <f t="shared" si="4"/>
        <v/>
      </c>
      <c r="AJ32" s="410" t="str">
        <f>IF($M32="","",IF($P32="検討会(法人参加)",HLOOKUP(M32,'2024単価表'!$A$27:$B$28,2,0)/2,""))</f>
        <v/>
      </c>
      <c r="AK32" s="410" t="str">
        <f t="shared" si="5"/>
        <v/>
      </c>
      <c r="AL32" s="706"/>
      <c r="AM32" s="706"/>
    </row>
    <row r="33" spans="4:39" ht="27.75" customHeight="1">
      <c r="D33" s="581"/>
      <c r="E33" s="396"/>
      <c r="F33" s="397" t="s">
        <v>245</v>
      </c>
      <c r="G33" s="398"/>
      <c r="H33" s="399"/>
      <c r="I33" s="810"/>
      <c r="J33" s="810"/>
      <c r="K33" s="706"/>
      <c r="L33" s="706"/>
      <c r="M33" s="400"/>
      <c r="N33" s="401"/>
      <c r="O33" s="407"/>
      <c r="P33" s="408"/>
      <c r="Q33" s="409" t="str">
        <f t="shared" si="0"/>
        <v/>
      </c>
      <c r="R33" s="410" t="str">
        <f>IF($M33="","",IF($P33="講師",IF($O33="サブ",HLOOKUP(M33,'2024単価表'!$A$4:$B$5,2,FALSE)/2,HLOOKUP(M33,'2024単価表'!$A$4:$B$5,2,FALSE)),""))</f>
        <v/>
      </c>
      <c r="S33" s="410" t="str">
        <f t="shared" si="6"/>
        <v/>
      </c>
      <c r="T33" s="409" t="str">
        <f t="shared" si="1"/>
        <v/>
      </c>
      <c r="U33" s="410" t="str">
        <f>IF($M33="","",IF($P33="検討会等参加",HLOOKUP(M33,'2024単価表'!$A$11:$B$12,2,0),""))</f>
        <v/>
      </c>
      <c r="V33" s="410" t="str">
        <f t="shared" si="7"/>
        <v/>
      </c>
      <c r="W33" s="401"/>
      <c r="X33" s="411"/>
      <c r="Y33" s="400"/>
      <c r="Z33" s="410" t="str">
        <f t="shared" si="8"/>
        <v/>
      </c>
      <c r="AA33" s="410" t="str">
        <f t="shared" si="9"/>
        <v/>
      </c>
      <c r="AB33" s="412"/>
      <c r="AC33" s="399"/>
      <c r="AD33" s="410" t="str">
        <f t="shared" si="10"/>
        <v/>
      </c>
      <c r="AE33" s="410" t="str">
        <f t="shared" si="11"/>
        <v/>
      </c>
      <c r="AF33" s="409" t="str">
        <f t="shared" si="2"/>
        <v/>
      </c>
      <c r="AG33" s="410" t="str">
        <f>IF($M33="","",IF($P33="講習料",IF($O33="サブ",HLOOKUP(M33,'2024単価表'!$A$27:$B$28,2,0)/2,HLOOKUP(M33,'2024単価表'!$A$27:$B$28,2,0)),""))</f>
        <v/>
      </c>
      <c r="AH33" s="410" t="str">
        <f t="shared" si="3"/>
        <v/>
      </c>
      <c r="AI33" s="409" t="str">
        <f t="shared" si="4"/>
        <v/>
      </c>
      <c r="AJ33" s="410" t="str">
        <f>IF($M33="","",IF($P33="検討会(法人参加)",HLOOKUP(M33,'2024単価表'!$A$27:$B$28,2,0)/2,""))</f>
        <v/>
      </c>
      <c r="AK33" s="410" t="str">
        <f t="shared" si="5"/>
        <v/>
      </c>
      <c r="AL33" s="706"/>
      <c r="AM33" s="706"/>
    </row>
    <row r="34" spans="4:39" ht="27.75" customHeight="1">
      <c r="D34" s="581"/>
      <c r="E34" s="396"/>
      <c r="F34" s="397" t="s">
        <v>245</v>
      </c>
      <c r="G34" s="398"/>
      <c r="H34" s="399"/>
      <c r="I34" s="810"/>
      <c r="J34" s="810"/>
      <c r="K34" s="706"/>
      <c r="L34" s="706"/>
      <c r="M34" s="399"/>
      <c r="N34" s="401"/>
      <c r="O34" s="407"/>
      <c r="P34" s="408"/>
      <c r="Q34" s="413" t="str">
        <f t="shared" si="0"/>
        <v/>
      </c>
      <c r="R34" s="410" t="str">
        <f>IF($M34="","",IF($P34="講師",IF($O34="サブ",HLOOKUP(M34,'2024単価表'!$A$4:$B$5,2,FALSE)/2,HLOOKUP(M34,'2024単価表'!$A$4:$B$5,2,FALSE)),""))</f>
        <v/>
      </c>
      <c r="S34" s="410" t="str">
        <f t="shared" si="6"/>
        <v/>
      </c>
      <c r="T34" s="413" t="str">
        <f t="shared" si="1"/>
        <v/>
      </c>
      <c r="U34" s="410" t="str">
        <f>IF($M34="","",IF($P34="検討会等参加",HLOOKUP(M34,'2024単価表'!$A$11:$B$12,2,0),""))</f>
        <v/>
      </c>
      <c r="V34" s="410" t="str">
        <f t="shared" si="7"/>
        <v/>
      </c>
      <c r="W34" s="401"/>
      <c r="X34" s="411"/>
      <c r="Y34" s="399"/>
      <c r="Z34" s="410" t="str">
        <f t="shared" si="8"/>
        <v/>
      </c>
      <c r="AA34" s="410" t="str">
        <f t="shared" si="9"/>
        <v/>
      </c>
      <c r="AB34" s="412"/>
      <c r="AC34" s="399"/>
      <c r="AD34" s="410" t="str">
        <f t="shared" si="10"/>
        <v/>
      </c>
      <c r="AE34" s="410" t="str">
        <f t="shared" si="11"/>
        <v/>
      </c>
      <c r="AF34" s="413" t="str">
        <f t="shared" si="2"/>
        <v/>
      </c>
      <c r="AG34" s="410" t="str">
        <f>IF($M34="","",IF($P34="講習料",IF($O34="サブ",HLOOKUP(M34,'2024単価表'!$A$27:$B$28,2,0)/2,HLOOKUP(M34,'2024単価表'!$A$27:$B$28,2,0)),""))</f>
        <v/>
      </c>
      <c r="AH34" s="410" t="str">
        <f t="shared" si="3"/>
        <v/>
      </c>
      <c r="AI34" s="413" t="str">
        <f t="shared" si="4"/>
        <v/>
      </c>
      <c r="AJ34" s="410" t="str">
        <f>IF($M34="","",IF($P34="検討会(法人参加)",HLOOKUP(M34,'2024単価表'!$A$27:$B$28,2,0)/2,""))</f>
        <v/>
      </c>
      <c r="AK34" s="410" t="str">
        <f t="shared" si="5"/>
        <v/>
      </c>
      <c r="AL34" s="706"/>
      <c r="AM34" s="706"/>
    </row>
    <row r="35" spans="4:39" ht="27.75" customHeight="1">
      <c r="D35" s="581"/>
      <c r="E35" s="396"/>
      <c r="F35" s="397" t="s">
        <v>245</v>
      </c>
      <c r="G35" s="398"/>
      <c r="H35" s="399"/>
      <c r="I35" s="810"/>
      <c r="J35" s="810"/>
      <c r="K35" s="706"/>
      <c r="L35" s="706"/>
      <c r="M35" s="400"/>
      <c r="N35" s="401"/>
      <c r="O35" s="407"/>
      <c r="P35" s="408"/>
      <c r="Q35" s="409" t="str">
        <f t="shared" si="0"/>
        <v/>
      </c>
      <c r="R35" s="410" t="str">
        <f>IF($M35="","",IF($P35="講師",IF($O35="サブ",HLOOKUP(M35,'2024単価表'!$A$4:$B$5,2,FALSE)/2,HLOOKUP(M35,'2024単価表'!$A$4:$B$5,2,FALSE)),""))</f>
        <v/>
      </c>
      <c r="S35" s="410" t="str">
        <f t="shared" si="6"/>
        <v/>
      </c>
      <c r="T35" s="409" t="str">
        <f t="shared" si="1"/>
        <v/>
      </c>
      <c r="U35" s="410" t="str">
        <f>IF($M35="","",IF($P35="検討会等参加",HLOOKUP(M35,'2024単価表'!$A$11:$B$12,2,0),""))</f>
        <v/>
      </c>
      <c r="V35" s="410" t="str">
        <f t="shared" si="7"/>
        <v/>
      </c>
      <c r="W35" s="401"/>
      <c r="X35" s="411"/>
      <c r="Y35" s="400"/>
      <c r="Z35" s="410" t="str">
        <f t="shared" si="8"/>
        <v/>
      </c>
      <c r="AA35" s="410" t="str">
        <f t="shared" si="9"/>
        <v/>
      </c>
      <c r="AB35" s="412"/>
      <c r="AC35" s="399"/>
      <c r="AD35" s="410" t="str">
        <f t="shared" si="10"/>
        <v/>
      </c>
      <c r="AE35" s="410" t="str">
        <f t="shared" si="11"/>
        <v/>
      </c>
      <c r="AF35" s="409" t="str">
        <f t="shared" si="2"/>
        <v/>
      </c>
      <c r="AG35" s="410" t="str">
        <f>IF($M35="","",IF($P35="講習料",IF($O35="サブ",HLOOKUP(M35,'2024単価表'!$A$27:$B$28,2,0)/2,HLOOKUP(M35,'2024単価表'!$A$27:$B$28,2,0)),""))</f>
        <v/>
      </c>
      <c r="AH35" s="410" t="str">
        <f t="shared" si="3"/>
        <v/>
      </c>
      <c r="AI35" s="409" t="str">
        <f t="shared" si="4"/>
        <v/>
      </c>
      <c r="AJ35" s="410" t="str">
        <f>IF($M35="","",IF($P35="検討会(法人参加)",HLOOKUP(M35,'2024単価表'!$A$27:$B$28,2,0)/2,""))</f>
        <v/>
      </c>
      <c r="AK35" s="410" t="str">
        <f t="shared" si="5"/>
        <v/>
      </c>
      <c r="AL35" s="706"/>
      <c r="AM35" s="706"/>
    </row>
    <row r="36" spans="4:39" ht="27.75" customHeight="1">
      <c r="D36" s="581"/>
      <c r="E36" s="396"/>
      <c r="F36" s="397" t="s">
        <v>245</v>
      </c>
      <c r="G36" s="398"/>
      <c r="H36" s="399"/>
      <c r="I36" s="810"/>
      <c r="J36" s="810"/>
      <c r="K36" s="706"/>
      <c r="L36" s="706"/>
      <c r="M36" s="399"/>
      <c r="N36" s="401"/>
      <c r="O36" s="407"/>
      <c r="P36" s="408"/>
      <c r="Q36" s="413" t="str">
        <f t="shared" si="0"/>
        <v/>
      </c>
      <c r="R36" s="410" t="str">
        <f>IF($M36="","",IF($P36="講師",IF($O36="サブ",HLOOKUP(M36,'2024単価表'!$A$4:$B$5,2,FALSE)/2,HLOOKUP(M36,'2024単価表'!$A$4:$B$5,2,FALSE)),""))</f>
        <v/>
      </c>
      <c r="S36" s="410" t="str">
        <f t="shared" si="6"/>
        <v/>
      </c>
      <c r="T36" s="413" t="str">
        <f t="shared" si="1"/>
        <v/>
      </c>
      <c r="U36" s="410" t="str">
        <f>IF($M36="","",IF($P36="検討会等参加",HLOOKUP(M36,'2024単価表'!$A$11:$B$12,2,0),""))</f>
        <v/>
      </c>
      <c r="V36" s="410" t="str">
        <f t="shared" si="7"/>
        <v/>
      </c>
      <c r="W36" s="401"/>
      <c r="X36" s="411"/>
      <c r="Y36" s="399"/>
      <c r="Z36" s="410" t="str">
        <f t="shared" si="8"/>
        <v/>
      </c>
      <c r="AA36" s="410" t="str">
        <f t="shared" si="9"/>
        <v/>
      </c>
      <c r="AB36" s="412"/>
      <c r="AC36" s="399"/>
      <c r="AD36" s="410" t="str">
        <f t="shared" si="10"/>
        <v/>
      </c>
      <c r="AE36" s="410" t="str">
        <f t="shared" si="11"/>
        <v/>
      </c>
      <c r="AF36" s="413" t="str">
        <f t="shared" si="2"/>
        <v/>
      </c>
      <c r="AG36" s="410" t="str">
        <f>IF($M36="","",IF($P36="講習料",IF($O36="サブ",HLOOKUP(M36,'2024単価表'!$A$27:$B$28,2,0)/2,HLOOKUP(M36,'2024単価表'!$A$27:$B$28,2,0)),""))</f>
        <v/>
      </c>
      <c r="AH36" s="410" t="str">
        <f t="shared" si="3"/>
        <v/>
      </c>
      <c r="AI36" s="413" t="str">
        <f t="shared" si="4"/>
        <v/>
      </c>
      <c r="AJ36" s="410" t="str">
        <f>IF($M36="","",IF($P36="検討会(法人参加)",HLOOKUP(M36,'2024単価表'!$A$27:$B$28,2,0)/2,""))</f>
        <v/>
      </c>
      <c r="AK36" s="410" t="str">
        <f t="shared" si="5"/>
        <v/>
      </c>
      <c r="AL36" s="706"/>
      <c r="AM36" s="706"/>
    </row>
    <row r="37" spans="4:39" ht="27.75" customHeight="1">
      <c r="D37" s="581"/>
      <c r="E37" s="396"/>
      <c r="F37" s="397" t="s">
        <v>245</v>
      </c>
      <c r="G37" s="398"/>
      <c r="H37" s="399"/>
      <c r="I37" s="810"/>
      <c r="J37" s="810"/>
      <c r="K37" s="706"/>
      <c r="L37" s="706"/>
      <c r="M37" s="400"/>
      <c r="N37" s="401"/>
      <c r="O37" s="407"/>
      <c r="P37" s="408"/>
      <c r="Q37" s="409" t="str">
        <f t="shared" si="0"/>
        <v/>
      </c>
      <c r="R37" s="410" t="str">
        <f>IF($M37="","",IF($P37="講師",IF($O37="サブ",HLOOKUP(M37,'2024単価表'!$A$4:$B$5,2,FALSE)/2,HLOOKUP(M37,'2024単価表'!$A$4:$B$5,2,FALSE)),""))</f>
        <v/>
      </c>
      <c r="S37" s="410" t="str">
        <f t="shared" si="6"/>
        <v/>
      </c>
      <c r="T37" s="409" t="str">
        <f t="shared" si="1"/>
        <v/>
      </c>
      <c r="U37" s="410" t="str">
        <f>IF($M37="","",IF($P37="検討会等参加",HLOOKUP(M37,'2024単価表'!$A$11:$B$12,2,0),""))</f>
        <v/>
      </c>
      <c r="V37" s="410" t="str">
        <f t="shared" si="7"/>
        <v/>
      </c>
      <c r="W37" s="401"/>
      <c r="X37" s="411"/>
      <c r="Y37" s="400"/>
      <c r="Z37" s="410" t="str">
        <f t="shared" si="8"/>
        <v/>
      </c>
      <c r="AA37" s="410" t="str">
        <f t="shared" si="9"/>
        <v/>
      </c>
      <c r="AB37" s="412"/>
      <c r="AC37" s="399"/>
      <c r="AD37" s="410" t="str">
        <f t="shared" si="10"/>
        <v/>
      </c>
      <c r="AE37" s="410" t="str">
        <f t="shared" si="11"/>
        <v/>
      </c>
      <c r="AF37" s="409" t="str">
        <f t="shared" si="2"/>
        <v/>
      </c>
      <c r="AG37" s="410" t="str">
        <f>IF($M37="","",IF($P37="講習料",IF($O37="サブ",HLOOKUP(M37,'2024単価表'!$A$27:$B$28,2,0)/2,HLOOKUP(M37,'2024単価表'!$A$27:$B$28,2,0)),""))</f>
        <v/>
      </c>
      <c r="AH37" s="410" t="str">
        <f t="shared" si="3"/>
        <v/>
      </c>
      <c r="AI37" s="409" t="str">
        <f t="shared" si="4"/>
        <v/>
      </c>
      <c r="AJ37" s="410" t="str">
        <f>IF($M37="","",IF($P37="検討会(法人参加)",HLOOKUP(M37,'2024単価表'!$A$27:$B$28,2,0)/2,""))</f>
        <v/>
      </c>
      <c r="AK37" s="410" t="str">
        <f t="shared" si="5"/>
        <v/>
      </c>
      <c r="AL37" s="706"/>
      <c r="AM37" s="706"/>
    </row>
    <row r="38" spans="4:39" ht="27.75" customHeight="1">
      <c r="D38" s="581"/>
      <c r="E38" s="396"/>
      <c r="F38" s="397" t="s">
        <v>245</v>
      </c>
      <c r="G38" s="398"/>
      <c r="H38" s="399"/>
      <c r="I38" s="810"/>
      <c r="J38" s="810"/>
      <c r="K38" s="706"/>
      <c r="L38" s="706"/>
      <c r="M38" s="399"/>
      <c r="N38" s="401"/>
      <c r="O38" s="407"/>
      <c r="P38" s="408"/>
      <c r="Q38" s="413" t="str">
        <f t="shared" si="0"/>
        <v/>
      </c>
      <c r="R38" s="410" t="str">
        <f>IF($M38="","",IF($P38="講師",IF($O38="サブ",HLOOKUP(M38,'2024単価表'!$A$4:$B$5,2,FALSE)/2,HLOOKUP(M38,'2024単価表'!$A$4:$B$5,2,FALSE)),""))</f>
        <v/>
      </c>
      <c r="S38" s="410" t="str">
        <f t="shared" si="6"/>
        <v/>
      </c>
      <c r="T38" s="413" t="str">
        <f t="shared" si="1"/>
        <v/>
      </c>
      <c r="U38" s="410" t="str">
        <f>IF($M38="","",IF($P38="検討会等参加",HLOOKUP(M38,'2024単価表'!$A$11:$B$12,2,0),""))</f>
        <v/>
      </c>
      <c r="V38" s="410" t="str">
        <f t="shared" si="7"/>
        <v/>
      </c>
      <c r="W38" s="401"/>
      <c r="X38" s="411"/>
      <c r="Y38" s="399"/>
      <c r="Z38" s="410" t="str">
        <f t="shared" si="8"/>
        <v/>
      </c>
      <c r="AA38" s="410" t="str">
        <f t="shared" si="9"/>
        <v/>
      </c>
      <c r="AB38" s="412"/>
      <c r="AC38" s="399"/>
      <c r="AD38" s="410" t="str">
        <f t="shared" si="10"/>
        <v/>
      </c>
      <c r="AE38" s="410" t="str">
        <f t="shared" si="11"/>
        <v/>
      </c>
      <c r="AF38" s="413" t="str">
        <f t="shared" si="2"/>
        <v/>
      </c>
      <c r="AG38" s="410" t="str">
        <f>IF($M38="","",IF($P38="講習料",IF($O38="サブ",HLOOKUP(M38,'2024単価表'!$A$27:$B$28,2,0)/2,HLOOKUP(M38,'2024単価表'!$A$27:$B$28,2,0)),""))</f>
        <v/>
      </c>
      <c r="AH38" s="410" t="str">
        <f t="shared" si="3"/>
        <v/>
      </c>
      <c r="AI38" s="413" t="str">
        <f t="shared" si="4"/>
        <v/>
      </c>
      <c r="AJ38" s="410" t="str">
        <f>IF($M38="","",IF($P38="検討会(法人参加)",HLOOKUP(M38,'2024単価表'!$A$27:$B$28,2,0)/2,""))</f>
        <v/>
      </c>
      <c r="AK38" s="410" t="str">
        <f t="shared" si="5"/>
        <v/>
      </c>
      <c r="AL38" s="706"/>
      <c r="AM38" s="706"/>
    </row>
    <row r="39" spans="4:39" ht="27.75" customHeight="1">
      <c r="D39" s="581"/>
      <c r="E39" s="396"/>
      <c r="F39" s="397" t="s">
        <v>245</v>
      </c>
      <c r="G39" s="398"/>
      <c r="H39" s="399"/>
      <c r="I39" s="810"/>
      <c r="J39" s="810"/>
      <c r="K39" s="706"/>
      <c r="L39" s="706"/>
      <c r="M39" s="400"/>
      <c r="N39" s="401"/>
      <c r="O39" s="407"/>
      <c r="P39" s="408"/>
      <c r="Q39" s="409" t="str">
        <f t="shared" ref="Q39:Q70" si="12">IF($P39="講師",IF($E39="","",TIME(HOUR($G39-$E39),ROUNDUP(MINUTE($G39-$E39)/30,0)*30,0)*24),"")</f>
        <v/>
      </c>
      <c r="R39" s="410" t="str">
        <f>IF($M39="","",IF($P39="講師",IF($O39="サブ",HLOOKUP(M39,'2024単価表'!$A$4:$B$5,2,FALSE)/2,HLOOKUP(M39,'2024単価表'!$A$4:$B$5,2,FALSE)),""))</f>
        <v/>
      </c>
      <c r="S39" s="410" t="str">
        <f t="shared" si="6"/>
        <v/>
      </c>
      <c r="T39" s="409" t="str">
        <f t="shared" ref="T39:T70" si="13">IF($P39="検討会等参加",IF($E39="","",TIME(HOUR($G39-$E39),ROUNDUP(MINUTE($G39-$E39)/30,0)*30,0)*24),"")</f>
        <v/>
      </c>
      <c r="U39" s="410" t="str">
        <f>IF($M39="","",IF($P39="検討会等参加",HLOOKUP(M39,'2024単価表'!$A$11:$B$12,2,0),""))</f>
        <v/>
      </c>
      <c r="V39" s="410" t="str">
        <f t="shared" si="7"/>
        <v/>
      </c>
      <c r="W39" s="401"/>
      <c r="X39" s="411"/>
      <c r="Y39" s="400"/>
      <c r="Z39" s="410" t="str">
        <f t="shared" si="8"/>
        <v/>
      </c>
      <c r="AA39" s="410" t="str">
        <f t="shared" si="9"/>
        <v/>
      </c>
      <c r="AB39" s="412"/>
      <c r="AC39" s="399"/>
      <c r="AD39" s="410" t="str">
        <f t="shared" si="10"/>
        <v/>
      </c>
      <c r="AE39" s="410" t="str">
        <f t="shared" si="11"/>
        <v/>
      </c>
      <c r="AF39" s="409" t="str">
        <f t="shared" ref="AF39:AF70" si="14">IF($P39="講習料",IF($E39="","",TIME(HOUR($G39-$E39),ROUNDUP(MINUTE($G39-$E39)/30,0)*30,0)*24),"")</f>
        <v/>
      </c>
      <c r="AG39" s="410" t="str">
        <f>IF($M39="","",IF($P39="講習料",IF($O39="サブ",HLOOKUP(M39,'2024単価表'!$A$27:$B$28,2,0)/2,HLOOKUP(M39,'2024単価表'!$A$27:$B$28,2,0)),""))</f>
        <v/>
      </c>
      <c r="AH39" s="410" t="str">
        <f t="shared" si="3"/>
        <v/>
      </c>
      <c r="AI39" s="409" t="str">
        <f t="shared" ref="AI39:AI70" si="15">IF($P39="検討会(法人参加)",IF($E39="","",TIME(HOUR($G39-$E39),ROUNDUP(MINUTE($G39-$E39)/30,0)*30,0)*24),"")</f>
        <v/>
      </c>
      <c r="AJ39" s="410" t="str">
        <f>IF($M39="","",IF($P39="検討会(法人参加)",HLOOKUP(M39,'2024単価表'!$A$27:$B$28,2,0)/2,""))</f>
        <v/>
      </c>
      <c r="AK39" s="410" t="str">
        <f t="shared" si="5"/>
        <v/>
      </c>
      <c r="AL39" s="706"/>
      <c r="AM39" s="706"/>
    </row>
    <row r="40" spans="4:39" ht="27.75" customHeight="1">
      <c r="D40" s="581"/>
      <c r="E40" s="396"/>
      <c r="F40" s="397" t="s">
        <v>245</v>
      </c>
      <c r="G40" s="398"/>
      <c r="H40" s="399"/>
      <c r="I40" s="810"/>
      <c r="J40" s="810"/>
      <c r="K40" s="706"/>
      <c r="L40" s="706"/>
      <c r="M40" s="399"/>
      <c r="N40" s="401"/>
      <c r="O40" s="407"/>
      <c r="P40" s="408"/>
      <c r="Q40" s="413" t="str">
        <f t="shared" si="12"/>
        <v/>
      </c>
      <c r="R40" s="410" t="str">
        <f>IF($M40="","",IF($P40="講師",IF($O40="サブ",HLOOKUP(M40,'2024単価表'!$A$4:$B$5,2,FALSE)/2,HLOOKUP(M40,'2024単価表'!$A$4:$B$5,2,FALSE)),""))</f>
        <v/>
      </c>
      <c r="S40" s="410" t="str">
        <f t="shared" si="6"/>
        <v/>
      </c>
      <c r="T40" s="413" t="str">
        <f t="shared" si="13"/>
        <v/>
      </c>
      <c r="U40" s="410" t="str">
        <f>IF($M40="","",IF($P40="検討会等参加",HLOOKUP(M40,'2024単価表'!$A$11:$B$12,2,0),""))</f>
        <v/>
      </c>
      <c r="V40" s="410" t="str">
        <f t="shared" si="7"/>
        <v/>
      </c>
      <c r="W40" s="401"/>
      <c r="X40" s="411"/>
      <c r="Y40" s="399"/>
      <c r="Z40" s="410" t="str">
        <f t="shared" si="8"/>
        <v/>
      </c>
      <c r="AA40" s="410" t="str">
        <f t="shared" si="9"/>
        <v/>
      </c>
      <c r="AB40" s="412"/>
      <c r="AC40" s="399"/>
      <c r="AD40" s="410" t="str">
        <f t="shared" si="10"/>
        <v/>
      </c>
      <c r="AE40" s="410" t="str">
        <f t="shared" si="11"/>
        <v/>
      </c>
      <c r="AF40" s="413" t="str">
        <f t="shared" si="14"/>
        <v/>
      </c>
      <c r="AG40" s="410" t="str">
        <f>IF($M40="","",IF($P40="講習料",IF($O40="サブ",HLOOKUP(M40,'2024単価表'!$A$27:$B$28,2,0)/2,HLOOKUP(M40,'2024単価表'!$A$27:$B$28,2,0)),""))</f>
        <v/>
      </c>
      <c r="AH40" s="410" t="str">
        <f t="shared" si="3"/>
        <v/>
      </c>
      <c r="AI40" s="413" t="str">
        <f t="shared" si="15"/>
        <v/>
      </c>
      <c r="AJ40" s="410" t="str">
        <f>IF($M40="","",IF($P40="検討会(法人参加)",HLOOKUP(M40,'2024単価表'!$A$27:$B$28,2,0)/2,""))</f>
        <v/>
      </c>
      <c r="AK40" s="410" t="str">
        <f t="shared" si="5"/>
        <v/>
      </c>
      <c r="AL40" s="706"/>
      <c r="AM40" s="706"/>
    </row>
    <row r="41" spans="4:39" ht="27.75" customHeight="1">
      <c r="D41" s="581"/>
      <c r="E41" s="396"/>
      <c r="F41" s="397" t="s">
        <v>245</v>
      </c>
      <c r="G41" s="398"/>
      <c r="H41" s="399"/>
      <c r="I41" s="810"/>
      <c r="J41" s="810"/>
      <c r="K41" s="706"/>
      <c r="L41" s="706"/>
      <c r="M41" s="400"/>
      <c r="N41" s="401"/>
      <c r="O41" s="407"/>
      <c r="P41" s="408"/>
      <c r="Q41" s="409" t="str">
        <f t="shared" si="12"/>
        <v/>
      </c>
      <c r="R41" s="410" t="str">
        <f>IF($M41="","",IF($P41="講師",IF($O41="サブ",HLOOKUP(M41,'2024単価表'!$A$4:$B$5,2,FALSE)/2,HLOOKUP(M41,'2024単価表'!$A$4:$B$5,2,FALSE)),""))</f>
        <v/>
      </c>
      <c r="S41" s="410" t="str">
        <f t="shared" si="6"/>
        <v/>
      </c>
      <c r="T41" s="409" t="str">
        <f t="shared" si="13"/>
        <v/>
      </c>
      <c r="U41" s="410" t="str">
        <f>IF($M41="","",IF($P41="検討会等参加",HLOOKUP(M41,'2024単価表'!$A$11:$B$12,2,0),""))</f>
        <v/>
      </c>
      <c r="V41" s="410" t="str">
        <f t="shared" si="7"/>
        <v/>
      </c>
      <c r="W41" s="401"/>
      <c r="X41" s="411"/>
      <c r="Y41" s="400"/>
      <c r="Z41" s="410" t="str">
        <f t="shared" si="8"/>
        <v/>
      </c>
      <c r="AA41" s="410" t="str">
        <f t="shared" si="9"/>
        <v/>
      </c>
      <c r="AB41" s="412"/>
      <c r="AC41" s="399"/>
      <c r="AD41" s="410" t="str">
        <f t="shared" si="10"/>
        <v/>
      </c>
      <c r="AE41" s="410" t="str">
        <f t="shared" si="11"/>
        <v/>
      </c>
      <c r="AF41" s="409" t="str">
        <f t="shared" si="14"/>
        <v/>
      </c>
      <c r="AG41" s="410" t="str">
        <f>IF($M41="","",IF($P41="講習料",IF($O41="サブ",HLOOKUP(M41,'2024単価表'!$A$27:$B$28,2,0)/2,HLOOKUP(M41,'2024単価表'!$A$27:$B$28,2,0)),""))</f>
        <v/>
      </c>
      <c r="AH41" s="410" t="str">
        <f t="shared" si="3"/>
        <v/>
      </c>
      <c r="AI41" s="409" t="str">
        <f t="shared" si="15"/>
        <v/>
      </c>
      <c r="AJ41" s="410" t="str">
        <f>IF($M41="","",IF($P41="検討会(法人参加)",HLOOKUP(M41,'2024単価表'!$A$27:$B$28,2,0)/2,""))</f>
        <v/>
      </c>
      <c r="AK41" s="410" t="str">
        <f t="shared" si="5"/>
        <v/>
      </c>
      <c r="AL41" s="706"/>
      <c r="AM41" s="706"/>
    </row>
    <row r="42" spans="4:39" ht="27.75" customHeight="1">
      <c r="D42" s="581"/>
      <c r="E42" s="396"/>
      <c r="F42" s="397" t="s">
        <v>245</v>
      </c>
      <c r="G42" s="398"/>
      <c r="H42" s="399"/>
      <c r="I42" s="810"/>
      <c r="J42" s="810"/>
      <c r="K42" s="706"/>
      <c r="L42" s="706"/>
      <c r="M42" s="399"/>
      <c r="N42" s="401"/>
      <c r="O42" s="407"/>
      <c r="P42" s="408"/>
      <c r="Q42" s="413" t="str">
        <f t="shared" si="12"/>
        <v/>
      </c>
      <c r="R42" s="410" t="str">
        <f>IF($M42="","",IF($P42="講師",IF($O42="サブ",HLOOKUP(M42,'2024単価表'!$A$4:$B$5,2,FALSE)/2,HLOOKUP(M42,'2024単価表'!$A$4:$B$5,2,FALSE)),""))</f>
        <v/>
      </c>
      <c r="S42" s="410" t="str">
        <f t="shared" si="6"/>
        <v/>
      </c>
      <c r="T42" s="413" t="str">
        <f t="shared" si="13"/>
        <v/>
      </c>
      <c r="U42" s="410" t="str">
        <f>IF($M42="","",IF($P42="検討会等参加",HLOOKUP(M42,'2024単価表'!$A$11:$B$12,2,0),""))</f>
        <v/>
      </c>
      <c r="V42" s="410" t="str">
        <f t="shared" si="7"/>
        <v/>
      </c>
      <c r="W42" s="401"/>
      <c r="X42" s="411"/>
      <c r="Y42" s="399"/>
      <c r="Z42" s="410" t="str">
        <f t="shared" si="8"/>
        <v/>
      </c>
      <c r="AA42" s="410" t="str">
        <f t="shared" si="9"/>
        <v/>
      </c>
      <c r="AB42" s="412"/>
      <c r="AC42" s="399"/>
      <c r="AD42" s="410" t="str">
        <f t="shared" si="10"/>
        <v/>
      </c>
      <c r="AE42" s="410" t="str">
        <f t="shared" si="11"/>
        <v/>
      </c>
      <c r="AF42" s="413" t="str">
        <f t="shared" si="14"/>
        <v/>
      </c>
      <c r="AG42" s="410" t="str">
        <f>IF($M42="","",IF($P42="講習料",IF($O42="サブ",HLOOKUP(M42,'2024単価表'!$A$27:$B$28,2,0)/2,HLOOKUP(M42,'2024単価表'!$A$27:$B$28,2,0)),""))</f>
        <v/>
      </c>
      <c r="AH42" s="410" t="str">
        <f t="shared" si="3"/>
        <v/>
      </c>
      <c r="AI42" s="413" t="str">
        <f t="shared" si="15"/>
        <v/>
      </c>
      <c r="AJ42" s="410" t="str">
        <f>IF($M42="","",IF($P42="検討会(法人参加)",HLOOKUP(M42,'2024単価表'!$A$27:$B$28,2,0)/2,""))</f>
        <v/>
      </c>
      <c r="AK42" s="410" t="str">
        <f t="shared" si="5"/>
        <v/>
      </c>
      <c r="AL42" s="706"/>
      <c r="AM42" s="706"/>
    </row>
    <row r="43" spans="4:39" ht="27.75" customHeight="1">
      <c r="D43" s="581"/>
      <c r="E43" s="396"/>
      <c r="F43" s="397" t="s">
        <v>245</v>
      </c>
      <c r="G43" s="398"/>
      <c r="H43" s="399"/>
      <c r="I43" s="810"/>
      <c r="J43" s="810"/>
      <c r="K43" s="706"/>
      <c r="L43" s="706"/>
      <c r="M43" s="400"/>
      <c r="N43" s="401"/>
      <c r="O43" s="407"/>
      <c r="P43" s="408"/>
      <c r="Q43" s="409" t="str">
        <f t="shared" si="12"/>
        <v/>
      </c>
      <c r="R43" s="410" t="str">
        <f>IF($M43="","",IF($P43="講師",IF($O43="サブ",HLOOKUP(M43,'2024単価表'!$A$4:$B$5,2,FALSE)/2,HLOOKUP(M43,'2024単価表'!$A$4:$B$5,2,FALSE)),""))</f>
        <v/>
      </c>
      <c r="S43" s="410" t="str">
        <f t="shared" si="6"/>
        <v/>
      </c>
      <c r="T43" s="409" t="str">
        <f t="shared" si="13"/>
        <v/>
      </c>
      <c r="U43" s="410" t="str">
        <f>IF($M43="","",IF($P43="検討会等参加",HLOOKUP(M43,'2024単価表'!$A$11:$B$12,2,0),""))</f>
        <v/>
      </c>
      <c r="V43" s="410" t="str">
        <f t="shared" si="7"/>
        <v/>
      </c>
      <c r="W43" s="401"/>
      <c r="X43" s="411"/>
      <c r="Y43" s="400"/>
      <c r="Z43" s="410" t="str">
        <f t="shared" si="8"/>
        <v/>
      </c>
      <c r="AA43" s="410" t="str">
        <f t="shared" si="9"/>
        <v/>
      </c>
      <c r="AB43" s="412"/>
      <c r="AC43" s="399"/>
      <c r="AD43" s="410" t="str">
        <f t="shared" si="10"/>
        <v/>
      </c>
      <c r="AE43" s="410" t="str">
        <f t="shared" si="11"/>
        <v/>
      </c>
      <c r="AF43" s="409" t="str">
        <f t="shared" si="14"/>
        <v/>
      </c>
      <c r="AG43" s="410" t="str">
        <f>IF($M43="","",IF($P43="講習料",IF($O43="サブ",HLOOKUP(M43,'2024単価表'!$A$27:$B$28,2,0)/2,HLOOKUP(M43,'2024単価表'!$A$27:$B$28,2,0)),""))</f>
        <v/>
      </c>
      <c r="AH43" s="410" t="str">
        <f t="shared" si="3"/>
        <v/>
      </c>
      <c r="AI43" s="409" t="str">
        <f t="shared" si="15"/>
        <v/>
      </c>
      <c r="AJ43" s="410" t="str">
        <f>IF($M43="","",IF($P43="検討会(法人参加)",HLOOKUP(M43,'2024単価表'!$A$27:$B$28,2,0)/2,""))</f>
        <v/>
      </c>
      <c r="AK43" s="410" t="str">
        <f t="shared" si="5"/>
        <v/>
      </c>
      <c r="AL43" s="706"/>
      <c r="AM43" s="706"/>
    </row>
    <row r="44" spans="4:39" ht="27.75" customHeight="1">
      <c r="D44" s="581"/>
      <c r="E44" s="396"/>
      <c r="F44" s="397" t="s">
        <v>245</v>
      </c>
      <c r="G44" s="398"/>
      <c r="H44" s="399"/>
      <c r="I44" s="810"/>
      <c r="J44" s="810"/>
      <c r="K44" s="706"/>
      <c r="L44" s="706"/>
      <c r="M44" s="399"/>
      <c r="N44" s="401"/>
      <c r="O44" s="407"/>
      <c r="P44" s="408"/>
      <c r="Q44" s="413" t="str">
        <f t="shared" si="12"/>
        <v/>
      </c>
      <c r="R44" s="410" t="str">
        <f>IF($M44="","",IF($P44="講師",IF($O44="サブ",HLOOKUP(M44,'2024単価表'!$A$4:$B$5,2,FALSE)/2,HLOOKUP(M44,'2024単価表'!$A$4:$B$5,2,FALSE)),""))</f>
        <v/>
      </c>
      <c r="S44" s="410" t="str">
        <f t="shared" si="6"/>
        <v/>
      </c>
      <c r="T44" s="413" t="str">
        <f t="shared" si="13"/>
        <v/>
      </c>
      <c r="U44" s="410" t="str">
        <f>IF($M44="","",IF($P44="検討会等参加",HLOOKUP(M44,'2024単価表'!$A$11:$B$12,2,0),""))</f>
        <v/>
      </c>
      <c r="V44" s="410" t="str">
        <f t="shared" si="7"/>
        <v/>
      </c>
      <c r="W44" s="401"/>
      <c r="X44" s="411"/>
      <c r="Y44" s="399"/>
      <c r="Z44" s="410" t="str">
        <f t="shared" si="8"/>
        <v/>
      </c>
      <c r="AA44" s="410" t="str">
        <f t="shared" si="9"/>
        <v/>
      </c>
      <c r="AB44" s="412"/>
      <c r="AC44" s="399"/>
      <c r="AD44" s="410" t="str">
        <f t="shared" si="10"/>
        <v/>
      </c>
      <c r="AE44" s="410" t="str">
        <f t="shared" si="11"/>
        <v/>
      </c>
      <c r="AF44" s="413" t="str">
        <f t="shared" si="14"/>
        <v/>
      </c>
      <c r="AG44" s="410" t="str">
        <f>IF($M44="","",IF($P44="講習料",IF($O44="サブ",HLOOKUP(M44,'2024単価表'!$A$27:$B$28,2,0)/2,HLOOKUP(M44,'2024単価表'!$A$27:$B$28,2,0)),""))</f>
        <v/>
      </c>
      <c r="AH44" s="410" t="str">
        <f t="shared" si="3"/>
        <v/>
      </c>
      <c r="AI44" s="413" t="str">
        <f t="shared" si="15"/>
        <v/>
      </c>
      <c r="AJ44" s="410" t="str">
        <f>IF($M44="","",IF($P44="検討会(法人参加)",HLOOKUP(M44,'2024単価表'!$A$27:$B$28,2,0)/2,""))</f>
        <v/>
      </c>
      <c r="AK44" s="410" t="str">
        <f t="shared" si="5"/>
        <v/>
      </c>
      <c r="AL44" s="706"/>
      <c r="AM44" s="706"/>
    </row>
    <row r="45" spans="4:39" ht="27.75" customHeight="1">
      <c r="D45" s="581"/>
      <c r="E45" s="396"/>
      <c r="F45" s="397" t="s">
        <v>245</v>
      </c>
      <c r="G45" s="398"/>
      <c r="H45" s="399"/>
      <c r="I45" s="810"/>
      <c r="J45" s="810"/>
      <c r="K45" s="706"/>
      <c r="L45" s="706"/>
      <c r="M45" s="400"/>
      <c r="N45" s="401"/>
      <c r="O45" s="407"/>
      <c r="P45" s="408"/>
      <c r="Q45" s="409" t="str">
        <f t="shared" si="12"/>
        <v/>
      </c>
      <c r="R45" s="410" t="str">
        <f>IF($M45="","",IF($P45="講師",IF($O45="サブ",HLOOKUP(M45,'2024単価表'!$A$4:$B$5,2,FALSE)/2,HLOOKUP(M45,'2024単価表'!$A$4:$B$5,2,FALSE)),""))</f>
        <v/>
      </c>
      <c r="S45" s="410" t="str">
        <f t="shared" si="6"/>
        <v/>
      </c>
      <c r="T45" s="409" t="str">
        <f t="shared" si="13"/>
        <v/>
      </c>
      <c r="U45" s="410" t="str">
        <f>IF($M45="","",IF($P45="検討会等参加",HLOOKUP(M45,'2024単価表'!$A$11:$B$12,2,0),""))</f>
        <v/>
      </c>
      <c r="V45" s="410" t="str">
        <f t="shared" si="7"/>
        <v/>
      </c>
      <c r="W45" s="401"/>
      <c r="X45" s="411"/>
      <c r="Y45" s="400"/>
      <c r="Z45" s="410" t="str">
        <f t="shared" si="8"/>
        <v/>
      </c>
      <c r="AA45" s="410" t="str">
        <f t="shared" si="9"/>
        <v/>
      </c>
      <c r="AB45" s="412"/>
      <c r="AC45" s="399"/>
      <c r="AD45" s="410" t="str">
        <f t="shared" si="10"/>
        <v/>
      </c>
      <c r="AE45" s="410" t="str">
        <f t="shared" si="11"/>
        <v/>
      </c>
      <c r="AF45" s="409" t="str">
        <f t="shared" si="14"/>
        <v/>
      </c>
      <c r="AG45" s="410" t="str">
        <f>IF($M45="","",IF($P45="講習料",IF($O45="サブ",HLOOKUP(M45,'2024単価表'!$A$27:$B$28,2,0)/2,HLOOKUP(M45,'2024単価表'!$A$27:$B$28,2,0)),""))</f>
        <v/>
      </c>
      <c r="AH45" s="410" t="str">
        <f t="shared" si="3"/>
        <v/>
      </c>
      <c r="AI45" s="409" t="str">
        <f t="shared" si="15"/>
        <v/>
      </c>
      <c r="AJ45" s="410" t="str">
        <f>IF($M45="","",IF($P45="検討会(法人参加)",HLOOKUP(M45,'2024単価表'!$A$27:$B$28,2,0)/2,""))</f>
        <v/>
      </c>
      <c r="AK45" s="410" t="str">
        <f t="shared" si="5"/>
        <v/>
      </c>
      <c r="AL45" s="706"/>
      <c r="AM45" s="706"/>
    </row>
    <row r="46" spans="4:39" ht="27.75" customHeight="1">
      <c r="D46" s="581"/>
      <c r="E46" s="396"/>
      <c r="F46" s="397" t="s">
        <v>245</v>
      </c>
      <c r="G46" s="398"/>
      <c r="H46" s="399"/>
      <c r="I46" s="810"/>
      <c r="J46" s="810"/>
      <c r="K46" s="706"/>
      <c r="L46" s="706"/>
      <c r="M46" s="399"/>
      <c r="N46" s="401"/>
      <c r="O46" s="407"/>
      <c r="P46" s="408"/>
      <c r="Q46" s="413" t="str">
        <f t="shared" si="12"/>
        <v/>
      </c>
      <c r="R46" s="410" t="str">
        <f>IF($M46="","",IF($P46="講師",IF($O46="サブ",HLOOKUP(M46,'2024単価表'!$A$4:$B$5,2,FALSE)/2,HLOOKUP(M46,'2024単価表'!$A$4:$B$5,2,FALSE)),""))</f>
        <v/>
      </c>
      <c r="S46" s="410" t="str">
        <f t="shared" si="6"/>
        <v/>
      </c>
      <c r="T46" s="413" t="str">
        <f t="shared" si="13"/>
        <v/>
      </c>
      <c r="U46" s="410" t="str">
        <f>IF($M46="","",IF($P46="検討会等参加",HLOOKUP(M46,'2024単価表'!$A$11:$B$12,2,0),""))</f>
        <v/>
      </c>
      <c r="V46" s="410" t="str">
        <f t="shared" si="7"/>
        <v/>
      </c>
      <c r="W46" s="401"/>
      <c r="X46" s="411"/>
      <c r="Y46" s="399"/>
      <c r="Z46" s="410" t="str">
        <f t="shared" si="8"/>
        <v/>
      </c>
      <c r="AA46" s="410" t="str">
        <f t="shared" si="9"/>
        <v/>
      </c>
      <c r="AB46" s="412"/>
      <c r="AC46" s="399"/>
      <c r="AD46" s="410" t="str">
        <f t="shared" si="10"/>
        <v/>
      </c>
      <c r="AE46" s="410" t="str">
        <f t="shared" si="11"/>
        <v/>
      </c>
      <c r="AF46" s="413" t="str">
        <f t="shared" si="14"/>
        <v/>
      </c>
      <c r="AG46" s="410" t="str">
        <f>IF($M46="","",IF($P46="講習料",IF($O46="サブ",HLOOKUP(M46,'2024単価表'!$A$27:$B$28,2,0)/2,HLOOKUP(M46,'2024単価表'!$A$27:$B$28,2,0)),""))</f>
        <v/>
      </c>
      <c r="AH46" s="410" t="str">
        <f t="shared" si="3"/>
        <v/>
      </c>
      <c r="AI46" s="413" t="str">
        <f t="shared" si="15"/>
        <v/>
      </c>
      <c r="AJ46" s="410" t="str">
        <f>IF($M46="","",IF($P46="検討会(法人参加)",HLOOKUP(M46,'2024単価表'!$A$27:$B$28,2,0)/2,""))</f>
        <v/>
      </c>
      <c r="AK46" s="410" t="str">
        <f t="shared" si="5"/>
        <v/>
      </c>
      <c r="AL46" s="706"/>
      <c r="AM46" s="706"/>
    </row>
    <row r="47" spans="4:39" ht="27.75" customHeight="1">
      <c r="D47" s="581"/>
      <c r="E47" s="396"/>
      <c r="F47" s="397" t="s">
        <v>245</v>
      </c>
      <c r="G47" s="398"/>
      <c r="H47" s="399"/>
      <c r="I47" s="810"/>
      <c r="J47" s="810"/>
      <c r="K47" s="706"/>
      <c r="L47" s="706"/>
      <c r="M47" s="400"/>
      <c r="N47" s="401"/>
      <c r="O47" s="407"/>
      <c r="P47" s="408"/>
      <c r="Q47" s="409" t="str">
        <f t="shared" si="12"/>
        <v/>
      </c>
      <c r="R47" s="410" t="str">
        <f>IF($M47="","",IF($P47="講師",IF($O47="サブ",HLOOKUP(M47,'2024単価表'!$A$4:$B$5,2,FALSE)/2,HLOOKUP(M47,'2024単価表'!$A$4:$B$5,2,FALSE)),""))</f>
        <v/>
      </c>
      <c r="S47" s="410" t="str">
        <f t="shared" si="6"/>
        <v/>
      </c>
      <c r="T47" s="409" t="str">
        <f t="shared" si="13"/>
        <v/>
      </c>
      <c r="U47" s="410" t="str">
        <f>IF($M47="","",IF($P47="検討会等参加",HLOOKUP(M47,'2024単価表'!$A$11:$B$12,2,0),""))</f>
        <v/>
      </c>
      <c r="V47" s="410" t="str">
        <f t="shared" si="7"/>
        <v/>
      </c>
      <c r="W47" s="401"/>
      <c r="X47" s="411"/>
      <c r="Y47" s="400"/>
      <c r="Z47" s="410" t="str">
        <f t="shared" si="8"/>
        <v/>
      </c>
      <c r="AA47" s="410" t="str">
        <f t="shared" si="9"/>
        <v/>
      </c>
      <c r="AB47" s="412"/>
      <c r="AC47" s="399"/>
      <c r="AD47" s="410" t="str">
        <f t="shared" si="10"/>
        <v/>
      </c>
      <c r="AE47" s="410" t="str">
        <f t="shared" si="11"/>
        <v/>
      </c>
      <c r="AF47" s="409" t="str">
        <f t="shared" si="14"/>
        <v/>
      </c>
      <c r="AG47" s="410" t="str">
        <f>IF($M47="","",IF($P47="講習料",IF($O47="サブ",HLOOKUP(M47,'2024単価表'!$A$27:$B$28,2,0)/2,HLOOKUP(M47,'2024単価表'!$A$27:$B$28,2,0)),""))</f>
        <v/>
      </c>
      <c r="AH47" s="410" t="str">
        <f t="shared" si="3"/>
        <v/>
      </c>
      <c r="AI47" s="409" t="str">
        <f t="shared" si="15"/>
        <v/>
      </c>
      <c r="AJ47" s="410" t="str">
        <f>IF($M47="","",IF($P47="検討会(法人参加)",HLOOKUP(M47,'2024単価表'!$A$27:$B$28,2,0)/2,""))</f>
        <v/>
      </c>
      <c r="AK47" s="410" t="str">
        <f t="shared" si="5"/>
        <v/>
      </c>
      <c r="AL47" s="706"/>
      <c r="AM47" s="706"/>
    </row>
    <row r="48" spans="4:39" ht="27.75" customHeight="1">
      <c r="D48" s="581"/>
      <c r="E48" s="396"/>
      <c r="F48" s="397" t="s">
        <v>245</v>
      </c>
      <c r="G48" s="398"/>
      <c r="H48" s="399"/>
      <c r="I48" s="810"/>
      <c r="J48" s="810"/>
      <c r="K48" s="706"/>
      <c r="L48" s="706"/>
      <c r="M48" s="399"/>
      <c r="N48" s="401"/>
      <c r="O48" s="407"/>
      <c r="P48" s="408"/>
      <c r="Q48" s="413" t="str">
        <f t="shared" si="12"/>
        <v/>
      </c>
      <c r="R48" s="410" t="str">
        <f>IF($M48="","",IF($P48="講師",IF($O48="サブ",HLOOKUP(M48,'2024単価表'!$A$4:$B$5,2,FALSE)/2,HLOOKUP(M48,'2024単価表'!$A$4:$B$5,2,FALSE)),""))</f>
        <v/>
      </c>
      <c r="S48" s="410" t="str">
        <f t="shared" si="6"/>
        <v/>
      </c>
      <c r="T48" s="413" t="str">
        <f t="shared" si="13"/>
        <v/>
      </c>
      <c r="U48" s="410" t="str">
        <f>IF($M48="","",IF($P48="検討会等参加",HLOOKUP(M48,'2024単価表'!$A$11:$B$12,2,0),""))</f>
        <v/>
      </c>
      <c r="V48" s="410" t="str">
        <f t="shared" si="7"/>
        <v/>
      </c>
      <c r="W48" s="401"/>
      <c r="X48" s="411"/>
      <c r="Y48" s="399"/>
      <c r="Z48" s="410" t="str">
        <f t="shared" si="8"/>
        <v/>
      </c>
      <c r="AA48" s="410" t="str">
        <f t="shared" si="9"/>
        <v/>
      </c>
      <c r="AB48" s="412"/>
      <c r="AC48" s="399"/>
      <c r="AD48" s="410" t="str">
        <f t="shared" si="10"/>
        <v/>
      </c>
      <c r="AE48" s="410" t="str">
        <f t="shared" si="11"/>
        <v/>
      </c>
      <c r="AF48" s="413" t="str">
        <f t="shared" si="14"/>
        <v/>
      </c>
      <c r="AG48" s="410" t="str">
        <f>IF($M48="","",IF($P48="講習料",IF($O48="サブ",HLOOKUP(M48,'2024単価表'!$A$27:$B$28,2,0)/2,HLOOKUP(M48,'2024単価表'!$A$27:$B$28,2,0)),""))</f>
        <v/>
      </c>
      <c r="AH48" s="410" t="str">
        <f t="shared" si="3"/>
        <v/>
      </c>
      <c r="AI48" s="413" t="str">
        <f t="shared" si="15"/>
        <v/>
      </c>
      <c r="AJ48" s="410" t="str">
        <f>IF($M48="","",IF($P48="検討会(法人参加)",HLOOKUP(M48,'2024単価表'!$A$27:$B$28,2,0)/2,""))</f>
        <v/>
      </c>
      <c r="AK48" s="410" t="str">
        <f t="shared" si="5"/>
        <v/>
      </c>
      <c r="AL48" s="706"/>
      <c r="AM48" s="706"/>
    </row>
    <row r="49" spans="4:39" ht="27.75" customHeight="1">
      <c r="D49" s="581"/>
      <c r="E49" s="396"/>
      <c r="F49" s="397" t="s">
        <v>245</v>
      </c>
      <c r="G49" s="398"/>
      <c r="H49" s="399"/>
      <c r="I49" s="810"/>
      <c r="J49" s="810"/>
      <c r="K49" s="706"/>
      <c r="L49" s="706"/>
      <c r="M49" s="400"/>
      <c r="N49" s="401"/>
      <c r="O49" s="407"/>
      <c r="P49" s="408"/>
      <c r="Q49" s="409" t="str">
        <f t="shared" si="12"/>
        <v/>
      </c>
      <c r="R49" s="410" t="str">
        <f>IF($M49="","",IF($P49="講師",IF($O49="サブ",HLOOKUP(M49,'2024単価表'!$A$4:$B$5,2,FALSE)/2,HLOOKUP(M49,'2024単価表'!$A$4:$B$5,2,FALSE)),""))</f>
        <v/>
      </c>
      <c r="S49" s="410" t="str">
        <f t="shared" si="6"/>
        <v/>
      </c>
      <c r="T49" s="409" t="str">
        <f t="shared" si="13"/>
        <v/>
      </c>
      <c r="U49" s="410" t="str">
        <f>IF($M49="","",IF($P49="検討会等参加",HLOOKUP(M49,'2024単価表'!$A$11:$B$12,2,0),""))</f>
        <v/>
      </c>
      <c r="V49" s="410" t="str">
        <f t="shared" si="7"/>
        <v/>
      </c>
      <c r="W49" s="401"/>
      <c r="X49" s="411"/>
      <c r="Y49" s="400"/>
      <c r="Z49" s="410" t="str">
        <f t="shared" si="8"/>
        <v/>
      </c>
      <c r="AA49" s="410" t="str">
        <f t="shared" si="9"/>
        <v/>
      </c>
      <c r="AB49" s="412"/>
      <c r="AC49" s="399"/>
      <c r="AD49" s="410" t="str">
        <f t="shared" si="10"/>
        <v/>
      </c>
      <c r="AE49" s="410" t="str">
        <f t="shared" si="11"/>
        <v/>
      </c>
      <c r="AF49" s="409" t="str">
        <f t="shared" si="14"/>
        <v/>
      </c>
      <c r="AG49" s="410" t="str">
        <f>IF($M49="","",IF($P49="講習料",IF($O49="サブ",HLOOKUP(M49,'2024単価表'!$A$27:$B$28,2,0)/2,HLOOKUP(M49,'2024単価表'!$A$27:$B$28,2,0)),""))</f>
        <v/>
      </c>
      <c r="AH49" s="410" t="str">
        <f t="shared" si="3"/>
        <v/>
      </c>
      <c r="AI49" s="409" t="str">
        <f t="shared" si="15"/>
        <v/>
      </c>
      <c r="AJ49" s="410" t="str">
        <f>IF($M49="","",IF($P49="検討会(法人参加)",HLOOKUP(M49,'2024単価表'!$A$27:$B$28,2,0)/2,""))</f>
        <v/>
      </c>
      <c r="AK49" s="410" t="str">
        <f t="shared" si="5"/>
        <v/>
      </c>
      <c r="AL49" s="706"/>
      <c r="AM49" s="706"/>
    </row>
    <row r="50" spans="4:39" ht="27.75" customHeight="1">
      <c r="D50" s="581"/>
      <c r="E50" s="396"/>
      <c r="F50" s="397" t="s">
        <v>245</v>
      </c>
      <c r="G50" s="398"/>
      <c r="H50" s="399"/>
      <c r="I50" s="810"/>
      <c r="J50" s="810"/>
      <c r="K50" s="706"/>
      <c r="L50" s="706"/>
      <c r="M50" s="399"/>
      <c r="N50" s="401"/>
      <c r="O50" s="407"/>
      <c r="P50" s="408"/>
      <c r="Q50" s="413" t="str">
        <f t="shared" si="12"/>
        <v/>
      </c>
      <c r="R50" s="410" t="str">
        <f>IF($M50="","",IF($P50="講師",IF($O50="サブ",HLOOKUP(M50,'2024単価表'!$A$4:$B$5,2,FALSE)/2,HLOOKUP(M50,'2024単価表'!$A$4:$B$5,2,FALSE)),""))</f>
        <v/>
      </c>
      <c r="S50" s="410" t="str">
        <f t="shared" si="6"/>
        <v/>
      </c>
      <c r="T50" s="413" t="str">
        <f t="shared" si="13"/>
        <v/>
      </c>
      <c r="U50" s="410" t="str">
        <f>IF($M50="","",IF($P50="検討会等参加",HLOOKUP(M50,'2024単価表'!$A$11:$B$12,2,0),""))</f>
        <v/>
      </c>
      <c r="V50" s="410" t="str">
        <f t="shared" si="7"/>
        <v/>
      </c>
      <c r="W50" s="401"/>
      <c r="X50" s="411"/>
      <c r="Y50" s="399"/>
      <c r="Z50" s="410" t="str">
        <f t="shared" si="8"/>
        <v/>
      </c>
      <c r="AA50" s="410" t="str">
        <f t="shared" si="9"/>
        <v/>
      </c>
      <c r="AB50" s="412"/>
      <c r="AC50" s="399"/>
      <c r="AD50" s="410" t="str">
        <f t="shared" si="10"/>
        <v/>
      </c>
      <c r="AE50" s="410" t="str">
        <f t="shared" si="11"/>
        <v/>
      </c>
      <c r="AF50" s="413" t="str">
        <f t="shared" si="14"/>
        <v/>
      </c>
      <c r="AG50" s="410" t="str">
        <f>IF($M50="","",IF($P50="講習料",IF($O50="サブ",HLOOKUP(M50,'2024単価表'!$A$27:$B$28,2,0)/2,HLOOKUP(M50,'2024単価表'!$A$27:$B$28,2,0)),""))</f>
        <v/>
      </c>
      <c r="AH50" s="410" t="str">
        <f t="shared" si="3"/>
        <v/>
      </c>
      <c r="AI50" s="413" t="str">
        <f t="shared" si="15"/>
        <v/>
      </c>
      <c r="AJ50" s="410" t="str">
        <f>IF($M50="","",IF($P50="検討会(法人参加)",HLOOKUP(M50,'2024単価表'!$A$27:$B$28,2,0)/2,""))</f>
        <v/>
      </c>
      <c r="AK50" s="410" t="str">
        <f t="shared" si="5"/>
        <v/>
      </c>
      <c r="AL50" s="706"/>
      <c r="AM50" s="706"/>
    </row>
    <row r="51" spans="4:39" ht="27.75" customHeight="1">
      <c r="D51" s="581"/>
      <c r="E51" s="396"/>
      <c r="F51" s="397" t="s">
        <v>245</v>
      </c>
      <c r="G51" s="398"/>
      <c r="H51" s="399"/>
      <c r="I51" s="810"/>
      <c r="J51" s="810"/>
      <c r="K51" s="706"/>
      <c r="L51" s="706"/>
      <c r="M51" s="400"/>
      <c r="N51" s="401"/>
      <c r="O51" s="407"/>
      <c r="P51" s="408"/>
      <c r="Q51" s="409" t="str">
        <f t="shared" si="12"/>
        <v/>
      </c>
      <c r="R51" s="410" t="str">
        <f>IF($M51="","",IF($P51="講師",IF($O51="サブ",HLOOKUP(M51,'2024単価表'!$A$4:$B$5,2,FALSE)/2,HLOOKUP(M51,'2024単価表'!$A$4:$B$5,2,FALSE)),""))</f>
        <v/>
      </c>
      <c r="S51" s="410" t="str">
        <f t="shared" si="6"/>
        <v/>
      </c>
      <c r="T51" s="409" t="str">
        <f t="shared" si="13"/>
        <v/>
      </c>
      <c r="U51" s="410" t="str">
        <f>IF($M51="","",IF($P51="検討会等参加",HLOOKUP(M51,'2024単価表'!$A$11:$B$12,2,0),""))</f>
        <v/>
      </c>
      <c r="V51" s="410" t="str">
        <f t="shared" si="7"/>
        <v/>
      </c>
      <c r="W51" s="401"/>
      <c r="X51" s="411"/>
      <c r="Y51" s="400"/>
      <c r="Z51" s="410" t="str">
        <f t="shared" si="8"/>
        <v/>
      </c>
      <c r="AA51" s="410" t="str">
        <f t="shared" si="9"/>
        <v/>
      </c>
      <c r="AB51" s="412"/>
      <c r="AC51" s="399"/>
      <c r="AD51" s="410" t="str">
        <f t="shared" si="10"/>
        <v/>
      </c>
      <c r="AE51" s="410" t="str">
        <f t="shared" si="11"/>
        <v/>
      </c>
      <c r="AF51" s="409" t="str">
        <f t="shared" si="14"/>
        <v/>
      </c>
      <c r="AG51" s="410" t="str">
        <f>IF($M51="","",IF($P51="講習料",IF($O51="サブ",HLOOKUP(M51,'2024単価表'!$A$27:$B$28,2,0)/2,HLOOKUP(M51,'2024単価表'!$A$27:$B$28,2,0)),""))</f>
        <v/>
      </c>
      <c r="AH51" s="410" t="str">
        <f t="shared" si="3"/>
        <v/>
      </c>
      <c r="AI51" s="409" t="str">
        <f t="shared" si="15"/>
        <v/>
      </c>
      <c r="AJ51" s="410" t="str">
        <f>IF($M51="","",IF($P51="検討会(法人参加)",HLOOKUP(M51,'2024単価表'!$A$27:$B$28,2,0)/2,""))</f>
        <v/>
      </c>
      <c r="AK51" s="410" t="str">
        <f t="shared" si="5"/>
        <v/>
      </c>
      <c r="AL51" s="706"/>
      <c r="AM51" s="706"/>
    </row>
    <row r="52" spans="4:39" ht="27.75" customHeight="1">
      <c r="D52" s="581"/>
      <c r="E52" s="396"/>
      <c r="F52" s="397" t="s">
        <v>245</v>
      </c>
      <c r="G52" s="398"/>
      <c r="H52" s="399"/>
      <c r="I52" s="810"/>
      <c r="J52" s="810"/>
      <c r="K52" s="706"/>
      <c r="L52" s="706"/>
      <c r="M52" s="399"/>
      <c r="N52" s="401"/>
      <c r="O52" s="407"/>
      <c r="P52" s="408"/>
      <c r="Q52" s="413" t="str">
        <f t="shared" si="12"/>
        <v/>
      </c>
      <c r="R52" s="410" t="str">
        <f>IF($M52="","",IF($P52="講師",IF($O52="サブ",HLOOKUP(M52,'2024単価表'!$A$4:$B$5,2,FALSE)/2,HLOOKUP(M52,'2024単価表'!$A$4:$B$5,2,FALSE)),""))</f>
        <v/>
      </c>
      <c r="S52" s="410" t="str">
        <f t="shared" si="6"/>
        <v/>
      </c>
      <c r="T52" s="413" t="str">
        <f t="shared" si="13"/>
        <v/>
      </c>
      <c r="U52" s="410" t="str">
        <f>IF($M52="","",IF($P52="検討会等参加",HLOOKUP(M52,'2024単価表'!$A$11:$B$12,2,0),""))</f>
        <v/>
      </c>
      <c r="V52" s="410" t="str">
        <f t="shared" si="7"/>
        <v/>
      </c>
      <c r="W52" s="401"/>
      <c r="X52" s="411"/>
      <c r="Y52" s="399"/>
      <c r="Z52" s="410" t="str">
        <f t="shared" si="8"/>
        <v/>
      </c>
      <c r="AA52" s="410" t="str">
        <f t="shared" si="9"/>
        <v/>
      </c>
      <c r="AB52" s="412"/>
      <c r="AC52" s="399"/>
      <c r="AD52" s="410" t="str">
        <f t="shared" si="10"/>
        <v/>
      </c>
      <c r="AE52" s="410" t="str">
        <f t="shared" si="11"/>
        <v/>
      </c>
      <c r="AF52" s="413" t="str">
        <f t="shared" si="14"/>
        <v/>
      </c>
      <c r="AG52" s="410" t="str">
        <f>IF($M52="","",IF($P52="講習料",IF($O52="サブ",HLOOKUP(M52,'2024単価表'!$A$27:$B$28,2,0)/2,HLOOKUP(M52,'2024単価表'!$A$27:$B$28,2,0)),""))</f>
        <v/>
      </c>
      <c r="AH52" s="410" t="str">
        <f t="shared" si="3"/>
        <v/>
      </c>
      <c r="AI52" s="413" t="str">
        <f t="shared" si="15"/>
        <v/>
      </c>
      <c r="AJ52" s="410" t="str">
        <f>IF($M52="","",IF($P52="検討会(法人参加)",HLOOKUP(M52,'2024単価表'!$A$27:$B$28,2,0)/2,""))</f>
        <v/>
      </c>
      <c r="AK52" s="410" t="str">
        <f t="shared" si="5"/>
        <v/>
      </c>
      <c r="AL52" s="706"/>
      <c r="AM52" s="706"/>
    </row>
    <row r="53" spans="4:39" ht="28.5" customHeight="1">
      <c r="D53" s="581"/>
      <c r="E53" s="396"/>
      <c r="F53" s="397" t="s">
        <v>245</v>
      </c>
      <c r="G53" s="398"/>
      <c r="H53" s="399"/>
      <c r="I53" s="810"/>
      <c r="J53" s="810"/>
      <c r="K53" s="706"/>
      <c r="L53" s="706"/>
      <c r="M53" s="400"/>
      <c r="N53" s="401"/>
      <c r="O53" s="407"/>
      <c r="P53" s="408"/>
      <c r="Q53" s="409" t="str">
        <f t="shared" si="12"/>
        <v/>
      </c>
      <c r="R53" s="410" t="str">
        <f>IF($M53="","",IF($P53="講師",IF($O53="サブ",HLOOKUP(M53,'2024単価表'!$A$4:$B$5,2,FALSE)/2,HLOOKUP(M53,'2024単価表'!$A$4:$B$5,2,FALSE)),""))</f>
        <v/>
      </c>
      <c r="S53" s="410" t="str">
        <f t="shared" si="6"/>
        <v/>
      </c>
      <c r="T53" s="409" t="str">
        <f t="shared" si="13"/>
        <v/>
      </c>
      <c r="U53" s="410" t="str">
        <f>IF($M53="","",IF($P53="検討会等参加",HLOOKUP(M53,'2024単価表'!$A$11:$B$12,2,0),""))</f>
        <v/>
      </c>
      <c r="V53" s="410" t="str">
        <f t="shared" si="7"/>
        <v/>
      </c>
      <c r="W53" s="401"/>
      <c r="X53" s="411"/>
      <c r="Y53" s="400"/>
      <c r="Z53" s="410" t="str">
        <f t="shared" si="8"/>
        <v/>
      </c>
      <c r="AA53" s="410" t="str">
        <f t="shared" si="9"/>
        <v/>
      </c>
      <c r="AB53" s="412"/>
      <c r="AC53" s="399"/>
      <c r="AD53" s="410" t="str">
        <f t="shared" si="10"/>
        <v/>
      </c>
      <c r="AE53" s="410" t="str">
        <f t="shared" si="11"/>
        <v/>
      </c>
      <c r="AF53" s="409" t="str">
        <f t="shared" si="14"/>
        <v/>
      </c>
      <c r="AG53" s="410" t="str">
        <f>IF($M53="","",IF($P53="講習料",IF($O53="サブ",HLOOKUP(M53,'2024単価表'!$A$27:$B$28,2,0)/2,HLOOKUP(M53,'2024単価表'!$A$27:$B$28,2,0)),""))</f>
        <v/>
      </c>
      <c r="AH53" s="410" t="str">
        <f t="shared" si="3"/>
        <v/>
      </c>
      <c r="AI53" s="409" t="str">
        <f t="shared" si="15"/>
        <v/>
      </c>
      <c r="AJ53" s="410" t="str">
        <f>IF($M53="","",IF($P53="検討会(法人参加)",HLOOKUP(M53,'2024単価表'!$A$27:$B$28,2,0)/2,""))</f>
        <v/>
      </c>
      <c r="AK53" s="410" t="str">
        <f t="shared" si="5"/>
        <v/>
      </c>
      <c r="AL53" s="706"/>
      <c r="AM53" s="706"/>
    </row>
    <row r="54" spans="4:39" ht="27.75" customHeight="1">
      <c r="D54" s="581"/>
      <c r="E54" s="396"/>
      <c r="F54" s="397" t="s">
        <v>245</v>
      </c>
      <c r="G54" s="398"/>
      <c r="H54" s="399"/>
      <c r="I54" s="810"/>
      <c r="J54" s="810"/>
      <c r="K54" s="706"/>
      <c r="L54" s="706"/>
      <c r="M54" s="399"/>
      <c r="N54" s="401"/>
      <c r="O54" s="407"/>
      <c r="P54" s="408"/>
      <c r="Q54" s="413" t="str">
        <f t="shared" si="12"/>
        <v/>
      </c>
      <c r="R54" s="410" t="str">
        <f>IF($M54="","",IF($P54="講師",IF($O54="サブ",HLOOKUP(M54,'2024単価表'!$A$4:$B$5,2,FALSE)/2,HLOOKUP(M54,'2024単価表'!$A$4:$B$5,2,FALSE)),""))</f>
        <v/>
      </c>
      <c r="S54" s="410" t="str">
        <f t="shared" si="6"/>
        <v/>
      </c>
      <c r="T54" s="413" t="str">
        <f t="shared" si="13"/>
        <v/>
      </c>
      <c r="U54" s="410" t="str">
        <f>IF($M54="","",IF($P54="検討会等参加",HLOOKUP(M54,'2024単価表'!$A$11:$B$12,2,0),""))</f>
        <v/>
      </c>
      <c r="V54" s="410" t="str">
        <f t="shared" si="7"/>
        <v/>
      </c>
      <c r="W54" s="401"/>
      <c r="X54" s="411"/>
      <c r="Y54" s="399"/>
      <c r="Z54" s="410" t="str">
        <f t="shared" si="8"/>
        <v/>
      </c>
      <c r="AA54" s="410" t="str">
        <f t="shared" si="9"/>
        <v/>
      </c>
      <c r="AB54" s="412"/>
      <c r="AC54" s="399"/>
      <c r="AD54" s="410" t="str">
        <f t="shared" si="10"/>
        <v/>
      </c>
      <c r="AE54" s="410" t="str">
        <f t="shared" si="11"/>
        <v/>
      </c>
      <c r="AF54" s="413" t="str">
        <f t="shared" si="14"/>
        <v/>
      </c>
      <c r="AG54" s="410" t="str">
        <f>IF($M54="","",IF($P54="講習料",IF($O54="サブ",HLOOKUP(M54,'2024単価表'!$A$27:$B$28,2,0)/2,HLOOKUP(M54,'2024単価表'!$A$27:$B$28,2,0)),""))</f>
        <v/>
      </c>
      <c r="AH54" s="410" t="str">
        <f t="shared" si="3"/>
        <v/>
      </c>
      <c r="AI54" s="413" t="str">
        <f t="shared" si="15"/>
        <v/>
      </c>
      <c r="AJ54" s="410" t="str">
        <f>IF($M54="","",IF($P54="検討会(法人参加)",HLOOKUP(M54,'2024単価表'!$A$27:$B$28,2,0)/2,""))</f>
        <v/>
      </c>
      <c r="AK54" s="410" t="str">
        <f t="shared" si="5"/>
        <v/>
      </c>
      <c r="AL54" s="706"/>
      <c r="AM54" s="706"/>
    </row>
    <row r="55" spans="4:39" ht="27.75" customHeight="1">
      <c r="D55" s="581"/>
      <c r="E55" s="396"/>
      <c r="F55" s="397" t="s">
        <v>245</v>
      </c>
      <c r="G55" s="398"/>
      <c r="H55" s="399"/>
      <c r="I55" s="810"/>
      <c r="J55" s="810"/>
      <c r="K55" s="706"/>
      <c r="L55" s="706"/>
      <c r="M55" s="400"/>
      <c r="N55" s="401"/>
      <c r="O55" s="407"/>
      <c r="P55" s="408"/>
      <c r="Q55" s="409" t="str">
        <f t="shared" si="12"/>
        <v/>
      </c>
      <c r="R55" s="410" t="str">
        <f>IF($M55="","",IF($P55="講師",IF($O55="サブ",HLOOKUP(M55,'2024単価表'!$A$4:$B$5,2,FALSE)/2,HLOOKUP(M55,'2024単価表'!$A$4:$B$5,2,FALSE)),""))</f>
        <v/>
      </c>
      <c r="S55" s="410" t="str">
        <f t="shared" si="6"/>
        <v/>
      </c>
      <c r="T55" s="409" t="str">
        <f t="shared" si="13"/>
        <v/>
      </c>
      <c r="U55" s="410" t="str">
        <f>IF($M55="","",IF($P55="検討会等参加",HLOOKUP(M55,'2024単価表'!$A$11:$B$12,2,0),""))</f>
        <v/>
      </c>
      <c r="V55" s="410" t="str">
        <f t="shared" si="7"/>
        <v/>
      </c>
      <c r="W55" s="401"/>
      <c r="X55" s="411"/>
      <c r="Y55" s="400"/>
      <c r="Z55" s="410" t="str">
        <f t="shared" si="8"/>
        <v/>
      </c>
      <c r="AA55" s="410" t="str">
        <f t="shared" si="9"/>
        <v/>
      </c>
      <c r="AB55" s="412"/>
      <c r="AC55" s="399"/>
      <c r="AD55" s="410" t="str">
        <f t="shared" si="10"/>
        <v/>
      </c>
      <c r="AE55" s="410" t="str">
        <f t="shared" si="11"/>
        <v/>
      </c>
      <c r="AF55" s="409" t="str">
        <f t="shared" si="14"/>
        <v/>
      </c>
      <c r="AG55" s="410" t="str">
        <f>IF($M55="","",IF($P55="講習料",IF($O55="サブ",HLOOKUP(M55,'2024単価表'!$A$27:$B$28,2,0)/2,HLOOKUP(M55,'2024単価表'!$A$27:$B$28,2,0)),""))</f>
        <v/>
      </c>
      <c r="AH55" s="410" t="str">
        <f t="shared" si="3"/>
        <v/>
      </c>
      <c r="AI55" s="409" t="str">
        <f t="shared" si="15"/>
        <v/>
      </c>
      <c r="AJ55" s="410" t="str">
        <f>IF($M55="","",IF($P55="検討会(法人参加)",HLOOKUP(M55,'2024単価表'!$A$27:$B$28,2,0)/2,""))</f>
        <v/>
      </c>
      <c r="AK55" s="410" t="str">
        <f t="shared" si="5"/>
        <v/>
      </c>
      <c r="AL55" s="706"/>
      <c r="AM55" s="706"/>
    </row>
    <row r="56" spans="4:39" ht="27.75" customHeight="1">
      <c r="D56" s="581"/>
      <c r="E56" s="396"/>
      <c r="F56" s="397" t="s">
        <v>245</v>
      </c>
      <c r="G56" s="398"/>
      <c r="H56" s="399"/>
      <c r="I56" s="810"/>
      <c r="J56" s="810"/>
      <c r="K56" s="706"/>
      <c r="L56" s="706"/>
      <c r="M56" s="399"/>
      <c r="N56" s="401"/>
      <c r="O56" s="407"/>
      <c r="P56" s="408"/>
      <c r="Q56" s="413" t="str">
        <f t="shared" si="12"/>
        <v/>
      </c>
      <c r="R56" s="410" t="str">
        <f>IF($M56="","",IF($P56="講師",IF($O56="サブ",HLOOKUP(M56,'2024単価表'!$A$4:$B$5,2,FALSE)/2,HLOOKUP(M56,'2024単価表'!$A$4:$B$5,2,FALSE)),""))</f>
        <v/>
      </c>
      <c r="S56" s="410" t="str">
        <f t="shared" si="6"/>
        <v/>
      </c>
      <c r="T56" s="413" t="str">
        <f t="shared" si="13"/>
        <v/>
      </c>
      <c r="U56" s="410" t="str">
        <f>IF($M56="","",IF($P56="検討会等参加",HLOOKUP(M56,'2024単価表'!$A$11:$B$12,2,0),""))</f>
        <v/>
      </c>
      <c r="V56" s="410" t="str">
        <f t="shared" si="7"/>
        <v/>
      </c>
      <c r="W56" s="401"/>
      <c r="X56" s="411"/>
      <c r="Y56" s="399"/>
      <c r="Z56" s="410" t="str">
        <f t="shared" si="8"/>
        <v/>
      </c>
      <c r="AA56" s="410" t="str">
        <f t="shared" si="9"/>
        <v/>
      </c>
      <c r="AB56" s="412"/>
      <c r="AC56" s="399"/>
      <c r="AD56" s="410" t="str">
        <f t="shared" si="10"/>
        <v/>
      </c>
      <c r="AE56" s="410" t="str">
        <f t="shared" si="11"/>
        <v/>
      </c>
      <c r="AF56" s="413" t="str">
        <f t="shared" si="14"/>
        <v/>
      </c>
      <c r="AG56" s="410" t="str">
        <f>IF($M56="","",IF($P56="講習料",IF($O56="サブ",HLOOKUP(M56,'2024単価表'!$A$27:$B$28,2,0)/2,HLOOKUP(M56,'2024単価表'!$A$27:$B$28,2,0)),""))</f>
        <v/>
      </c>
      <c r="AH56" s="410" t="str">
        <f t="shared" si="3"/>
        <v/>
      </c>
      <c r="AI56" s="413" t="str">
        <f t="shared" si="15"/>
        <v/>
      </c>
      <c r="AJ56" s="410" t="str">
        <f>IF($M56="","",IF($P56="検討会(法人参加)",HLOOKUP(M56,'2024単価表'!$A$27:$B$28,2,0)/2,""))</f>
        <v/>
      </c>
      <c r="AK56" s="410" t="str">
        <f t="shared" si="5"/>
        <v/>
      </c>
      <c r="AL56" s="706"/>
      <c r="AM56" s="706"/>
    </row>
    <row r="57" spans="4:39" ht="27.75" customHeight="1">
      <c r="D57" s="581"/>
      <c r="E57" s="396"/>
      <c r="F57" s="397" t="s">
        <v>245</v>
      </c>
      <c r="G57" s="398"/>
      <c r="H57" s="399"/>
      <c r="I57" s="810"/>
      <c r="J57" s="810"/>
      <c r="K57" s="706"/>
      <c r="L57" s="706"/>
      <c r="M57" s="400"/>
      <c r="N57" s="401"/>
      <c r="O57" s="407"/>
      <c r="P57" s="408"/>
      <c r="Q57" s="409" t="str">
        <f t="shared" si="12"/>
        <v/>
      </c>
      <c r="R57" s="410" t="str">
        <f>IF($M57="","",IF($P57="講師",IF($O57="サブ",HLOOKUP(M57,'2024単価表'!$A$4:$B$5,2,FALSE)/2,HLOOKUP(M57,'2024単価表'!$A$4:$B$5,2,FALSE)),""))</f>
        <v/>
      </c>
      <c r="S57" s="410" t="str">
        <f t="shared" si="6"/>
        <v/>
      </c>
      <c r="T57" s="409" t="str">
        <f t="shared" si="13"/>
        <v/>
      </c>
      <c r="U57" s="410" t="str">
        <f>IF($M57="","",IF($P57="検討会等参加",HLOOKUP(M57,'2024単価表'!$A$11:$B$12,2,0),""))</f>
        <v/>
      </c>
      <c r="V57" s="410" t="str">
        <f t="shared" si="7"/>
        <v/>
      </c>
      <c r="W57" s="401"/>
      <c r="X57" s="411"/>
      <c r="Y57" s="400"/>
      <c r="Z57" s="410" t="str">
        <f t="shared" si="8"/>
        <v/>
      </c>
      <c r="AA57" s="410" t="str">
        <f t="shared" si="9"/>
        <v/>
      </c>
      <c r="AB57" s="412"/>
      <c r="AC57" s="399"/>
      <c r="AD57" s="410" t="str">
        <f t="shared" si="10"/>
        <v/>
      </c>
      <c r="AE57" s="410" t="str">
        <f t="shared" si="11"/>
        <v/>
      </c>
      <c r="AF57" s="409" t="str">
        <f t="shared" si="14"/>
        <v/>
      </c>
      <c r="AG57" s="410" t="str">
        <f>IF($M57="","",IF($P57="講習料",IF($O57="サブ",HLOOKUP(M57,'2024単価表'!$A$27:$B$28,2,0)/2,HLOOKUP(M57,'2024単価表'!$A$27:$B$28,2,0)),""))</f>
        <v/>
      </c>
      <c r="AH57" s="410" t="str">
        <f t="shared" si="3"/>
        <v/>
      </c>
      <c r="AI57" s="409" t="str">
        <f t="shared" si="15"/>
        <v/>
      </c>
      <c r="AJ57" s="410" t="str">
        <f>IF($M57="","",IF($P57="検討会(法人参加)",HLOOKUP(M57,'2024単価表'!$A$27:$B$28,2,0)/2,""))</f>
        <v/>
      </c>
      <c r="AK57" s="410" t="str">
        <f t="shared" si="5"/>
        <v/>
      </c>
      <c r="AL57" s="706"/>
      <c r="AM57" s="706"/>
    </row>
    <row r="58" spans="4:39" ht="27.75" customHeight="1">
      <c r="D58" s="581"/>
      <c r="E58" s="396"/>
      <c r="F58" s="397" t="s">
        <v>245</v>
      </c>
      <c r="G58" s="398"/>
      <c r="H58" s="399"/>
      <c r="I58" s="810"/>
      <c r="J58" s="810"/>
      <c r="K58" s="706"/>
      <c r="L58" s="706"/>
      <c r="M58" s="399"/>
      <c r="N58" s="401"/>
      <c r="O58" s="407"/>
      <c r="P58" s="408"/>
      <c r="Q58" s="413" t="str">
        <f t="shared" si="12"/>
        <v/>
      </c>
      <c r="R58" s="410" t="str">
        <f>IF($M58="","",IF($P58="講師",IF($O58="サブ",HLOOKUP(M58,'2024単価表'!$A$4:$B$5,2,FALSE)/2,HLOOKUP(M58,'2024単価表'!$A$4:$B$5,2,FALSE)),""))</f>
        <v/>
      </c>
      <c r="S58" s="410" t="str">
        <f t="shared" si="6"/>
        <v/>
      </c>
      <c r="T58" s="413" t="str">
        <f t="shared" si="13"/>
        <v/>
      </c>
      <c r="U58" s="410" t="str">
        <f>IF($M58="","",IF($P58="検討会等参加",HLOOKUP(M58,'2024単価表'!$A$11:$B$12,2,0),""))</f>
        <v/>
      </c>
      <c r="V58" s="410" t="str">
        <f t="shared" si="7"/>
        <v/>
      </c>
      <c r="W58" s="401"/>
      <c r="X58" s="411"/>
      <c r="Y58" s="399"/>
      <c r="Z58" s="410" t="str">
        <f t="shared" si="8"/>
        <v/>
      </c>
      <c r="AA58" s="410" t="str">
        <f t="shared" si="9"/>
        <v/>
      </c>
      <c r="AB58" s="412"/>
      <c r="AC58" s="399"/>
      <c r="AD58" s="410" t="str">
        <f t="shared" si="10"/>
        <v/>
      </c>
      <c r="AE58" s="410" t="str">
        <f t="shared" si="11"/>
        <v/>
      </c>
      <c r="AF58" s="413" t="str">
        <f t="shared" si="14"/>
        <v/>
      </c>
      <c r="AG58" s="410" t="str">
        <f>IF($M58="","",IF($P58="講習料",IF($O58="サブ",HLOOKUP(M58,'2024単価表'!$A$27:$B$28,2,0)/2,HLOOKUP(M58,'2024単価表'!$A$27:$B$28,2,0)),""))</f>
        <v/>
      </c>
      <c r="AH58" s="410" t="str">
        <f t="shared" si="3"/>
        <v/>
      </c>
      <c r="AI58" s="413" t="str">
        <f t="shared" si="15"/>
        <v/>
      </c>
      <c r="AJ58" s="410" t="str">
        <f>IF($M58="","",IF($P58="検討会(法人参加)",HLOOKUP(M58,'2024単価表'!$A$27:$B$28,2,0)/2,""))</f>
        <v/>
      </c>
      <c r="AK58" s="410" t="str">
        <f t="shared" si="5"/>
        <v/>
      </c>
      <c r="AL58" s="706"/>
      <c r="AM58" s="706"/>
    </row>
    <row r="59" spans="4:39" ht="27.75" customHeight="1">
      <c r="D59" s="581"/>
      <c r="E59" s="396"/>
      <c r="F59" s="397" t="s">
        <v>245</v>
      </c>
      <c r="G59" s="398"/>
      <c r="H59" s="399"/>
      <c r="I59" s="810"/>
      <c r="J59" s="810"/>
      <c r="K59" s="706"/>
      <c r="L59" s="706"/>
      <c r="M59" s="400"/>
      <c r="N59" s="401"/>
      <c r="O59" s="407"/>
      <c r="P59" s="408"/>
      <c r="Q59" s="409" t="str">
        <f t="shared" si="12"/>
        <v/>
      </c>
      <c r="R59" s="410" t="str">
        <f>IF($M59="","",IF($P59="講師",IF($O59="サブ",HLOOKUP(M59,'2024単価表'!$A$4:$B$5,2,FALSE)/2,HLOOKUP(M59,'2024単価表'!$A$4:$B$5,2,FALSE)),""))</f>
        <v/>
      </c>
      <c r="S59" s="410" t="str">
        <f t="shared" si="6"/>
        <v/>
      </c>
      <c r="T59" s="409" t="str">
        <f t="shared" si="13"/>
        <v/>
      </c>
      <c r="U59" s="410" t="str">
        <f>IF($M59="","",IF($P59="検討会等参加",HLOOKUP(M59,'2024単価表'!$A$11:$B$12,2,0),""))</f>
        <v/>
      </c>
      <c r="V59" s="410" t="str">
        <f t="shared" si="7"/>
        <v/>
      </c>
      <c r="W59" s="401"/>
      <c r="X59" s="411"/>
      <c r="Y59" s="400"/>
      <c r="Z59" s="410" t="str">
        <f t="shared" si="8"/>
        <v/>
      </c>
      <c r="AA59" s="410" t="str">
        <f t="shared" si="9"/>
        <v/>
      </c>
      <c r="AB59" s="412"/>
      <c r="AC59" s="399"/>
      <c r="AD59" s="410" t="str">
        <f t="shared" si="10"/>
        <v/>
      </c>
      <c r="AE59" s="410" t="str">
        <f t="shared" si="11"/>
        <v/>
      </c>
      <c r="AF59" s="409" t="str">
        <f t="shared" si="14"/>
        <v/>
      </c>
      <c r="AG59" s="410" t="str">
        <f>IF($M59="","",IF($P59="講習料",IF($O59="サブ",HLOOKUP(M59,'2024単価表'!$A$27:$B$28,2,0)/2,HLOOKUP(M59,'2024単価表'!$A$27:$B$28,2,0)),""))</f>
        <v/>
      </c>
      <c r="AH59" s="410" t="str">
        <f t="shared" si="3"/>
        <v/>
      </c>
      <c r="AI59" s="409" t="str">
        <f t="shared" si="15"/>
        <v/>
      </c>
      <c r="AJ59" s="410" t="str">
        <f>IF($M59="","",IF($P59="検討会(法人参加)",HLOOKUP(M59,'2024単価表'!$A$27:$B$28,2,0)/2,""))</f>
        <v/>
      </c>
      <c r="AK59" s="410" t="str">
        <f t="shared" si="5"/>
        <v/>
      </c>
      <c r="AL59" s="706"/>
      <c r="AM59" s="706"/>
    </row>
    <row r="60" spans="4:39" ht="27.75" customHeight="1">
      <c r="D60" s="581"/>
      <c r="E60" s="396"/>
      <c r="F60" s="397" t="s">
        <v>245</v>
      </c>
      <c r="G60" s="398"/>
      <c r="H60" s="399"/>
      <c r="I60" s="810"/>
      <c r="J60" s="810"/>
      <c r="K60" s="706"/>
      <c r="L60" s="706"/>
      <c r="M60" s="399"/>
      <c r="N60" s="401"/>
      <c r="O60" s="407"/>
      <c r="P60" s="408"/>
      <c r="Q60" s="413" t="str">
        <f t="shared" si="12"/>
        <v/>
      </c>
      <c r="R60" s="410" t="str">
        <f>IF($M60="","",IF($P60="講師",IF($O60="サブ",HLOOKUP(M60,'2024単価表'!$A$4:$B$5,2,FALSE)/2,HLOOKUP(M60,'2024単価表'!$A$4:$B$5,2,FALSE)),""))</f>
        <v/>
      </c>
      <c r="S60" s="410" t="str">
        <f t="shared" si="6"/>
        <v/>
      </c>
      <c r="T60" s="413" t="str">
        <f t="shared" si="13"/>
        <v/>
      </c>
      <c r="U60" s="410" t="str">
        <f>IF($M60="","",IF($P60="検討会等参加",HLOOKUP(M60,'2024単価表'!$A$11:$B$12,2,0),""))</f>
        <v/>
      </c>
      <c r="V60" s="410" t="str">
        <f t="shared" si="7"/>
        <v/>
      </c>
      <c r="W60" s="401"/>
      <c r="X60" s="411"/>
      <c r="Y60" s="399"/>
      <c r="Z60" s="410" t="str">
        <f t="shared" si="8"/>
        <v/>
      </c>
      <c r="AA60" s="410" t="str">
        <f t="shared" si="9"/>
        <v/>
      </c>
      <c r="AB60" s="412"/>
      <c r="AC60" s="399"/>
      <c r="AD60" s="410" t="str">
        <f t="shared" si="10"/>
        <v/>
      </c>
      <c r="AE60" s="410" t="str">
        <f t="shared" si="11"/>
        <v/>
      </c>
      <c r="AF60" s="413" t="str">
        <f t="shared" si="14"/>
        <v/>
      </c>
      <c r="AG60" s="410" t="str">
        <f>IF($M60="","",IF($P60="講習料",IF($O60="サブ",HLOOKUP(M60,'2024単価表'!$A$27:$B$28,2,0)/2,HLOOKUP(M60,'2024単価表'!$A$27:$B$28,2,0)),""))</f>
        <v/>
      </c>
      <c r="AH60" s="410" t="str">
        <f t="shared" si="3"/>
        <v/>
      </c>
      <c r="AI60" s="413" t="str">
        <f t="shared" si="15"/>
        <v/>
      </c>
      <c r="AJ60" s="410" t="str">
        <f>IF($M60="","",IF($P60="検討会(法人参加)",HLOOKUP(M60,'2024単価表'!$A$27:$B$28,2,0)/2,""))</f>
        <v/>
      </c>
      <c r="AK60" s="410" t="str">
        <f t="shared" si="5"/>
        <v/>
      </c>
      <c r="AL60" s="706"/>
      <c r="AM60" s="706"/>
    </row>
    <row r="61" spans="4:39" ht="27.75" customHeight="1">
      <c r="D61" s="581"/>
      <c r="E61" s="396"/>
      <c r="F61" s="397" t="s">
        <v>245</v>
      </c>
      <c r="G61" s="398"/>
      <c r="H61" s="399"/>
      <c r="I61" s="810"/>
      <c r="J61" s="810"/>
      <c r="K61" s="706"/>
      <c r="L61" s="706"/>
      <c r="M61" s="400"/>
      <c r="N61" s="401"/>
      <c r="O61" s="407"/>
      <c r="P61" s="408"/>
      <c r="Q61" s="409" t="str">
        <f t="shared" si="12"/>
        <v/>
      </c>
      <c r="R61" s="410" t="str">
        <f>IF($M61="","",IF($P61="講師",IF($O61="サブ",HLOOKUP(M61,'2024単価表'!$A$4:$B$5,2,FALSE)/2,HLOOKUP(M61,'2024単価表'!$A$4:$B$5,2,FALSE)),""))</f>
        <v/>
      </c>
      <c r="S61" s="410" t="str">
        <f t="shared" si="6"/>
        <v/>
      </c>
      <c r="T61" s="409" t="str">
        <f t="shared" si="13"/>
        <v/>
      </c>
      <c r="U61" s="410" t="str">
        <f>IF($M61="","",IF($P61="検討会等参加",HLOOKUP(M61,'2024単価表'!$A$11:$B$12,2,0),""))</f>
        <v/>
      </c>
      <c r="V61" s="410" t="str">
        <f t="shared" si="7"/>
        <v/>
      </c>
      <c r="W61" s="401"/>
      <c r="X61" s="411"/>
      <c r="Y61" s="400"/>
      <c r="Z61" s="410" t="str">
        <f t="shared" si="8"/>
        <v/>
      </c>
      <c r="AA61" s="410" t="str">
        <f t="shared" si="9"/>
        <v/>
      </c>
      <c r="AB61" s="412"/>
      <c r="AC61" s="399"/>
      <c r="AD61" s="410" t="str">
        <f t="shared" si="10"/>
        <v/>
      </c>
      <c r="AE61" s="410" t="str">
        <f t="shared" si="11"/>
        <v/>
      </c>
      <c r="AF61" s="409" t="str">
        <f t="shared" si="14"/>
        <v/>
      </c>
      <c r="AG61" s="410" t="str">
        <f>IF($M61="","",IF($P61="講習料",IF($O61="サブ",HLOOKUP(M61,'2024単価表'!$A$27:$B$28,2,0)/2,HLOOKUP(M61,'2024単価表'!$A$27:$B$28,2,0)),""))</f>
        <v/>
      </c>
      <c r="AH61" s="410" t="str">
        <f t="shared" si="3"/>
        <v/>
      </c>
      <c r="AI61" s="409" t="str">
        <f t="shared" si="15"/>
        <v/>
      </c>
      <c r="AJ61" s="410" t="str">
        <f>IF($M61="","",IF($P61="検討会(法人参加)",HLOOKUP(M61,'2024単価表'!$A$27:$B$28,2,0)/2,""))</f>
        <v/>
      </c>
      <c r="AK61" s="410" t="str">
        <f t="shared" si="5"/>
        <v/>
      </c>
      <c r="AL61" s="706"/>
      <c r="AM61" s="706"/>
    </row>
    <row r="62" spans="4:39" ht="27.75" customHeight="1">
      <c r="D62" s="581"/>
      <c r="E62" s="396"/>
      <c r="F62" s="397" t="s">
        <v>245</v>
      </c>
      <c r="G62" s="398"/>
      <c r="H62" s="399"/>
      <c r="I62" s="810"/>
      <c r="J62" s="810"/>
      <c r="K62" s="706"/>
      <c r="L62" s="706"/>
      <c r="M62" s="399"/>
      <c r="N62" s="401"/>
      <c r="O62" s="407"/>
      <c r="P62" s="408"/>
      <c r="Q62" s="413" t="str">
        <f t="shared" si="12"/>
        <v/>
      </c>
      <c r="R62" s="410" t="str">
        <f>IF($M62="","",IF($P62="講師",IF($O62="サブ",HLOOKUP(M62,'2024単価表'!$A$4:$B$5,2,FALSE)/2,HLOOKUP(M62,'2024単価表'!$A$4:$B$5,2,FALSE)),""))</f>
        <v/>
      </c>
      <c r="S62" s="410" t="str">
        <f t="shared" si="6"/>
        <v/>
      </c>
      <c r="T62" s="413" t="str">
        <f t="shared" si="13"/>
        <v/>
      </c>
      <c r="U62" s="410" t="str">
        <f>IF($M62="","",IF($P62="検討会等参加",HLOOKUP(M62,'2024単価表'!$A$11:$B$12,2,0),""))</f>
        <v/>
      </c>
      <c r="V62" s="410" t="str">
        <f t="shared" si="7"/>
        <v/>
      </c>
      <c r="W62" s="401"/>
      <c r="X62" s="411"/>
      <c r="Y62" s="399"/>
      <c r="Z62" s="410" t="str">
        <f t="shared" si="8"/>
        <v/>
      </c>
      <c r="AA62" s="410" t="str">
        <f t="shared" si="9"/>
        <v/>
      </c>
      <c r="AB62" s="412"/>
      <c r="AC62" s="399"/>
      <c r="AD62" s="410" t="str">
        <f t="shared" si="10"/>
        <v/>
      </c>
      <c r="AE62" s="410" t="str">
        <f t="shared" si="11"/>
        <v/>
      </c>
      <c r="AF62" s="413" t="str">
        <f t="shared" si="14"/>
        <v/>
      </c>
      <c r="AG62" s="410" t="str">
        <f>IF($M62="","",IF($P62="講習料",IF($O62="サブ",HLOOKUP(M62,'2024単価表'!$A$27:$B$28,2,0)/2,HLOOKUP(M62,'2024単価表'!$A$27:$B$28,2,0)),""))</f>
        <v/>
      </c>
      <c r="AH62" s="410" t="str">
        <f t="shared" si="3"/>
        <v/>
      </c>
      <c r="AI62" s="413" t="str">
        <f t="shared" si="15"/>
        <v/>
      </c>
      <c r="AJ62" s="410" t="str">
        <f>IF($M62="","",IF($P62="検討会(法人参加)",HLOOKUP(M62,'2024単価表'!$A$27:$B$28,2,0)/2,""))</f>
        <v/>
      </c>
      <c r="AK62" s="410" t="str">
        <f t="shared" si="5"/>
        <v/>
      </c>
      <c r="AL62" s="706"/>
      <c r="AM62" s="706"/>
    </row>
    <row r="63" spans="4:39" ht="27.75" customHeight="1">
      <c r="D63" s="581"/>
      <c r="E63" s="396"/>
      <c r="F63" s="397" t="s">
        <v>245</v>
      </c>
      <c r="G63" s="398"/>
      <c r="H63" s="399"/>
      <c r="I63" s="810"/>
      <c r="J63" s="810"/>
      <c r="K63" s="706"/>
      <c r="L63" s="706"/>
      <c r="M63" s="400"/>
      <c r="N63" s="401"/>
      <c r="O63" s="407"/>
      <c r="P63" s="408"/>
      <c r="Q63" s="409" t="str">
        <f t="shared" si="12"/>
        <v/>
      </c>
      <c r="R63" s="410" t="str">
        <f>IF($M63="","",IF($P63="講師",IF($O63="サブ",HLOOKUP(M63,'2024単価表'!$A$4:$B$5,2,FALSE)/2,HLOOKUP(M63,'2024単価表'!$A$4:$B$5,2,FALSE)),""))</f>
        <v/>
      </c>
      <c r="S63" s="410" t="str">
        <f t="shared" si="6"/>
        <v/>
      </c>
      <c r="T63" s="409" t="str">
        <f t="shared" si="13"/>
        <v/>
      </c>
      <c r="U63" s="410" t="str">
        <f>IF($M63="","",IF($P63="検討会等参加",HLOOKUP(M63,'2024単価表'!$A$11:$B$12,2,0),""))</f>
        <v/>
      </c>
      <c r="V63" s="410" t="str">
        <f t="shared" si="7"/>
        <v/>
      </c>
      <c r="W63" s="401"/>
      <c r="X63" s="411"/>
      <c r="Y63" s="400"/>
      <c r="Z63" s="410" t="str">
        <f t="shared" si="8"/>
        <v/>
      </c>
      <c r="AA63" s="410" t="str">
        <f t="shared" si="9"/>
        <v/>
      </c>
      <c r="AB63" s="412"/>
      <c r="AC63" s="399"/>
      <c r="AD63" s="410" t="str">
        <f t="shared" si="10"/>
        <v/>
      </c>
      <c r="AE63" s="410" t="str">
        <f t="shared" si="11"/>
        <v/>
      </c>
      <c r="AF63" s="409" t="str">
        <f t="shared" si="14"/>
        <v/>
      </c>
      <c r="AG63" s="410" t="str">
        <f>IF($M63="","",IF($P63="講習料",IF($O63="サブ",HLOOKUP(M63,'2024単価表'!$A$27:$B$28,2,0)/2,HLOOKUP(M63,'2024単価表'!$A$27:$B$28,2,0)),""))</f>
        <v/>
      </c>
      <c r="AH63" s="410" t="str">
        <f t="shared" si="3"/>
        <v/>
      </c>
      <c r="AI63" s="409" t="str">
        <f t="shared" si="15"/>
        <v/>
      </c>
      <c r="AJ63" s="410" t="str">
        <f>IF($M63="","",IF($P63="検討会(法人参加)",HLOOKUP(M63,'2024単価表'!$A$27:$B$28,2,0)/2,""))</f>
        <v/>
      </c>
      <c r="AK63" s="410" t="str">
        <f t="shared" si="5"/>
        <v/>
      </c>
      <c r="AL63" s="706"/>
      <c r="AM63" s="706"/>
    </row>
    <row r="64" spans="4:39" ht="27.75" customHeight="1">
      <c r="D64" s="581"/>
      <c r="E64" s="396"/>
      <c r="F64" s="397" t="s">
        <v>245</v>
      </c>
      <c r="G64" s="398"/>
      <c r="H64" s="399"/>
      <c r="I64" s="810"/>
      <c r="J64" s="810"/>
      <c r="K64" s="706"/>
      <c r="L64" s="706"/>
      <c r="M64" s="399"/>
      <c r="N64" s="401"/>
      <c r="O64" s="407"/>
      <c r="P64" s="408"/>
      <c r="Q64" s="413" t="str">
        <f t="shared" si="12"/>
        <v/>
      </c>
      <c r="R64" s="410" t="str">
        <f>IF($M64="","",IF($P64="講師",IF($O64="サブ",HLOOKUP(M64,'2024単価表'!$A$4:$B$5,2,FALSE)/2,HLOOKUP(M64,'2024単価表'!$A$4:$B$5,2,FALSE)),""))</f>
        <v/>
      </c>
      <c r="S64" s="410" t="str">
        <f t="shared" si="6"/>
        <v/>
      </c>
      <c r="T64" s="413" t="str">
        <f t="shared" si="13"/>
        <v/>
      </c>
      <c r="U64" s="410" t="str">
        <f>IF($M64="","",IF($P64="検討会等参加",HLOOKUP(M64,'2024単価表'!$A$11:$B$12,2,0),""))</f>
        <v/>
      </c>
      <c r="V64" s="410" t="str">
        <f t="shared" si="7"/>
        <v/>
      </c>
      <c r="W64" s="401"/>
      <c r="X64" s="411"/>
      <c r="Y64" s="399"/>
      <c r="Z64" s="410" t="str">
        <f t="shared" si="8"/>
        <v/>
      </c>
      <c r="AA64" s="410" t="str">
        <f t="shared" si="9"/>
        <v/>
      </c>
      <c r="AB64" s="412"/>
      <c r="AC64" s="399"/>
      <c r="AD64" s="410" t="str">
        <f t="shared" si="10"/>
        <v/>
      </c>
      <c r="AE64" s="410" t="str">
        <f t="shared" si="11"/>
        <v/>
      </c>
      <c r="AF64" s="413" t="str">
        <f t="shared" si="14"/>
        <v/>
      </c>
      <c r="AG64" s="410" t="str">
        <f>IF($M64="","",IF($P64="講習料",IF($O64="サブ",HLOOKUP(M64,'2024単価表'!$A$27:$B$28,2,0)/2,HLOOKUP(M64,'2024単価表'!$A$27:$B$28,2,0)),""))</f>
        <v/>
      </c>
      <c r="AH64" s="410" t="str">
        <f t="shared" si="3"/>
        <v/>
      </c>
      <c r="AI64" s="413" t="str">
        <f t="shared" si="15"/>
        <v/>
      </c>
      <c r="AJ64" s="410" t="str">
        <f>IF($M64="","",IF($P64="検討会(法人参加)",HLOOKUP(M64,'2024単価表'!$A$27:$B$28,2,0)/2,""))</f>
        <v/>
      </c>
      <c r="AK64" s="410" t="str">
        <f t="shared" si="5"/>
        <v/>
      </c>
      <c r="AL64" s="706"/>
      <c r="AM64" s="706"/>
    </row>
    <row r="65" spans="4:39" ht="27.75" customHeight="1">
      <c r="D65" s="581"/>
      <c r="E65" s="396"/>
      <c r="F65" s="397" t="s">
        <v>245</v>
      </c>
      <c r="G65" s="398"/>
      <c r="H65" s="399"/>
      <c r="I65" s="810"/>
      <c r="J65" s="810"/>
      <c r="K65" s="706"/>
      <c r="L65" s="706"/>
      <c r="M65" s="400"/>
      <c r="N65" s="401"/>
      <c r="O65" s="407"/>
      <c r="P65" s="408"/>
      <c r="Q65" s="409" t="str">
        <f t="shared" si="12"/>
        <v/>
      </c>
      <c r="R65" s="410" t="str">
        <f>IF($M65="","",IF($P65="講師",IF($O65="サブ",HLOOKUP(M65,'2024単価表'!$A$4:$B$5,2,FALSE)/2,HLOOKUP(M65,'2024単価表'!$A$4:$B$5,2,FALSE)),""))</f>
        <v/>
      </c>
      <c r="S65" s="410" t="str">
        <f t="shared" si="6"/>
        <v/>
      </c>
      <c r="T65" s="409" t="str">
        <f t="shared" si="13"/>
        <v/>
      </c>
      <c r="U65" s="410" t="str">
        <f>IF($M65="","",IF($P65="検討会等参加",HLOOKUP(M65,'2024単価表'!$A$11:$B$12,2,0),""))</f>
        <v/>
      </c>
      <c r="V65" s="410" t="str">
        <f t="shared" si="7"/>
        <v/>
      </c>
      <c r="W65" s="401"/>
      <c r="X65" s="411"/>
      <c r="Y65" s="400"/>
      <c r="Z65" s="410" t="str">
        <f t="shared" si="8"/>
        <v/>
      </c>
      <c r="AA65" s="410" t="str">
        <f t="shared" si="9"/>
        <v/>
      </c>
      <c r="AB65" s="412"/>
      <c r="AC65" s="399"/>
      <c r="AD65" s="410" t="str">
        <f t="shared" si="10"/>
        <v/>
      </c>
      <c r="AE65" s="410" t="str">
        <f t="shared" si="11"/>
        <v/>
      </c>
      <c r="AF65" s="409" t="str">
        <f t="shared" si="14"/>
        <v/>
      </c>
      <c r="AG65" s="410" t="str">
        <f>IF($M65="","",IF($P65="講習料",IF($O65="サブ",HLOOKUP(M65,'2024単価表'!$A$27:$B$28,2,0)/2,HLOOKUP(M65,'2024単価表'!$A$27:$B$28,2,0)),""))</f>
        <v/>
      </c>
      <c r="AH65" s="410" t="str">
        <f t="shared" si="3"/>
        <v/>
      </c>
      <c r="AI65" s="409" t="str">
        <f t="shared" si="15"/>
        <v/>
      </c>
      <c r="AJ65" s="410" t="str">
        <f>IF($M65="","",IF($P65="検討会(法人参加)",HLOOKUP(M65,'2024単価表'!$A$27:$B$28,2,0)/2,""))</f>
        <v/>
      </c>
      <c r="AK65" s="410" t="str">
        <f t="shared" si="5"/>
        <v/>
      </c>
      <c r="AL65" s="706"/>
      <c r="AM65" s="706"/>
    </row>
    <row r="66" spans="4:39" ht="27.75" customHeight="1">
      <c r="D66" s="581"/>
      <c r="E66" s="396"/>
      <c r="F66" s="397" t="s">
        <v>245</v>
      </c>
      <c r="G66" s="398"/>
      <c r="H66" s="399"/>
      <c r="I66" s="810"/>
      <c r="J66" s="810"/>
      <c r="K66" s="706"/>
      <c r="L66" s="706"/>
      <c r="M66" s="399"/>
      <c r="N66" s="401"/>
      <c r="O66" s="407"/>
      <c r="P66" s="408"/>
      <c r="Q66" s="413" t="str">
        <f t="shared" si="12"/>
        <v/>
      </c>
      <c r="R66" s="410" t="str">
        <f>IF($M66="","",IF($P66="講師",IF($O66="サブ",HLOOKUP(M66,'2024単価表'!$A$4:$B$5,2,FALSE)/2,HLOOKUP(M66,'2024単価表'!$A$4:$B$5,2,FALSE)),""))</f>
        <v/>
      </c>
      <c r="S66" s="410" t="str">
        <f t="shared" si="6"/>
        <v/>
      </c>
      <c r="T66" s="413" t="str">
        <f t="shared" si="13"/>
        <v/>
      </c>
      <c r="U66" s="410" t="str">
        <f>IF($M66="","",IF($P66="検討会等参加",HLOOKUP(M66,'2024単価表'!$A$11:$B$12,2,0),""))</f>
        <v/>
      </c>
      <c r="V66" s="410" t="str">
        <f t="shared" si="7"/>
        <v/>
      </c>
      <c r="W66" s="401"/>
      <c r="X66" s="411"/>
      <c r="Y66" s="399"/>
      <c r="Z66" s="410" t="str">
        <f t="shared" si="8"/>
        <v/>
      </c>
      <c r="AA66" s="410" t="str">
        <f t="shared" si="9"/>
        <v/>
      </c>
      <c r="AB66" s="412"/>
      <c r="AC66" s="399"/>
      <c r="AD66" s="410" t="str">
        <f t="shared" si="10"/>
        <v/>
      </c>
      <c r="AE66" s="410" t="str">
        <f t="shared" si="11"/>
        <v/>
      </c>
      <c r="AF66" s="413" t="str">
        <f t="shared" si="14"/>
        <v/>
      </c>
      <c r="AG66" s="410" t="str">
        <f>IF($M66="","",IF($P66="講習料",IF($O66="サブ",HLOOKUP(M66,'2024単価表'!$A$27:$B$28,2,0)/2,HLOOKUP(M66,'2024単価表'!$A$27:$B$28,2,0)),""))</f>
        <v/>
      </c>
      <c r="AH66" s="410" t="str">
        <f t="shared" si="3"/>
        <v/>
      </c>
      <c r="AI66" s="413" t="str">
        <f t="shared" si="15"/>
        <v/>
      </c>
      <c r="AJ66" s="410" t="str">
        <f>IF($M66="","",IF($P66="検討会(法人参加)",HLOOKUP(M66,'2024単価表'!$A$27:$B$28,2,0)/2,""))</f>
        <v/>
      </c>
      <c r="AK66" s="410" t="str">
        <f t="shared" si="5"/>
        <v/>
      </c>
      <c r="AL66" s="706"/>
      <c r="AM66" s="706"/>
    </row>
    <row r="67" spans="4:39" ht="27.75" customHeight="1">
      <c r="D67" s="581"/>
      <c r="E67" s="396"/>
      <c r="F67" s="397" t="s">
        <v>245</v>
      </c>
      <c r="G67" s="398"/>
      <c r="H67" s="399"/>
      <c r="I67" s="810"/>
      <c r="J67" s="810"/>
      <c r="K67" s="706"/>
      <c r="L67" s="706"/>
      <c r="M67" s="400"/>
      <c r="N67" s="401"/>
      <c r="O67" s="407"/>
      <c r="P67" s="408"/>
      <c r="Q67" s="409" t="str">
        <f t="shared" si="12"/>
        <v/>
      </c>
      <c r="R67" s="410" t="str">
        <f>IF($M67="","",IF($P67="講師",IF($O67="サブ",HLOOKUP(M67,'2024単価表'!$A$4:$B$5,2,FALSE)/2,HLOOKUP(M67,'2024単価表'!$A$4:$B$5,2,FALSE)),""))</f>
        <v/>
      </c>
      <c r="S67" s="410" t="str">
        <f t="shared" si="6"/>
        <v/>
      </c>
      <c r="T67" s="409" t="str">
        <f t="shared" si="13"/>
        <v/>
      </c>
      <c r="U67" s="410" t="str">
        <f>IF($M67="","",IF($P67="検討会等参加",HLOOKUP(M67,'2024単価表'!$A$11:$B$12,2,0),""))</f>
        <v/>
      </c>
      <c r="V67" s="410" t="str">
        <f t="shared" si="7"/>
        <v/>
      </c>
      <c r="W67" s="401"/>
      <c r="X67" s="411"/>
      <c r="Y67" s="400"/>
      <c r="Z67" s="410" t="str">
        <f t="shared" si="8"/>
        <v/>
      </c>
      <c r="AA67" s="410" t="str">
        <f t="shared" si="9"/>
        <v/>
      </c>
      <c r="AB67" s="412"/>
      <c r="AC67" s="399"/>
      <c r="AD67" s="410" t="str">
        <f t="shared" si="10"/>
        <v/>
      </c>
      <c r="AE67" s="410" t="str">
        <f t="shared" si="11"/>
        <v/>
      </c>
      <c r="AF67" s="409" t="str">
        <f t="shared" si="14"/>
        <v/>
      </c>
      <c r="AG67" s="410" t="str">
        <f>IF($M67="","",IF($P67="講習料",IF($O67="サブ",HLOOKUP(M67,'2024単価表'!$A$27:$B$28,2,0)/2,HLOOKUP(M67,'2024単価表'!$A$27:$B$28,2,0)),""))</f>
        <v/>
      </c>
      <c r="AH67" s="410" t="str">
        <f t="shared" si="3"/>
        <v/>
      </c>
      <c r="AI67" s="409" t="str">
        <f t="shared" si="15"/>
        <v/>
      </c>
      <c r="AJ67" s="410" t="str">
        <f>IF($M67="","",IF($P67="検討会(法人参加)",HLOOKUP(M67,'2024単価表'!$A$27:$B$28,2,0)/2,""))</f>
        <v/>
      </c>
      <c r="AK67" s="410" t="str">
        <f t="shared" si="5"/>
        <v/>
      </c>
      <c r="AL67" s="706"/>
      <c r="AM67" s="706"/>
    </row>
    <row r="68" spans="4:39" ht="27.75" customHeight="1">
      <c r="D68" s="581"/>
      <c r="E68" s="396"/>
      <c r="F68" s="397" t="s">
        <v>245</v>
      </c>
      <c r="G68" s="398"/>
      <c r="H68" s="399"/>
      <c r="I68" s="810"/>
      <c r="J68" s="810"/>
      <c r="K68" s="706"/>
      <c r="L68" s="706"/>
      <c r="M68" s="399"/>
      <c r="N68" s="401"/>
      <c r="O68" s="407"/>
      <c r="P68" s="408"/>
      <c r="Q68" s="413" t="str">
        <f t="shared" si="12"/>
        <v/>
      </c>
      <c r="R68" s="410" t="str">
        <f>IF($M68="","",IF($P68="講師",IF($O68="サブ",HLOOKUP(M68,'2024単価表'!$A$4:$B$5,2,FALSE)/2,HLOOKUP(M68,'2024単価表'!$A$4:$B$5,2,FALSE)),""))</f>
        <v/>
      </c>
      <c r="S68" s="410" t="str">
        <f t="shared" si="6"/>
        <v/>
      </c>
      <c r="T68" s="413" t="str">
        <f t="shared" si="13"/>
        <v/>
      </c>
      <c r="U68" s="410" t="str">
        <f>IF($M68="","",IF($P68="検討会等参加",HLOOKUP(M68,'2024単価表'!$A$11:$B$12,2,0),""))</f>
        <v/>
      </c>
      <c r="V68" s="410" t="str">
        <f t="shared" si="7"/>
        <v/>
      </c>
      <c r="W68" s="401"/>
      <c r="X68" s="411"/>
      <c r="Y68" s="399"/>
      <c r="Z68" s="410" t="str">
        <f t="shared" si="8"/>
        <v/>
      </c>
      <c r="AA68" s="410" t="str">
        <f t="shared" si="9"/>
        <v/>
      </c>
      <c r="AB68" s="412"/>
      <c r="AC68" s="399"/>
      <c r="AD68" s="410" t="str">
        <f t="shared" si="10"/>
        <v/>
      </c>
      <c r="AE68" s="410" t="str">
        <f t="shared" si="11"/>
        <v/>
      </c>
      <c r="AF68" s="413" t="str">
        <f t="shared" si="14"/>
        <v/>
      </c>
      <c r="AG68" s="410" t="str">
        <f>IF($M68="","",IF($P68="講習料",IF($O68="サブ",HLOOKUP(M68,'2024単価表'!$A$27:$B$28,2,0)/2,HLOOKUP(M68,'2024単価表'!$A$27:$B$28,2,0)),""))</f>
        <v/>
      </c>
      <c r="AH68" s="410" t="str">
        <f t="shared" si="3"/>
        <v/>
      </c>
      <c r="AI68" s="413" t="str">
        <f t="shared" si="15"/>
        <v/>
      </c>
      <c r="AJ68" s="410" t="str">
        <f>IF($M68="","",IF($P68="検討会(法人参加)",HLOOKUP(M68,'2024単価表'!$A$27:$B$28,2,0)/2,""))</f>
        <v/>
      </c>
      <c r="AK68" s="410" t="str">
        <f t="shared" si="5"/>
        <v/>
      </c>
      <c r="AL68" s="706"/>
      <c r="AM68" s="706"/>
    </row>
    <row r="69" spans="4:39" ht="27.75" customHeight="1">
      <c r="D69" s="581"/>
      <c r="E69" s="396"/>
      <c r="F69" s="397" t="s">
        <v>245</v>
      </c>
      <c r="G69" s="398"/>
      <c r="H69" s="399"/>
      <c r="I69" s="810"/>
      <c r="J69" s="810"/>
      <c r="K69" s="706"/>
      <c r="L69" s="706"/>
      <c r="M69" s="400"/>
      <c r="N69" s="401"/>
      <c r="O69" s="407"/>
      <c r="P69" s="408"/>
      <c r="Q69" s="409" t="str">
        <f t="shared" si="12"/>
        <v/>
      </c>
      <c r="R69" s="410" t="str">
        <f>IF($M69="","",IF($P69="講師",IF($O69="サブ",HLOOKUP(M69,'2024単価表'!$A$4:$B$5,2,FALSE)/2,HLOOKUP(M69,'2024単価表'!$A$4:$B$5,2,FALSE)),""))</f>
        <v/>
      </c>
      <c r="S69" s="410" t="str">
        <f t="shared" si="6"/>
        <v/>
      </c>
      <c r="T69" s="409" t="str">
        <f t="shared" si="13"/>
        <v/>
      </c>
      <c r="U69" s="410" t="str">
        <f>IF($M69="","",IF($P69="検討会等参加",HLOOKUP(M69,'2024単価表'!$A$11:$B$12,2,0),""))</f>
        <v/>
      </c>
      <c r="V69" s="410" t="str">
        <f t="shared" si="7"/>
        <v/>
      </c>
      <c r="W69" s="401"/>
      <c r="X69" s="411"/>
      <c r="Y69" s="400"/>
      <c r="Z69" s="410" t="str">
        <f t="shared" si="8"/>
        <v/>
      </c>
      <c r="AA69" s="410" t="str">
        <f t="shared" si="9"/>
        <v/>
      </c>
      <c r="AB69" s="412"/>
      <c r="AC69" s="399"/>
      <c r="AD69" s="410" t="str">
        <f t="shared" si="10"/>
        <v/>
      </c>
      <c r="AE69" s="410" t="str">
        <f t="shared" si="11"/>
        <v/>
      </c>
      <c r="AF69" s="409" t="str">
        <f t="shared" si="14"/>
        <v/>
      </c>
      <c r="AG69" s="410" t="str">
        <f>IF($M69="","",IF($P69="講習料",IF($O69="サブ",HLOOKUP(M69,'2024単価表'!$A$27:$B$28,2,0)/2,HLOOKUP(M69,'2024単価表'!$A$27:$B$28,2,0)),""))</f>
        <v/>
      </c>
      <c r="AH69" s="410" t="str">
        <f t="shared" si="3"/>
        <v/>
      </c>
      <c r="AI69" s="409" t="str">
        <f t="shared" si="15"/>
        <v/>
      </c>
      <c r="AJ69" s="410" t="str">
        <f>IF($M69="","",IF($P69="検討会(法人参加)",HLOOKUP(M69,'2024単価表'!$A$27:$B$28,2,0)/2,""))</f>
        <v/>
      </c>
      <c r="AK69" s="410" t="str">
        <f t="shared" si="5"/>
        <v/>
      </c>
      <c r="AL69" s="706"/>
      <c r="AM69" s="706"/>
    </row>
    <row r="70" spans="4:39" ht="27.75" customHeight="1">
      <c r="D70" s="581"/>
      <c r="E70" s="396"/>
      <c r="F70" s="397" t="s">
        <v>245</v>
      </c>
      <c r="G70" s="398"/>
      <c r="H70" s="399"/>
      <c r="I70" s="810"/>
      <c r="J70" s="810"/>
      <c r="K70" s="706"/>
      <c r="L70" s="706"/>
      <c r="M70" s="399"/>
      <c r="N70" s="401"/>
      <c r="O70" s="407"/>
      <c r="P70" s="408"/>
      <c r="Q70" s="413" t="str">
        <f t="shared" si="12"/>
        <v/>
      </c>
      <c r="R70" s="410" t="str">
        <f>IF($M70="","",IF($P70="講師",IF($O70="サブ",HLOOKUP(M70,'2024単価表'!$A$4:$B$5,2,FALSE)/2,HLOOKUP(M70,'2024単価表'!$A$4:$B$5,2,FALSE)),""))</f>
        <v/>
      </c>
      <c r="S70" s="410" t="str">
        <f t="shared" si="6"/>
        <v/>
      </c>
      <c r="T70" s="413" t="str">
        <f t="shared" si="13"/>
        <v/>
      </c>
      <c r="U70" s="410" t="str">
        <f>IF($M70="","",IF($P70="検討会等参加",HLOOKUP(M70,'2024単価表'!$A$11:$B$12,2,0),""))</f>
        <v/>
      </c>
      <c r="V70" s="410" t="str">
        <f t="shared" si="7"/>
        <v/>
      </c>
      <c r="W70" s="401"/>
      <c r="X70" s="411"/>
      <c r="Y70" s="399"/>
      <c r="Z70" s="410" t="str">
        <f t="shared" si="8"/>
        <v/>
      </c>
      <c r="AA70" s="410" t="str">
        <f t="shared" si="9"/>
        <v/>
      </c>
      <c r="AB70" s="412"/>
      <c r="AC70" s="399"/>
      <c r="AD70" s="410" t="str">
        <f t="shared" si="10"/>
        <v/>
      </c>
      <c r="AE70" s="410" t="str">
        <f t="shared" si="11"/>
        <v/>
      </c>
      <c r="AF70" s="413" t="str">
        <f t="shared" si="14"/>
        <v/>
      </c>
      <c r="AG70" s="410" t="str">
        <f>IF($M70="","",IF($P70="講習料",IF($O70="サブ",HLOOKUP(M70,'2024単価表'!$A$27:$B$28,2,0)/2,HLOOKUP(M70,'2024単価表'!$A$27:$B$28,2,0)),""))</f>
        <v/>
      </c>
      <c r="AH70" s="410" t="str">
        <f t="shared" si="3"/>
        <v/>
      </c>
      <c r="AI70" s="413" t="str">
        <f t="shared" si="15"/>
        <v/>
      </c>
      <c r="AJ70" s="410" t="str">
        <f>IF($M70="","",IF($P70="検討会(法人参加)",HLOOKUP(M70,'2024単価表'!$A$27:$B$28,2,0)/2,""))</f>
        <v/>
      </c>
      <c r="AK70" s="410" t="str">
        <f t="shared" si="5"/>
        <v/>
      </c>
      <c r="AL70" s="706"/>
      <c r="AM70" s="706"/>
    </row>
    <row r="71" spans="4:39" ht="27.75" customHeight="1">
      <c r="D71" s="581"/>
      <c r="E71" s="396"/>
      <c r="F71" s="397" t="s">
        <v>245</v>
      </c>
      <c r="G71" s="398"/>
      <c r="H71" s="399"/>
      <c r="I71" s="810"/>
      <c r="J71" s="810"/>
      <c r="K71" s="706"/>
      <c r="L71" s="706"/>
      <c r="M71" s="400"/>
      <c r="N71" s="401"/>
      <c r="O71" s="407"/>
      <c r="P71" s="408"/>
      <c r="Q71" s="409" t="str">
        <f t="shared" ref="Q71:Q102" si="16">IF($P71="講師",IF($E71="","",TIME(HOUR($G71-$E71),ROUNDUP(MINUTE($G71-$E71)/30,0)*30,0)*24),"")</f>
        <v/>
      </c>
      <c r="R71" s="410" t="str">
        <f>IF($M71="","",IF($P71="講師",IF($O71="サブ",HLOOKUP(M71,'2024単価表'!$A$4:$B$5,2,FALSE)/2,HLOOKUP(M71,'2024単価表'!$A$4:$B$5,2,FALSE)),""))</f>
        <v/>
      </c>
      <c r="S71" s="410" t="str">
        <f t="shared" si="6"/>
        <v/>
      </c>
      <c r="T71" s="409" t="str">
        <f t="shared" ref="T71:T102" si="17">IF($P71="検討会等参加",IF($E71="","",TIME(HOUR($G71-$E71),ROUNDUP(MINUTE($G71-$E71)/30,0)*30,0)*24),"")</f>
        <v/>
      </c>
      <c r="U71" s="410" t="str">
        <f>IF($M71="","",IF($P71="検討会等参加",HLOOKUP(M71,'2024単価表'!$A$11:$B$12,2,0),""))</f>
        <v/>
      </c>
      <c r="V71" s="410" t="str">
        <f t="shared" si="7"/>
        <v/>
      </c>
      <c r="W71" s="401"/>
      <c r="X71" s="411"/>
      <c r="Y71" s="400"/>
      <c r="Z71" s="410" t="str">
        <f t="shared" si="8"/>
        <v/>
      </c>
      <c r="AA71" s="410" t="str">
        <f t="shared" si="9"/>
        <v/>
      </c>
      <c r="AB71" s="412"/>
      <c r="AC71" s="399"/>
      <c r="AD71" s="410" t="str">
        <f t="shared" si="10"/>
        <v/>
      </c>
      <c r="AE71" s="410" t="str">
        <f t="shared" si="11"/>
        <v/>
      </c>
      <c r="AF71" s="409" t="str">
        <f t="shared" ref="AF71:AF102" si="18">IF($P71="講習料",IF($E71="","",TIME(HOUR($G71-$E71),ROUNDUP(MINUTE($G71-$E71)/30,0)*30,0)*24),"")</f>
        <v/>
      </c>
      <c r="AG71" s="410" t="str">
        <f>IF($M71="","",IF($P71="講習料",IF($O71="サブ",HLOOKUP(M71,'2024単価表'!$A$27:$B$28,2,0)/2,HLOOKUP(M71,'2024単価表'!$A$27:$B$28,2,0)),""))</f>
        <v/>
      </c>
      <c r="AH71" s="410" t="str">
        <f t="shared" ref="AH71:AH134" si="19">IF($AG71="","",IF($M71="","",(AF71*AG71)))</f>
        <v/>
      </c>
      <c r="AI71" s="409" t="str">
        <f t="shared" ref="AI71:AI102" si="20">IF($P71="検討会(法人参加)",IF($E71="","",TIME(HOUR($G71-$E71),ROUNDUP(MINUTE($G71-$E71)/30,0)*30,0)*24),"")</f>
        <v/>
      </c>
      <c r="AJ71" s="410" t="str">
        <f>IF($M71="","",IF($P71="検討会(法人参加)",HLOOKUP(M71,'2024単価表'!$A$27:$B$28,2,0)/2,""))</f>
        <v/>
      </c>
      <c r="AK71" s="410" t="str">
        <f t="shared" ref="AK71:AK134" si="21">IF($AJ71="","",IF($M71="","",(AI71*AJ71)))</f>
        <v/>
      </c>
      <c r="AL71" s="706"/>
      <c r="AM71" s="706"/>
    </row>
    <row r="72" spans="4:39" ht="27.75" customHeight="1">
      <c r="D72" s="581"/>
      <c r="E72" s="396"/>
      <c r="F72" s="397" t="s">
        <v>245</v>
      </c>
      <c r="G72" s="398"/>
      <c r="H72" s="399"/>
      <c r="I72" s="810"/>
      <c r="J72" s="810"/>
      <c r="K72" s="706"/>
      <c r="L72" s="706"/>
      <c r="M72" s="399"/>
      <c r="N72" s="401"/>
      <c r="O72" s="407"/>
      <c r="P72" s="408"/>
      <c r="Q72" s="413" t="str">
        <f t="shared" si="16"/>
        <v/>
      </c>
      <c r="R72" s="410" t="str">
        <f>IF($M72="","",IF($P72="講師",IF($O72="サブ",HLOOKUP(M72,'2024単価表'!$A$4:$B$5,2,FALSE)/2,HLOOKUP(M72,'2024単価表'!$A$4:$B$5,2,FALSE)),""))</f>
        <v/>
      </c>
      <c r="S72" s="410" t="str">
        <f t="shared" ref="S72:S135" si="22">IF($R72="","",IF($M72="","",(Q72*R72)))</f>
        <v/>
      </c>
      <c r="T72" s="413" t="str">
        <f t="shared" si="17"/>
        <v/>
      </c>
      <c r="U72" s="410" t="str">
        <f>IF($M72="","",IF($P72="検討会等参加",HLOOKUP(M72,'2024単価表'!$A$11:$B$12,2,0),""))</f>
        <v/>
      </c>
      <c r="V72" s="410" t="str">
        <f t="shared" ref="V72:V135" si="23">IF($U72="","",IF($M72="","",(T72*U72)))</f>
        <v/>
      </c>
      <c r="W72" s="401"/>
      <c r="X72" s="411"/>
      <c r="Y72" s="399"/>
      <c r="Z72" s="410" t="str">
        <f t="shared" ref="Z72:Z135" si="24">IF($X72="","",IF($Y72="日","1,500",IF($Y72="外","5,500")))</f>
        <v/>
      </c>
      <c r="AA72" s="410" t="str">
        <f t="shared" ref="AA72:AA135" si="25">IF(OR($X72="",$Y72=""),"",(X72*Z72))</f>
        <v/>
      </c>
      <c r="AB72" s="412"/>
      <c r="AC72" s="399"/>
      <c r="AD72" s="410" t="str">
        <f t="shared" ref="AD72:AD135" si="26">IF($AB72="","",IF(OR($AB72="見学",$AB72="視察"),"10,000",IF($AB72="手土産","3,000")))</f>
        <v/>
      </c>
      <c r="AE72" s="410" t="str">
        <f t="shared" ref="AE72:AE135" si="27">IF(OR($AC72="",$AD72=""),"",(AD72*AC72))</f>
        <v/>
      </c>
      <c r="AF72" s="413" t="str">
        <f t="shared" si="18"/>
        <v/>
      </c>
      <c r="AG72" s="410" t="str">
        <f>IF($M72="","",IF($P72="講習料",IF($O72="サブ",HLOOKUP(M72,'2024単価表'!$A$27:$B$28,2,0)/2,HLOOKUP(M72,'2024単価表'!$A$27:$B$28,2,0)),""))</f>
        <v/>
      </c>
      <c r="AH72" s="410" t="str">
        <f t="shared" si="19"/>
        <v/>
      </c>
      <c r="AI72" s="413" t="str">
        <f t="shared" si="20"/>
        <v/>
      </c>
      <c r="AJ72" s="410" t="str">
        <f>IF($M72="","",IF($P72="検討会(法人参加)",HLOOKUP(M72,'2024単価表'!$A$27:$B$28,2,0)/2,""))</f>
        <v/>
      </c>
      <c r="AK72" s="410" t="str">
        <f t="shared" si="21"/>
        <v/>
      </c>
      <c r="AL72" s="706"/>
      <c r="AM72" s="706"/>
    </row>
    <row r="73" spans="4:39" ht="27.75" customHeight="1">
      <c r="D73" s="581"/>
      <c r="E73" s="396"/>
      <c r="F73" s="397" t="s">
        <v>245</v>
      </c>
      <c r="G73" s="398"/>
      <c r="H73" s="399"/>
      <c r="I73" s="810"/>
      <c r="J73" s="810"/>
      <c r="K73" s="706"/>
      <c r="L73" s="706"/>
      <c r="M73" s="400"/>
      <c r="N73" s="401"/>
      <c r="O73" s="407"/>
      <c r="P73" s="408"/>
      <c r="Q73" s="409" t="str">
        <f t="shared" si="16"/>
        <v/>
      </c>
      <c r="R73" s="410" t="str">
        <f>IF($M73="","",IF($P73="講師",IF($O73="サブ",HLOOKUP(M73,'2024単価表'!$A$4:$B$5,2,FALSE)/2,HLOOKUP(M73,'2024単価表'!$A$4:$B$5,2,FALSE)),""))</f>
        <v/>
      </c>
      <c r="S73" s="410" t="str">
        <f t="shared" si="22"/>
        <v/>
      </c>
      <c r="T73" s="409" t="str">
        <f t="shared" si="17"/>
        <v/>
      </c>
      <c r="U73" s="410" t="str">
        <f>IF($M73="","",IF($P73="検討会等参加",HLOOKUP(M73,'2024単価表'!$A$11:$B$12,2,0),""))</f>
        <v/>
      </c>
      <c r="V73" s="410" t="str">
        <f t="shared" si="23"/>
        <v/>
      </c>
      <c r="W73" s="401"/>
      <c r="X73" s="411"/>
      <c r="Y73" s="400"/>
      <c r="Z73" s="410" t="str">
        <f t="shared" si="24"/>
        <v/>
      </c>
      <c r="AA73" s="410" t="str">
        <f t="shared" si="25"/>
        <v/>
      </c>
      <c r="AB73" s="412"/>
      <c r="AC73" s="399"/>
      <c r="AD73" s="410" t="str">
        <f t="shared" si="26"/>
        <v/>
      </c>
      <c r="AE73" s="410" t="str">
        <f t="shared" si="27"/>
        <v/>
      </c>
      <c r="AF73" s="409" t="str">
        <f t="shared" si="18"/>
        <v/>
      </c>
      <c r="AG73" s="410" t="str">
        <f>IF($M73="","",IF($P73="講習料",IF($O73="サブ",HLOOKUP(M73,'2024単価表'!$A$27:$B$28,2,0)/2,HLOOKUP(M73,'2024単価表'!$A$27:$B$28,2,0)),""))</f>
        <v/>
      </c>
      <c r="AH73" s="410" t="str">
        <f t="shared" si="19"/>
        <v/>
      </c>
      <c r="AI73" s="409" t="str">
        <f t="shared" si="20"/>
        <v/>
      </c>
      <c r="AJ73" s="410" t="str">
        <f>IF($M73="","",IF($P73="検討会(法人参加)",HLOOKUP(M73,'2024単価表'!$A$27:$B$28,2,0)/2,""))</f>
        <v/>
      </c>
      <c r="AK73" s="410" t="str">
        <f t="shared" si="21"/>
        <v/>
      </c>
      <c r="AL73" s="706"/>
      <c r="AM73" s="706"/>
    </row>
    <row r="74" spans="4:39" ht="27.75" customHeight="1">
      <c r="D74" s="581"/>
      <c r="E74" s="396"/>
      <c r="F74" s="397" t="s">
        <v>245</v>
      </c>
      <c r="G74" s="398"/>
      <c r="H74" s="399"/>
      <c r="I74" s="810"/>
      <c r="J74" s="810"/>
      <c r="K74" s="706"/>
      <c r="L74" s="706"/>
      <c r="M74" s="399"/>
      <c r="N74" s="401"/>
      <c r="O74" s="407"/>
      <c r="P74" s="408"/>
      <c r="Q74" s="413" t="str">
        <f t="shared" si="16"/>
        <v/>
      </c>
      <c r="R74" s="410" t="str">
        <f>IF($M74="","",IF($P74="講師",IF($O74="サブ",HLOOKUP(M74,'2024単価表'!$A$4:$B$5,2,FALSE)/2,HLOOKUP(M74,'2024単価表'!$A$4:$B$5,2,FALSE)),""))</f>
        <v/>
      </c>
      <c r="S74" s="410" t="str">
        <f t="shared" si="22"/>
        <v/>
      </c>
      <c r="T74" s="413" t="str">
        <f t="shared" si="17"/>
        <v/>
      </c>
      <c r="U74" s="410" t="str">
        <f>IF($M74="","",IF($P74="検討会等参加",HLOOKUP(M74,'2024単価表'!$A$11:$B$12,2,0),""))</f>
        <v/>
      </c>
      <c r="V74" s="410" t="str">
        <f t="shared" si="23"/>
        <v/>
      </c>
      <c r="W74" s="401"/>
      <c r="X74" s="411"/>
      <c r="Y74" s="399"/>
      <c r="Z74" s="410" t="str">
        <f t="shared" si="24"/>
        <v/>
      </c>
      <c r="AA74" s="410" t="str">
        <f t="shared" si="25"/>
        <v/>
      </c>
      <c r="AB74" s="412"/>
      <c r="AC74" s="399"/>
      <c r="AD74" s="410" t="str">
        <f t="shared" si="26"/>
        <v/>
      </c>
      <c r="AE74" s="410" t="str">
        <f t="shared" si="27"/>
        <v/>
      </c>
      <c r="AF74" s="413" t="str">
        <f t="shared" si="18"/>
        <v/>
      </c>
      <c r="AG74" s="410" t="str">
        <f>IF($M74="","",IF($P74="講習料",IF($O74="サブ",HLOOKUP(M74,'2024単価表'!$A$27:$B$28,2,0)/2,HLOOKUP(M74,'2024単価表'!$A$27:$B$28,2,0)),""))</f>
        <v/>
      </c>
      <c r="AH74" s="410" t="str">
        <f t="shared" si="19"/>
        <v/>
      </c>
      <c r="AI74" s="413" t="str">
        <f t="shared" si="20"/>
        <v/>
      </c>
      <c r="AJ74" s="410" t="str">
        <f>IF($M74="","",IF($P74="検討会(法人参加)",HLOOKUP(M74,'2024単価表'!$A$27:$B$28,2,0)/2,""))</f>
        <v/>
      </c>
      <c r="AK74" s="410" t="str">
        <f t="shared" si="21"/>
        <v/>
      </c>
      <c r="AL74" s="706"/>
      <c r="AM74" s="706"/>
    </row>
    <row r="75" spans="4:39" ht="27.75" customHeight="1">
      <c r="D75" s="581"/>
      <c r="E75" s="396"/>
      <c r="F75" s="397" t="s">
        <v>245</v>
      </c>
      <c r="G75" s="398"/>
      <c r="H75" s="399"/>
      <c r="I75" s="810"/>
      <c r="J75" s="810"/>
      <c r="K75" s="706"/>
      <c r="L75" s="706"/>
      <c r="M75" s="400"/>
      <c r="N75" s="401"/>
      <c r="O75" s="407"/>
      <c r="P75" s="408"/>
      <c r="Q75" s="409" t="str">
        <f t="shared" si="16"/>
        <v/>
      </c>
      <c r="R75" s="410" t="str">
        <f>IF($M75="","",IF($P75="講師",IF($O75="サブ",HLOOKUP(M75,'2024単価表'!$A$4:$B$5,2,FALSE)/2,HLOOKUP(M75,'2024単価表'!$A$4:$B$5,2,FALSE)),""))</f>
        <v/>
      </c>
      <c r="S75" s="410" t="str">
        <f t="shared" si="22"/>
        <v/>
      </c>
      <c r="T75" s="409" t="str">
        <f t="shared" si="17"/>
        <v/>
      </c>
      <c r="U75" s="410" t="str">
        <f>IF($M75="","",IF($P75="検討会等参加",HLOOKUP(M75,'2024単価表'!$A$11:$B$12,2,0),""))</f>
        <v/>
      </c>
      <c r="V75" s="410" t="str">
        <f t="shared" si="23"/>
        <v/>
      </c>
      <c r="W75" s="401"/>
      <c r="X75" s="411"/>
      <c r="Y75" s="400"/>
      <c r="Z75" s="410" t="str">
        <f t="shared" si="24"/>
        <v/>
      </c>
      <c r="AA75" s="410" t="str">
        <f t="shared" si="25"/>
        <v/>
      </c>
      <c r="AB75" s="412"/>
      <c r="AC75" s="399"/>
      <c r="AD75" s="410" t="str">
        <f t="shared" si="26"/>
        <v/>
      </c>
      <c r="AE75" s="410" t="str">
        <f t="shared" si="27"/>
        <v/>
      </c>
      <c r="AF75" s="409" t="str">
        <f t="shared" si="18"/>
        <v/>
      </c>
      <c r="AG75" s="410" t="str">
        <f>IF($M75="","",IF($P75="講習料",IF($O75="サブ",HLOOKUP(M75,'2024単価表'!$A$27:$B$28,2,0)/2,HLOOKUP(M75,'2024単価表'!$A$27:$B$28,2,0)),""))</f>
        <v/>
      </c>
      <c r="AH75" s="410" t="str">
        <f t="shared" si="19"/>
        <v/>
      </c>
      <c r="AI75" s="409" t="str">
        <f t="shared" si="20"/>
        <v/>
      </c>
      <c r="AJ75" s="410" t="str">
        <f>IF($M75="","",IF($P75="検討会(法人参加)",HLOOKUP(M75,'2024単価表'!$A$27:$B$28,2,0)/2,""))</f>
        <v/>
      </c>
      <c r="AK75" s="410" t="str">
        <f t="shared" si="21"/>
        <v/>
      </c>
      <c r="AL75" s="706"/>
      <c r="AM75" s="706"/>
    </row>
    <row r="76" spans="4:39" ht="27.75" customHeight="1">
      <c r="D76" s="581"/>
      <c r="E76" s="396"/>
      <c r="F76" s="397" t="s">
        <v>245</v>
      </c>
      <c r="G76" s="398"/>
      <c r="H76" s="399"/>
      <c r="I76" s="810"/>
      <c r="J76" s="810"/>
      <c r="K76" s="706"/>
      <c r="L76" s="706"/>
      <c r="M76" s="399"/>
      <c r="N76" s="401"/>
      <c r="O76" s="407"/>
      <c r="P76" s="408"/>
      <c r="Q76" s="413" t="str">
        <f t="shared" si="16"/>
        <v/>
      </c>
      <c r="R76" s="410" t="str">
        <f>IF($M76="","",IF($P76="講師",IF($O76="サブ",HLOOKUP(M76,'2024単価表'!$A$4:$B$5,2,FALSE)/2,HLOOKUP(M76,'2024単価表'!$A$4:$B$5,2,FALSE)),""))</f>
        <v/>
      </c>
      <c r="S76" s="410" t="str">
        <f t="shared" si="22"/>
        <v/>
      </c>
      <c r="T76" s="413" t="str">
        <f t="shared" si="17"/>
        <v/>
      </c>
      <c r="U76" s="410" t="str">
        <f>IF($M76="","",IF($P76="検討会等参加",HLOOKUP(M76,'2024単価表'!$A$11:$B$12,2,0),""))</f>
        <v/>
      </c>
      <c r="V76" s="410" t="str">
        <f t="shared" si="23"/>
        <v/>
      </c>
      <c r="W76" s="401"/>
      <c r="X76" s="411"/>
      <c r="Y76" s="399"/>
      <c r="Z76" s="410" t="str">
        <f t="shared" si="24"/>
        <v/>
      </c>
      <c r="AA76" s="410" t="str">
        <f t="shared" si="25"/>
        <v/>
      </c>
      <c r="AB76" s="412"/>
      <c r="AC76" s="399"/>
      <c r="AD76" s="410" t="str">
        <f t="shared" si="26"/>
        <v/>
      </c>
      <c r="AE76" s="410" t="str">
        <f t="shared" si="27"/>
        <v/>
      </c>
      <c r="AF76" s="413" t="str">
        <f t="shared" si="18"/>
        <v/>
      </c>
      <c r="AG76" s="410" t="str">
        <f>IF($M76="","",IF($P76="講習料",IF($O76="サブ",HLOOKUP(M76,'2024単価表'!$A$27:$B$28,2,0)/2,HLOOKUP(M76,'2024単価表'!$A$27:$B$28,2,0)),""))</f>
        <v/>
      </c>
      <c r="AH76" s="410" t="str">
        <f t="shared" si="19"/>
        <v/>
      </c>
      <c r="AI76" s="413" t="str">
        <f t="shared" si="20"/>
        <v/>
      </c>
      <c r="AJ76" s="410" t="str">
        <f>IF($M76="","",IF($P76="検討会(法人参加)",HLOOKUP(M76,'2024単価表'!$A$27:$B$28,2,0)/2,""))</f>
        <v/>
      </c>
      <c r="AK76" s="410" t="str">
        <f t="shared" si="21"/>
        <v/>
      </c>
      <c r="AL76" s="706"/>
      <c r="AM76" s="706"/>
    </row>
    <row r="77" spans="4:39" ht="27.75" customHeight="1">
      <c r="D77" s="581"/>
      <c r="E77" s="396"/>
      <c r="F77" s="397" t="s">
        <v>245</v>
      </c>
      <c r="G77" s="398"/>
      <c r="H77" s="399"/>
      <c r="I77" s="810"/>
      <c r="J77" s="810"/>
      <c r="K77" s="706"/>
      <c r="L77" s="706"/>
      <c r="M77" s="400"/>
      <c r="N77" s="401"/>
      <c r="O77" s="407"/>
      <c r="P77" s="408"/>
      <c r="Q77" s="409" t="str">
        <f t="shared" si="16"/>
        <v/>
      </c>
      <c r="R77" s="410" t="str">
        <f>IF($M77="","",IF($P77="講師",IF($O77="サブ",HLOOKUP(M77,'2024単価表'!$A$4:$B$5,2,FALSE)/2,HLOOKUP(M77,'2024単価表'!$A$4:$B$5,2,FALSE)),""))</f>
        <v/>
      </c>
      <c r="S77" s="410" t="str">
        <f t="shared" si="22"/>
        <v/>
      </c>
      <c r="T77" s="409" t="str">
        <f t="shared" si="17"/>
        <v/>
      </c>
      <c r="U77" s="410" t="str">
        <f>IF($M77="","",IF($P77="検討会等参加",HLOOKUP(M77,'2024単価表'!$A$11:$B$12,2,0),""))</f>
        <v/>
      </c>
      <c r="V77" s="410" t="str">
        <f t="shared" si="23"/>
        <v/>
      </c>
      <c r="W77" s="401"/>
      <c r="X77" s="411"/>
      <c r="Y77" s="400"/>
      <c r="Z77" s="410" t="str">
        <f t="shared" si="24"/>
        <v/>
      </c>
      <c r="AA77" s="410" t="str">
        <f t="shared" si="25"/>
        <v/>
      </c>
      <c r="AB77" s="412"/>
      <c r="AC77" s="399"/>
      <c r="AD77" s="410" t="str">
        <f t="shared" si="26"/>
        <v/>
      </c>
      <c r="AE77" s="410" t="str">
        <f t="shared" si="27"/>
        <v/>
      </c>
      <c r="AF77" s="409" t="str">
        <f t="shared" si="18"/>
        <v/>
      </c>
      <c r="AG77" s="410" t="str">
        <f>IF($M77="","",IF($P77="講習料",IF($O77="サブ",HLOOKUP(M77,'2024単価表'!$A$27:$B$28,2,0)/2,HLOOKUP(M77,'2024単価表'!$A$27:$B$28,2,0)),""))</f>
        <v/>
      </c>
      <c r="AH77" s="410" t="str">
        <f t="shared" si="19"/>
        <v/>
      </c>
      <c r="AI77" s="409" t="str">
        <f t="shared" si="20"/>
        <v/>
      </c>
      <c r="AJ77" s="410" t="str">
        <f>IF($M77="","",IF($P77="検討会(法人参加)",HLOOKUP(M77,'2024単価表'!$A$27:$B$28,2,0)/2,""))</f>
        <v/>
      </c>
      <c r="AK77" s="410" t="str">
        <f t="shared" si="21"/>
        <v/>
      </c>
      <c r="AL77" s="706"/>
      <c r="AM77" s="706"/>
    </row>
    <row r="78" spans="4:39" ht="27.75" customHeight="1">
      <c r="D78" s="581"/>
      <c r="E78" s="396"/>
      <c r="F78" s="397" t="s">
        <v>245</v>
      </c>
      <c r="G78" s="398"/>
      <c r="H78" s="399"/>
      <c r="I78" s="810"/>
      <c r="J78" s="810"/>
      <c r="K78" s="706"/>
      <c r="L78" s="706"/>
      <c r="M78" s="399"/>
      <c r="N78" s="401"/>
      <c r="O78" s="407"/>
      <c r="P78" s="408"/>
      <c r="Q78" s="413" t="str">
        <f t="shared" si="16"/>
        <v/>
      </c>
      <c r="R78" s="410" t="str">
        <f>IF($M78="","",IF($P78="講師",IF($O78="サブ",HLOOKUP(M78,'2024単価表'!$A$4:$B$5,2,FALSE)/2,HLOOKUP(M78,'2024単価表'!$A$4:$B$5,2,FALSE)),""))</f>
        <v/>
      </c>
      <c r="S78" s="410" t="str">
        <f t="shared" si="22"/>
        <v/>
      </c>
      <c r="T78" s="413" t="str">
        <f t="shared" si="17"/>
        <v/>
      </c>
      <c r="U78" s="410" t="str">
        <f>IF($M78="","",IF($P78="検討会等参加",HLOOKUP(M78,'2024単価表'!$A$11:$B$12,2,0),""))</f>
        <v/>
      </c>
      <c r="V78" s="410" t="str">
        <f t="shared" si="23"/>
        <v/>
      </c>
      <c r="W78" s="401"/>
      <c r="X78" s="411"/>
      <c r="Y78" s="399"/>
      <c r="Z78" s="410" t="str">
        <f t="shared" si="24"/>
        <v/>
      </c>
      <c r="AA78" s="410" t="str">
        <f t="shared" si="25"/>
        <v/>
      </c>
      <c r="AB78" s="412"/>
      <c r="AC78" s="399"/>
      <c r="AD78" s="410" t="str">
        <f t="shared" si="26"/>
        <v/>
      </c>
      <c r="AE78" s="410" t="str">
        <f t="shared" si="27"/>
        <v/>
      </c>
      <c r="AF78" s="413" t="str">
        <f t="shared" si="18"/>
        <v/>
      </c>
      <c r="AG78" s="410" t="str">
        <f>IF($M78="","",IF($P78="講習料",IF($O78="サブ",HLOOKUP(M78,'2024単価表'!$A$27:$B$28,2,0)/2,HLOOKUP(M78,'2024単価表'!$A$27:$B$28,2,0)),""))</f>
        <v/>
      </c>
      <c r="AH78" s="410" t="str">
        <f t="shared" si="19"/>
        <v/>
      </c>
      <c r="AI78" s="413" t="str">
        <f t="shared" si="20"/>
        <v/>
      </c>
      <c r="AJ78" s="410" t="str">
        <f>IF($M78="","",IF($P78="検討会(法人参加)",HLOOKUP(M78,'2024単価表'!$A$27:$B$28,2,0)/2,""))</f>
        <v/>
      </c>
      <c r="AK78" s="410" t="str">
        <f t="shared" si="21"/>
        <v/>
      </c>
      <c r="AL78" s="706"/>
      <c r="AM78" s="706"/>
    </row>
    <row r="79" spans="4:39" ht="27.75" customHeight="1">
      <c r="D79" s="581"/>
      <c r="E79" s="396"/>
      <c r="F79" s="397" t="s">
        <v>245</v>
      </c>
      <c r="G79" s="398"/>
      <c r="H79" s="399"/>
      <c r="I79" s="810"/>
      <c r="J79" s="810"/>
      <c r="K79" s="706"/>
      <c r="L79" s="706"/>
      <c r="M79" s="400"/>
      <c r="N79" s="401"/>
      <c r="O79" s="407"/>
      <c r="P79" s="408"/>
      <c r="Q79" s="409" t="str">
        <f t="shared" si="16"/>
        <v/>
      </c>
      <c r="R79" s="410" t="str">
        <f>IF($M79="","",IF($P79="講師",IF($O79="サブ",HLOOKUP(M79,'2024単価表'!$A$4:$B$5,2,FALSE)/2,HLOOKUP(M79,'2024単価表'!$A$4:$B$5,2,FALSE)),""))</f>
        <v/>
      </c>
      <c r="S79" s="410" t="str">
        <f t="shared" si="22"/>
        <v/>
      </c>
      <c r="T79" s="409" t="str">
        <f t="shared" si="17"/>
        <v/>
      </c>
      <c r="U79" s="410" t="str">
        <f>IF($M79="","",IF($P79="検討会等参加",HLOOKUP(M79,'2024単価表'!$A$11:$B$12,2,0),""))</f>
        <v/>
      </c>
      <c r="V79" s="410" t="str">
        <f t="shared" si="23"/>
        <v/>
      </c>
      <c r="W79" s="401"/>
      <c r="X79" s="411"/>
      <c r="Y79" s="400"/>
      <c r="Z79" s="410" t="str">
        <f t="shared" si="24"/>
        <v/>
      </c>
      <c r="AA79" s="410" t="str">
        <f t="shared" si="25"/>
        <v/>
      </c>
      <c r="AB79" s="412"/>
      <c r="AC79" s="399"/>
      <c r="AD79" s="410" t="str">
        <f t="shared" si="26"/>
        <v/>
      </c>
      <c r="AE79" s="410" t="str">
        <f t="shared" si="27"/>
        <v/>
      </c>
      <c r="AF79" s="409" t="str">
        <f t="shared" si="18"/>
        <v/>
      </c>
      <c r="AG79" s="410" t="str">
        <f>IF($M79="","",IF($P79="講習料",IF($O79="サブ",HLOOKUP(M79,'2024単価表'!$A$27:$B$28,2,0)/2,HLOOKUP(M79,'2024単価表'!$A$27:$B$28,2,0)),""))</f>
        <v/>
      </c>
      <c r="AH79" s="410" t="str">
        <f t="shared" si="19"/>
        <v/>
      </c>
      <c r="AI79" s="409" t="str">
        <f t="shared" si="20"/>
        <v/>
      </c>
      <c r="AJ79" s="410" t="str">
        <f>IF($M79="","",IF($P79="検討会(法人参加)",HLOOKUP(M79,'2024単価表'!$A$27:$B$28,2,0)/2,""))</f>
        <v/>
      </c>
      <c r="AK79" s="410" t="str">
        <f t="shared" si="21"/>
        <v/>
      </c>
      <c r="AL79" s="706"/>
      <c r="AM79" s="706"/>
    </row>
    <row r="80" spans="4:39" ht="27.75" customHeight="1">
      <c r="D80" s="581"/>
      <c r="E80" s="396"/>
      <c r="F80" s="397" t="s">
        <v>245</v>
      </c>
      <c r="G80" s="398"/>
      <c r="H80" s="399"/>
      <c r="I80" s="810"/>
      <c r="J80" s="810"/>
      <c r="K80" s="706"/>
      <c r="L80" s="706"/>
      <c r="M80" s="399"/>
      <c r="N80" s="401"/>
      <c r="O80" s="407"/>
      <c r="P80" s="408"/>
      <c r="Q80" s="413" t="str">
        <f t="shared" si="16"/>
        <v/>
      </c>
      <c r="R80" s="410" t="str">
        <f>IF($M80="","",IF($P80="講師",IF($O80="サブ",HLOOKUP(M80,'2024単価表'!$A$4:$B$5,2,FALSE)/2,HLOOKUP(M80,'2024単価表'!$A$4:$B$5,2,FALSE)),""))</f>
        <v/>
      </c>
      <c r="S80" s="410" t="str">
        <f t="shared" si="22"/>
        <v/>
      </c>
      <c r="T80" s="413" t="str">
        <f t="shared" si="17"/>
        <v/>
      </c>
      <c r="U80" s="410" t="str">
        <f>IF($M80="","",IF($P80="検討会等参加",HLOOKUP(M80,'2024単価表'!$A$11:$B$12,2,0),""))</f>
        <v/>
      </c>
      <c r="V80" s="410" t="str">
        <f t="shared" si="23"/>
        <v/>
      </c>
      <c r="W80" s="401"/>
      <c r="X80" s="411"/>
      <c r="Y80" s="399"/>
      <c r="Z80" s="410" t="str">
        <f t="shared" si="24"/>
        <v/>
      </c>
      <c r="AA80" s="410" t="str">
        <f t="shared" si="25"/>
        <v/>
      </c>
      <c r="AB80" s="412"/>
      <c r="AC80" s="399"/>
      <c r="AD80" s="410" t="str">
        <f t="shared" si="26"/>
        <v/>
      </c>
      <c r="AE80" s="410" t="str">
        <f t="shared" si="27"/>
        <v/>
      </c>
      <c r="AF80" s="413" t="str">
        <f t="shared" si="18"/>
        <v/>
      </c>
      <c r="AG80" s="410" t="str">
        <f>IF($M80="","",IF($P80="講習料",IF($O80="サブ",HLOOKUP(M80,'2024単価表'!$A$27:$B$28,2,0)/2,HLOOKUP(M80,'2024単価表'!$A$27:$B$28,2,0)),""))</f>
        <v/>
      </c>
      <c r="AH80" s="410" t="str">
        <f t="shared" si="19"/>
        <v/>
      </c>
      <c r="AI80" s="413" t="str">
        <f t="shared" si="20"/>
        <v/>
      </c>
      <c r="AJ80" s="410" t="str">
        <f>IF($M80="","",IF($P80="検討会(法人参加)",HLOOKUP(M80,'2024単価表'!$A$27:$B$28,2,0)/2,""))</f>
        <v/>
      </c>
      <c r="AK80" s="410" t="str">
        <f t="shared" si="21"/>
        <v/>
      </c>
      <c r="AL80" s="706"/>
      <c r="AM80" s="706"/>
    </row>
    <row r="81" spans="4:39" ht="27.75" customHeight="1">
      <c r="D81" s="581"/>
      <c r="E81" s="396"/>
      <c r="F81" s="397" t="s">
        <v>245</v>
      </c>
      <c r="G81" s="398"/>
      <c r="H81" s="399"/>
      <c r="I81" s="810"/>
      <c r="J81" s="810"/>
      <c r="K81" s="706"/>
      <c r="L81" s="706"/>
      <c r="M81" s="400"/>
      <c r="N81" s="401"/>
      <c r="O81" s="407"/>
      <c r="P81" s="408"/>
      <c r="Q81" s="409" t="str">
        <f t="shared" si="16"/>
        <v/>
      </c>
      <c r="R81" s="410" t="str">
        <f>IF($M81="","",IF($P81="講師",IF($O81="サブ",HLOOKUP(M81,'2024単価表'!$A$4:$B$5,2,FALSE)/2,HLOOKUP(M81,'2024単価表'!$A$4:$B$5,2,FALSE)),""))</f>
        <v/>
      </c>
      <c r="S81" s="410" t="str">
        <f t="shared" si="22"/>
        <v/>
      </c>
      <c r="T81" s="409" t="str">
        <f t="shared" si="17"/>
        <v/>
      </c>
      <c r="U81" s="410" t="str">
        <f>IF($M81="","",IF($P81="検討会等参加",HLOOKUP(M81,'2024単価表'!$A$11:$B$12,2,0),""))</f>
        <v/>
      </c>
      <c r="V81" s="410" t="str">
        <f t="shared" si="23"/>
        <v/>
      </c>
      <c r="W81" s="401"/>
      <c r="X81" s="411"/>
      <c r="Y81" s="400"/>
      <c r="Z81" s="410" t="str">
        <f t="shared" si="24"/>
        <v/>
      </c>
      <c r="AA81" s="410" t="str">
        <f t="shared" si="25"/>
        <v/>
      </c>
      <c r="AB81" s="412"/>
      <c r="AC81" s="399"/>
      <c r="AD81" s="410" t="str">
        <f t="shared" si="26"/>
        <v/>
      </c>
      <c r="AE81" s="410" t="str">
        <f t="shared" si="27"/>
        <v/>
      </c>
      <c r="AF81" s="409" t="str">
        <f t="shared" si="18"/>
        <v/>
      </c>
      <c r="AG81" s="410" t="str">
        <f>IF($M81="","",IF($P81="講習料",IF($O81="サブ",HLOOKUP(M81,'2024単価表'!$A$27:$B$28,2,0)/2,HLOOKUP(M81,'2024単価表'!$A$27:$B$28,2,0)),""))</f>
        <v/>
      </c>
      <c r="AH81" s="410" t="str">
        <f t="shared" si="19"/>
        <v/>
      </c>
      <c r="AI81" s="409" t="str">
        <f t="shared" si="20"/>
        <v/>
      </c>
      <c r="AJ81" s="410" t="str">
        <f>IF($M81="","",IF($P81="検討会(法人参加)",HLOOKUP(M81,'2024単価表'!$A$27:$B$28,2,0)/2,""))</f>
        <v/>
      </c>
      <c r="AK81" s="410" t="str">
        <f t="shared" si="21"/>
        <v/>
      </c>
      <c r="AL81" s="706"/>
      <c r="AM81" s="706"/>
    </row>
    <row r="82" spans="4:39" ht="27.75" customHeight="1">
      <c r="D82" s="581"/>
      <c r="E82" s="396"/>
      <c r="F82" s="397" t="s">
        <v>245</v>
      </c>
      <c r="G82" s="398"/>
      <c r="H82" s="399"/>
      <c r="I82" s="810"/>
      <c r="J82" s="810"/>
      <c r="K82" s="706"/>
      <c r="L82" s="706"/>
      <c r="M82" s="399"/>
      <c r="N82" s="401"/>
      <c r="O82" s="407"/>
      <c r="P82" s="408"/>
      <c r="Q82" s="413" t="str">
        <f t="shared" si="16"/>
        <v/>
      </c>
      <c r="R82" s="410" t="str">
        <f>IF($M82="","",IF($P82="講師",IF($O82="サブ",HLOOKUP(M82,'2024単価表'!$A$4:$B$5,2,FALSE)/2,HLOOKUP(M82,'2024単価表'!$A$4:$B$5,2,FALSE)),""))</f>
        <v/>
      </c>
      <c r="S82" s="410" t="str">
        <f t="shared" si="22"/>
        <v/>
      </c>
      <c r="T82" s="413" t="str">
        <f t="shared" si="17"/>
        <v/>
      </c>
      <c r="U82" s="410" t="str">
        <f>IF($M82="","",IF($P82="検討会等参加",HLOOKUP(M82,'2024単価表'!$A$11:$B$12,2,0),""))</f>
        <v/>
      </c>
      <c r="V82" s="410" t="str">
        <f t="shared" si="23"/>
        <v/>
      </c>
      <c r="W82" s="401"/>
      <c r="X82" s="411"/>
      <c r="Y82" s="399"/>
      <c r="Z82" s="410" t="str">
        <f t="shared" si="24"/>
        <v/>
      </c>
      <c r="AA82" s="410" t="str">
        <f t="shared" si="25"/>
        <v/>
      </c>
      <c r="AB82" s="412"/>
      <c r="AC82" s="399"/>
      <c r="AD82" s="410" t="str">
        <f t="shared" si="26"/>
        <v/>
      </c>
      <c r="AE82" s="410" t="str">
        <f t="shared" si="27"/>
        <v/>
      </c>
      <c r="AF82" s="413" t="str">
        <f t="shared" si="18"/>
        <v/>
      </c>
      <c r="AG82" s="410" t="str">
        <f>IF($M82="","",IF($P82="講習料",IF($O82="サブ",HLOOKUP(M82,'2024単価表'!$A$27:$B$28,2,0)/2,HLOOKUP(M82,'2024単価表'!$A$27:$B$28,2,0)),""))</f>
        <v/>
      </c>
      <c r="AH82" s="410" t="str">
        <f t="shared" si="19"/>
        <v/>
      </c>
      <c r="AI82" s="413" t="str">
        <f t="shared" si="20"/>
        <v/>
      </c>
      <c r="AJ82" s="410" t="str">
        <f>IF($M82="","",IF($P82="検討会(法人参加)",HLOOKUP(M82,'2024単価表'!$A$27:$B$28,2,0)/2,""))</f>
        <v/>
      </c>
      <c r="AK82" s="410" t="str">
        <f t="shared" si="21"/>
        <v/>
      </c>
      <c r="AL82" s="706"/>
      <c r="AM82" s="706"/>
    </row>
    <row r="83" spans="4:39" ht="27.75" customHeight="1">
      <c r="D83" s="581"/>
      <c r="E83" s="396"/>
      <c r="F83" s="397" t="s">
        <v>245</v>
      </c>
      <c r="G83" s="398"/>
      <c r="H83" s="399"/>
      <c r="I83" s="810"/>
      <c r="J83" s="810"/>
      <c r="K83" s="706"/>
      <c r="L83" s="706"/>
      <c r="M83" s="400"/>
      <c r="N83" s="401"/>
      <c r="O83" s="407"/>
      <c r="P83" s="408"/>
      <c r="Q83" s="409" t="str">
        <f t="shared" si="16"/>
        <v/>
      </c>
      <c r="R83" s="410" t="str">
        <f>IF($M83="","",IF($P83="講師",IF($O83="サブ",HLOOKUP(M83,'2024単価表'!$A$4:$B$5,2,FALSE)/2,HLOOKUP(M83,'2024単価表'!$A$4:$B$5,2,FALSE)),""))</f>
        <v/>
      </c>
      <c r="S83" s="410" t="str">
        <f t="shared" si="22"/>
        <v/>
      </c>
      <c r="T83" s="409" t="str">
        <f t="shared" si="17"/>
        <v/>
      </c>
      <c r="U83" s="410" t="str">
        <f>IF($M83="","",IF($P83="検討会等参加",HLOOKUP(M83,'2024単価表'!$A$11:$B$12,2,0),""))</f>
        <v/>
      </c>
      <c r="V83" s="410" t="str">
        <f t="shared" si="23"/>
        <v/>
      </c>
      <c r="W83" s="401"/>
      <c r="X83" s="411"/>
      <c r="Y83" s="400"/>
      <c r="Z83" s="410" t="str">
        <f t="shared" si="24"/>
        <v/>
      </c>
      <c r="AA83" s="410" t="str">
        <f t="shared" si="25"/>
        <v/>
      </c>
      <c r="AB83" s="412"/>
      <c r="AC83" s="399"/>
      <c r="AD83" s="410" t="str">
        <f t="shared" si="26"/>
        <v/>
      </c>
      <c r="AE83" s="410" t="str">
        <f t="shared" si="27"/>
        <v/>
      </c>
      <c r="AF83" s="409" t="str">
        <f t="shared" si="18"/>
        <v/>
      </c>
      <c r="AG83" s="410" t="str">
        <f>IF($M83="","",IF($P83="講習料",IF($O83="サブ",HLOOKUP(M83,'2024単価表'!$A$27:$B$28,2,0)/2,HLOOKUP(M83,'2024単価表'!$A$27:$B$28,2,0)),""))</f>
        <v/>
      </c>
      <c r="AH83" s="410" t="str">
        <f t="shared" si="19"/>
        <v/>
      </c>
      <c r="AI83" s="409" t="str">
        <f t="shared" si="20"/>
        <v/>
      </c>
      <c r="AJ83" s="410" t="str">
        <f>IF($M83="","",IF($P83="検討会(法人参加)",HLOOKUP(M83,'2024単価表'!$A$27:$B$28,2,0)/2,""))</f>
        <v/>
      </c>
      <c r="AK83" s="410" t="str">
        <f t="shared" si="21"/>
        <v/>
      </c>
      <c r="AL83" s="706"/>
      <c r="AM83" s="706"/>
    </row>
    <row r="84" spans="4:39" ht="27.75" customHeight="1">
      <c r="D84" s="581"/>
      <c r="E84" s="396"/>
      <c r="F84" s="397" t="s">
        <v>245</v>
      </c>
      <c r="G84" s="398"/>
      <c r="H84" s="399"/>
      <c r="I84" s="810"/>
      <c r="J84" s="810"/>
      <c r="K84" s="706"/>
      <c r="L84" s="706"/>
      <c r="M84" s="399"/>
      <c r="N84" s="401"/>
      <c r="O84" s="407"/>
      <c r="P84" s="408"/>
      <c r="Q84" s="413" t="str">
        <f t="shared" si="16"/>
        <v/>
      </c>
      <c r="R84" s="410" t="str">
        <f>IF($M84="","",IF($P84="講師",IF($O84="サブ",HLOOKUP(M84,'2024単価表'!$A$4:$B$5,2,FALSE)/2,HLOOKUP(M84,'2024単価表'!$A$4:$B$5,2,FALSE)),""))</f>
        <v/>
      </c>
      <c r="S84" s="410" t="str">
        <f t="shared" si="22"/>
        <v/>
      </c>
      <c r="T84" s="413" t="str">
        <f t="shared" si="17"/>
        <v/>
      </c>
      <c r="U84" s="410" t="str">
        <f>IF($M84="","",IF($P84="検討会等参加",HLOOKUP(M84,'2024単価表'!$A$11:$B$12,2,0),""))</f>
        <v/>
      </c>
      <c r="V84" s="410" t="str">
        <f t="shared" si="23"/>
        <v/>
      </c>
      <c r="W84" s="401"/>
      <c r="X84" s="411"/>
      <c r="Y84" s="399"/>
      <c r="Z84" s="410" t="str">
        <f t="shared" si="24"/>
        <v/>
      </c>
      <c r="AA84" s="410" t="str">
        <f t="shared" si="25"/>
        <v/>
      </c>
      <c r="AB84" s="412"/>
      <c r="AC84" s="399"/>
      <c r="AD84" s="410" t="str">
        <f t="shared" si="26"/>
        <v/>
      </c>
      <c r="AE84" s="410" t="str">
        <f t="shared" si="27"/>
        <v/>
      </c>
      <c r="AF84" s="413" t="str">
        <f t="shared" si="18"/>
        <v/>
      </c>
      <c r="AG84" s="410" t="str">
        <f>IF($M84="","",IF($P84="講習料",IF($O84="サブ",HLOOKUP(M84,'2024単価表'!$A$27:$B$28,2,0)/2,HLOOKUP(M84,'2024単価表'!$A$27:$B$28,2,0)),""))</f>
        <v/>
      </c>
      <c r="AH84" s="410" t="str">
        <f t="shared" si="19"/>
        <v/>
      </c>
      <c r="AI84" s="413" t="str">
        <f t="shared" si="20"/>
        <v/>
      </c>
      <c r="AJ84" s="410" t="str">
        <f>IF($M84="","",IF($P84="検討会(法人参加)",HLOOKUP(M84,'2024単価表'!$A$27:$B$28,2,0)/2,""))</f>
        <v/>
      </c>
      <c r="AK84" s="410" t="str">
        <f t="shared" si="21"/>
        <v/>
      </c>
      <c r="AL84" s="706"/>
      <c r="AM84" s="706"/>
    </row>
    <row r="85" spans="4:39" ht="27.75" customHeight="1">
      <c r="D85" s="581"/>
      <c r="E85" s="396"/>
      <c r="F85" s="397" t="s">
        <v>245</v>
      </c>
      <c r="G85" s="398"/>
      <c r="H85" s="399"/>
      <c r="I85" s="810"/>
      <c r="J85" s="810"/>
      <c r="K85" s="706"/>
      <c r="L85" s="706"/>
      <c r="M85" s="400"/>
      <c r="N85" s="401"/>
      <c r="O85" s="407"/>
      <c r="P85" s="408"/>
      <c r="Q85" s="409" t="str">
        <f t="shared" si="16"/>
        <v/>
      </c>
      <c r="R85" s="410" t="str">
        <f>IF($M85="","",IF($P85="講師",IF($O85="サブ",HLOOKUP(M85,'2024単価表'!$A$4:$B$5,2,FALSE)/2,HLOOKUP(M85,'2024単価表'!$A$4:$B$5,2,FALSE)),""))</f>
        <v/>
      </c>
      <c r="S85" s="410" t="str">
        <f t="shared" si="22"/>
        <v/>
      </c>
      <c r="T85" s="409" t="str">
        <f t="shared" si="17"/>
        <v/>
      </c>
      <c r="U85" s="410" t="str">
        <f>IF($M85="","",IF($P85="検討会等参加",HLOOKUP(M85,'2024単価表'!$A$11:$B$12,2,0),""))</f>
        <v/>
      </c>
      <c r="V85" s="410" t="str">
        <f t="shared" si="23"/>
        <v/>
      </c>
      <c r="W85" s="401"/>
      <c r="X85" s="411"/>
      <c r="Y85" s="400"/>
      <c r="Z85" s="410" t="str">
        <f t="shared" si="24"/>
        <v/>
      </c>
      <c r="AA85" s="410" t="str">
        <f t="shared" si="25"/>
        <v/>
      </c>
      <c r="AB85" s="412"/>
      <c r="AC85" s="399"/>
      <c r="AD85" s="410" t="str">
        <f t="shared" si="26"/>
        <v/>
      </c>
      <c r="AE85" s="410" t="str">
        <f t="shared" si="27"/>
        <v/>
      </c>
      <c r="AF85" s="409" t="str">
        <f t="shared" si="18"/>
        <v/>
      </c>
      <c r="AG85" s="410" t="str">
        <f>IF($M85="","",IF($P85="講習料",IF($O85="サブ",HLOOKUP(M85,'2024単価表'!$A$27:$B$28,2,0)/2,HLOOKUP(M85,'2024単価表'!$A$27:$B$28,2,0)),""))</f>
        <v/>
      </c>
      <c r="AH85" s="410" t="str">
        <f t="shared" si="19"/>
        <v/>
      </c>
      <c r="AI85" s="409" t="str">
        <f t="shared" si="20"/>
        <v/>
      </c>
      <c r="AJ85" s="410" t="str">
        <f>IF($M85="","",IF($P85="検討会(法人参加)",HLOOKUP(M85,'2024単価表'!$A$27:$B$28,2,0)/2,""))</f>
        <v/>
      </c>
      <c r="AK85" s="410" t="str">
        <f t="shared" si="21"/>
        <v/>
      </c>
      <c r="AL85" s="706"/>
      <c r="AM85" s="706"/>
    </row>
    <row r="86" spans="4:39" ht="27.75" customHeight="1">
      <c r="D86" s="581"/>
      <c r="E86" s="396"/>
      <c r="F86" s="397" t="s">
        <v>245</v>
      </c>
      <c r="G86" s="398"/>
      <c r="H86" s="399"/>
      <c r="I86" s="810"/>
      <c r="J86" s="810"/>
      <c r="K86" s="706"/>
      <c r="L86" s="706"/>
      <c r="M86" s="399"/>
      <c r="N86" s="401"/>
      <c r="O86" s="407"/>
      <c r="P86" s="408"/>
      <c r="Q86" s="413" t="str">
        <f t="shared" si="16"/>
        <v/>
      </c>
      <c r="R86" s="410" t="str">
        <f>IF($M86="","",IF($P86="講師",IF($O86="サブ",HLOOKUP(M86,'2024単価表'!$A$4:$B$5,2,FALSE)/2,HLOOKUP(M86,'2024単価表'!$A$4:$B$5,2,FALSE)),""))</f>
        <v/>
      </c>
      <c r="S86" s="410" t="str">
        <f t="shared" si="22"/>
        <v/>
      </c>
      <c r="T86" s="413" t="str">
        <f t="shared" si="17"/>
        <v/>
      </c>
      <c r="U86" s="410" t="str">
        <f>IF($M86="","",IF($P86="検討会等参加",HLOOKUP(M86,'2024単価表'!$A$11:$B$12,2,0),""))</f>
        <v/>
      </c>
      <c r="V86" s="410" t="str">
        <f t="shared" si="23"/>
        <v/>
      </c>
      <c r="W86" s="401"/>
      <c r="X86" s="411"/>
      <c r="Y86" s="399"/>
      <c r="Z86" s="410" t="str">
        <f t="shared" si="24"/>
        <v/>
      </c>
      <c r="AA86" s="410" t="str">
        <f t="shared" si="25"/>
        <v/>
      </c>
      <c r="AB86" s="412"/>
      <c r="AC86" s="399"/>
      <c r="AD86" s="410" t="str">
        <f t="shared" si="26"/>
        <v/>
      </c>
      <c r="AE86" s="410" t="str">
        <f t="shared" si="27"/>
        <v/>
      </c>
      <c r="AF86" s="413" t="str">
        <f t="shared" si="18"/>
        <v/>
      </c>
      <c r="AG86" s="410" t="str">
        <f>IF($M86="","",IF($P86="講習料",IF($O86="サブ",HLOOKUP(M86,'2024単価表'!$A$27:$B$28,2,0)/2,HLOOKUP(M86,'2024単価表'!$A$27:$B$28,2,0)),""))</f>
        <v/>
      </c>
      <c r="AH86" s="410" t="str">
        <f t="shared" si="19"/>
        <v/>
      </c>
      <c r="AI86" s="413" t="str">
        <f t="shared" si="20"/>
        <v/>
      </c>
      <c r="AJ86" s="410" t="str">
        <f>IF($M86="","",IF($P86="検討会(法人参加)",HLOOKUP(M86,'2024単価表'!$A$27:$B$28,2,0)/2,""))</f>
        <v/>
      </c>
      <c r="AK86" s="410" t="str">
        <f t="shared" si="21"/>
        <v/>
      </c>
      <c r="AL86" s="706"/>
      <c r="AM86" s="706"/>
    </row>
    <row r="87" spans="4:39" ht="27.75" customHeight="1">
      <c r="D87" s="581"/>
      <c r="E87" s="396"/>
      <c r="F87" s="397" t="s">
        <v>245</v>
      </c>
      <c r="G87" s="398"/>
      <c r="H87" s="399"/>
      <c r="I87" s="810"/>
      <c r="J87" s="810"/>
      <c r="K87" s="706"/>
      <c r="L87" s="706"/>
      <c r="M87" s="400"/>
      <c r="N87" s="401"/>
      <c r="O87" s="407"/>
      <c r="P87" s="408"/>
      <c r="Q87" s="409" t="str">
        <f t="shared" si="16"/>
        <v/>
      </c>
      <c r="R87" s="410" t="str">
        <f>IF($M87="","",IF($P87="講師",IF($O87="サブ",HLOOKUP(M87,'2024単価表'!$A$4:$B$5,2,FALSE)/2,HLOOKUP(M87,'2024単価表'!$A$4:$B$5,2,FALSE)),""))</f>
        <v/>
      </c>
      <c r="S87" s="410" t="str">
        <f t="shared" si="22"/>
        <v/>
      </c>
      <c r="T87" s="409" t="str">
        <f t="shared" si="17"/>
        <v/>
      </c>
      <c r="U87" s="410" t="str">
        <f>IF($M87="","",IF($P87="検討会等参加",HLOOKUP(M87,'2024単価表'!$A$11:$B$12,2,0),""))</f>
        <v/>
      </c>
      <c r="V87" s="410" t="str">
        <f t="shared" si="23"/>
        <v/>
      </c>
      <c r="W87" s="401"/>
      <c r="X87" s="411"/>
      <c r="Y87" s="400"/>
      <c r="Z87" s="410" t="str">
        <f t="shared" si="24"/>
        <v/>
      </c>
      <c r="AA87" s="410" t="str">
        <f t="shared" si="25"/>
        <v/>
      </c>
      <c r="AB87" s="412"/>
      <c r="AC87" s="399"/>
      <c r="AD87" s="410" t="str">
        <f t="shared" si="26"/>
        <v/>
      </c>
      <c r="AE87" s="410" t="str">
        <f t="shared" si="27"/>
        <v/>
      </c>
      <c r="AF87" s="409" t="str">
        <f t="shared" si="18"/>
        <v/>
      </c>
      <c r="AG87" s="410" t="str">
        <f>IF($M87="","",IF($P87="講習料",IF($O87="サブ",HLOOKUP(M87,'2024単価表'!$A$27:$B$28,2,0)/2,HLOOKUP(M87,'2024単価表'!$A$27:$B$28,2,0)),""))</f>
        <v/>
      </c>
      <c r="AH87" s="410" t="str">
        <f t="shared" si="19"/>
        <v/>
      </c>
      <c r="AI87" s="409" t="str">
        <f t="shared" si="20"/>
        <v/>
      </c>
      <c r="AJ87" s="410" t="str">
        <f>IF($M87="","",IF($P87="検討会(法人参加)",HLOOKUP(M87,'2024単価表'!$A$27:$B$28,2,0)/2,""))</f>
        <v/>
      </c>
      <c r="AK87" s="410" t="str">
        <f t="shared" si="21"/>
        <v/>
      </c>
      <c r="AL87" s="706"/>
      <c r="AM87" s="706"/>
    </row>
    <row r="88" spans="4:39" ht="27.75" customHeight="1">
      <c r="D88" s="581"/>
      <c r="E88" s="396"/>
      <c r="F88" s="397" t="s">
        <v>245</v>
      </c>
      <c r="G88" s="398"/>
      <c r="H88" s="399"/>
      <c r="I88" s="810"/>
      <c r="J88" s="810"/>
      <c r="K88" s="706"/>
      <c r="L88" s="706"/>
      <c r="M88" s="399"/>
      <c r="N88" s="401"/>
      <c r="O88" s="407"/>
      <c r="P88" s="408"/>
      <c r="Q88" s="413" t="str">
        <f t="shared" si="16"/>
        <v/>
      </c>
      <c r="R88" s="410" t="str">
        <f>IF($M88="","",IF($P88="講師",IF($O88="サブ",HLOOKUP(M88,'2024単価表'!$A$4:$B$5,2,FALSE)/2,HLOOKUP(M88,'2024単価表'!$A$4:$B$5,2,FALSE)),""))</f>
        <v/>
      </c>
      <c r="S88" s="410" t="str">
        <f t="shared" si="22"/>
        <v/>
      </c>
      <c r="T88" s="413" t="str">
        <f t="shared" si="17"/>
        <v/>
      </c>
      <c r="U88" s="410" t="str">
        <f>IF($M88="","",IF($P88="検討会等参加",HLOOKUP(M88,'2024単価表'!$A$11:$B$12,2,0),""))</f>
        <v/>
      </c>
      <c r="V88" s="410" t="str">
        <f t="shared" si="23"/>
        <v/>
      </c>
      <c r="W88" s="401"/>
      <c r="X88" s="411"/>
      <c r="Y88" s="399"/>
      <c r="Z88" s="410" t="str">
        <f t="shared" si="24"/>
        <v/>
      </c>
      <c r="AA88" s="410" t="str">
        <f t="shared" si="25"/>
        <v/>
      </c>
      <c r="AB88" s="412"/>
      <c r="AC88" s="399"/>
      <c r="AD88" s="410" t="str">
        <f t="shared" si="26"/>
        <v/>
      </c>
      <c r="AE88" s="410" t="str">
        <f t="shared" si="27"/>
        <v/>
      </c>
      <c r="AF88" s="413" t="str">
        <f t="shared" si="18"/>
        <v/>
      </c>
      <c r="AG88" s="410" t="str">
        <f>IF($M88="","",IF($P88="講習料",IF($O88="サブ",HLOOKUP(M88,'2024単価表'!$A$27:$B$28,2,0)/2,HLOOKUP(M88,'2024単価表'!$A$27:$B$28,2,0)),""))</f>
        <v/>
      </c>
      <c r="AH88" s="410" t="str">
        <f t="shared" si="19"/>
        <v/>
      </c>
      <c r="AI88" s="413" t="str">
        <f t="shared" si="20"/>
        <v/>
      </c>
      <c r="AJ88" s="410" t="str">
        <f>IF($M88="","",IF($P88="検討会(法人参加)",HLOOKUP(M88,'2024単価表'!$A$27:$B$28,2,0)/2,""))</f>
        <v/>
      </c>
      <c r="AK88" s="410" t="str">
        <f t="shared" si="21"/>
        <v/>
      </c>
      <c r="AL88" s="706"/>
      <c r="AM88" s="706"/>
    </row>
    <row r="89" spans="4:39" ht="27.75" customHeight="1">
      <c r="D89" s="581"/>
      <c r="E89" s="396"/>
      <c r="F89" s="397" t="s">
        <v>245</v>
      </c>
      <c r="G89" s="398"/>
      <c r="H89" s="399"/>
      <c r="I89" s="810"/>
      <c r="J89" s="810"/>
      <c r="K89" s="706"/>
      <c r="L89" s="706"/>
      <c r="M89" s="400"/>
      <c r="N89" s="401"/>
      <c r="O89" s="407"/>
      <c r="P89" s="408"/>
      <c r="Q89" s="409" t="str">
        <f t="shared" si="16"/>
        <v/>
      </c>
      <c r="R89" s="410" t="str">
        <f>IF($M89="","",IF($P89="講師",IF($O89="サブ",HLOOKUP(M89,'2024単価表'!$A$4:$B$5,2,FALSE)/2,HLOOKUP(M89,'2024単価表'!$A$4:$B$5,2,FALSE)),""))</f>
        <v/>
      </c>
      <c r="S89" s="410" t="str">
        <f t="shared" si="22"/>
        <v/>
      </c>
      <c r="T89" s="409" t="str">
        <f t="shared" si="17"/>
        <v/>
      </c>
      <c r="U89" s="410" t="str">
        <f>IF($M89="","",IF($P89="検討会等参加",HLOOKUP(M89,'2024単価表'!$A$11:$B$12,2,0),""))</f>
        <v/>
      </c>
      <c r="V89" s="410" t="str">
        <f t="shared" si="23"/>
        <v/>
      </c>
      <c r="W89" s="401"/>
      <c r="X89" s="411"/>
      <c r="Y89" s="400"/>
      <c r="Z89" s="410" t="str">
        <f t="shared" si="24"/>
        <v/>
      </c>
      <c r="AA89" s="410" t="str">
        <f t="shared" si="25"/>
        <v/>
      </c>
      <c r="AB89" s="412"/>
      <c r="AC89" s="399"/>
      <c r="AD89" s="410" t="str">
        <f t="shared" si="26"/>
        <v/>
      </c>
      <c r="AE89" s="410" t="str">
        <f t="shared" si="27"/>
        <v/>
      </c>
      <c r="AF89" s="409" t="str">
        <f t="shared" si="18"/>
        <v/>
      </c>
      <c r="AG89" s="410" t="str">
        <f>IF($M89="","",IF($P89="講習料",IF($O89="サブ",HLOOKUP(M89,'2024単価表'!$A$27:$B$28,2,0)/2,HLOOKUP(M89,'2024単価表'!$A$27:$B$28,2,0)),""))</f>
        <v/>
      </c>
      <c r="AH89" s="410" t="str">
        <f t="shared" si="19"/>
        <v/>
      </c>
      <c r="AI89" s="409" t="str">
        <f t="shared" si="20"/>
        <v/>
      </c>
      <c r="AJ89" s="410" t="str">
        <f>IF($M89="","",IF($P89="検討会(法人参加)",HLOOKUP(M89,'2024単価表'!$A$27:$B$28,2,0)/2,""))</f>
        <v/>
      </c>
      <c r="AK89" s="410" t="str">
        <f t="shared" si="21"/>
        <v/>
      </c>
      <c r="AL89" s="706"/>
      <c r="AM89" s="706"/>
    </row>
    <row r="90" spans="4:39" ht="27.75" customHeight="1">
      <c r="D90" s="581"/>
      <c r="E90" s="396"/>
      <c r="F90" s="397" t="s">
        <v>245</v>
      </c>
      <c r="G90" s="398"/>
      <c r="H90" s="399"/>
      <c r="I90" s="810"/>
      <c r="J90" s="810"/>
      <c r="K90" s="706"/>
      <c r="L90" s="706"/>
      <c r="M90" s="399"/>
      <c r="N90" s="401"/>
      <c r="O90" s="407"/>
      <c r="P90" s="408"/>
      <c r="Q90" s="413" t="str">
        <f t="shared" si="16"/>
        <v/>
      </c>
      <c r="R90" s="410" t="str">
        <f>IF($M90="","",IF($P90="講師",IF($O90="サブ",HLOOKUP(M90,'2024単価表'!$A$4:$B$5,2,FALSE)/2,HLOOKUP(M90,'2024単価表'!$A$4:$B$5,2,FALSE)),""))</f>
        <v/>
      </c>
      <c r="S90" s="410" t="str">
        <f t="shared" si="22"/>
        <v/>
      </c>
      <c r="T90" s="413" t="str">
        <f t="shared" si="17"/>
        <v/>
      </c>
      <c r="U90" s="410" t="str">
        <f>IF($M90="","",IF($P90="検討会等参加",HLOOKUP(M90,'2024単価表'!$A$11:$B$12,2,0),""))</f>
        <v/>
      </c>
      <c r="V90" s="410" t="str">
        <f t="shared" si="23"/>
        <v/>
      </c>
      <c r="W90" s="401"/>
      <c r="X90" s="411"/>
      <c r="Y90" s="399"/>
      <c r="Z90" s="410" t="str">
        <f t="shared" si="24"/>
        <v/>
      </c>
      <c r="AA90" s="410" t="str">
        <f t="shared" si="25"/>
        <v/>
      </c>
      <c r="AB90" s="412"/>
      <c r="AC90" s="399"/>
      <c r="AD90" s="410" t="str">
        <f t="shared" si="26"/>
        <v/>
      </c>
      <c r="AE90" s="410" t="str">
        <f t="shared" si="27"/>
        <v/>
      </c>
      <c r="AF90" s="413" t="str">
        <f t="shared" si="18"/>
        <v/>
      </c>
      <c r="AG90" s="410" t="str">
        <f>IF($M90="","",IF($P90="講習料",IF($O90="サブ",HLOOKUP(M90,'2024単価表'!$A$27:$B$28,2,0)/2,HLOOKUP(M90,'2024単価表'!$A$27:$B$28,2,0)),""))</f>
        <v/>
      </c>
      <c r="AH90" s="410" t="str">
        <f t="shared" si="19"/>
        <v/>
      </c>
      <c r="AI90" s="413" t="str">
        <f t="shared" si="20"/>
        <v/>
      </c>
      <c r="AJ90" s="410" t="str">
        <f>IF($M90="","",IF($P90="検討会(法人参加)",HLOOKUP(M90,'2024単価表'!$A$27:$B$28,2,0)/2,""))</f>
        <v/>
      </c>
      <c r="AK90" s="410" t="str">
        <f t="shared" si="21"/>
        <v/>
      </c>
      <c r="AL90" s="706"/>
      <c r="AM90" s="706"/>
    </row>
    <row r="91" spans="4:39" ht="27.75" customHeight="1">
      <c r="D91" s="581"/>
      <c r="E91" s="396"/>
      <c r="F91" s="397" t="s">
        <v>245</v>
      </c>
      <c r="G91" s="398"/>
      <c r="H91" s="399"/>
      <c r="I91" s="810"/>
      <c r="J91" s="810"/>
      <c r="K91" s="706"/>
      <c r="L91" s="706"/>
      <c r="M91" s="400"/>
      <c r="N91" s="401"/>
      <c r="O91" s="407"/>
      <c r="P91" s="408"/>
      <c r="Q91" s="409" t="str">
        <f t="shared" si="16"/>
        <v/>
      </c>
      <c r="R91" s="410" t="str">
        <f>IF($M91="","",IF($P91="講師",IF($O91="サブ",HLOOKUP(M91,'2024単価表'!$A$4:$B$5,2,FALSE)/2,HLOOKUP(M91,'2024単価表'!$A$4:$B$5,2,FALSE)),""))</f>
        <v/>
      </c>
      <c r="S91" s="410" t="str">
        <f t="shared" si="22"/>
        <v/>
      </c>
      <c r="T91" s="409" t="str">
        <f t="shared" si="17"/>
        <v/>
      </c>
      <c r="U91" s="410" t="str">
        <f>IF($M91="","",IF($P91="検討会等参加",HLOOKUP(M91,'2024単価表'!$A$11:$B$12,2,0),""))</f>
        <v/>
      </c>
      <c r="V91" s="410" t="str">
        <f t="shared" si="23"/>
        <v/>
      </c>
      <c r="W91" s="401"/>
      <c r="X91" s="411"/>
      <c r="Y91" s="400"/>
      <c r="Z91" s="410" t="str">
        <f t="shared" si="24"/>
        <v/>
      </c>
      <c r="AA91" s="410" t="str">
        <f t="shared" si="25"/>
        <v/>
      </c>
      <c r="AB91" s="412"/>
      <c r="AC91" s="399"/>
      <c r="AD91" s="410" t="str">
        <f t="shared" si="26"/>
        <v/>
      </c>
      <c r="AE91" s="410" t="str">
        <f t="shared" si="27"/>
        <v/>
      </c>
      <c r="AF91" s="409" t="str">
        <f t="shared" si="18"/>
        <v/>
      </c>
      <c r="AG91" s="410" t="str">
        <f>IF($M91="","",IF($P91="講習料",IF($O91="サブ",HLOOKUP(M91,'2024単価表'!$A$27:$B$28,2,0)/2,HLOOKUP(M91,'2024単価表'!$A$27:$B$28,2,0)),""))</f>
        <v/>
      </c>
      <c r="AH91" s="410" t="str">
        <f t="shared" si="19"/>
        <v/>
      </c>
      <c r="AI91" s="409" t="str">
        <f t="shared" si="20"/>
        <v/>
      </c>
      <c r="AJ91" s="410" t="str">
        <f>IF($M91="","",IF($P91="検討会(法人参加)",HLOOKUP(M91,'2024単価表'!$A$27:$B$28,2,0)/2,""))</f>
        <v/>
      </c>
      <c r="AK91" s="410" t="str">
        <f t="shared" si="21"/>
        <v/>
      </c>
      <c r="AL91" s="706"/>
      <c r="AM91" s="706"/>
    </row>
    <row r="92" spans="4:39" ht="27.75" customHeight="1">
      <c r="D92" s="581"/>
      <c r="E92" s="396"/>
      <c r="F92" s="397" t="s">
        <v>245</v>
      </c>
      <c r="G92" s="398"/>
      <c r="H92" s="399"/>
      <c r="I92" s="810"/>
      <c r="J92" s="810"/>
      <c r="K92" s="706"/>
      <c r="L92" s="706"/>
      <c r="M92" s="399"/>
      <c r="N92" s="401"/>
      <c r="O92" s="407"/>
      <c r="P92" s="408"/>
      <c r="Q92" s="413" t="str">
        <f t="shared" si="16"/>
        <v/>
      </c>
      <c r="R92" s="410" t="str">
        <f>IF($M92="","",IF($P92="講師",IF($O92="サブ",HLOOKUP(M92,'2024単価表'!$A$4:$B$5,2,FALSE)/2,HLOOKUP(M92,'2024単価表'!$A$4:$B$5,2,FALSE)),""))</f>
        <v/>
      </c>
      <c r="S92" s="410" t="str">
        <f t="shared" si="22"/>
        <v/>
      </c>
      <c r="T92" s="413" t="str">
        <f t="shared" si="17"/>
        <v/>
      </c>
      <c r="U92" s="410" t="str">
        <f>IF($M92="","",IF($P92="検討会等参加",HLOOKUP(M92,'2024単価表'!$A$11:$B$12,2,0),""))</f>
        <v/>
      </c>
      <c r="V92" s="410" t="str">
        <f t="shared" si="23"/>
        <v/>
      </c>
      <c r="W92" s="401"/>
      <c r="X92" s="411"/>
      <c r="Y92" s="399"/>
      <c r="Z92" s="410" t="str">
        <f t="shared" si="24"/>
        <v/>
      </c>
      <c r="AA92" s="410" t="str">
        <f t="shared" si="25"/>
        <v/>
      </c>
      <c r="AB92" s="412"/>
      <c r="AC92" s="399"/>
      <c r="AD92" s="410" t="str">
        <f t="shared" si="26"/>
        <v/>
      </c>
      <c r="AE92" s="410" t="str">
        <f t="shared" si="27"/>
        <v/>
      </c>
      <c r="AF92" s="413" t="str">
        <f t="shared" si="18"/>
        <v/>
      </c>
      <c r="AG92" s="410" t="str">
        <f>IF($M92="","",IF($P92="講習料",IF($O92="サブ",HLOOKUP(M92,'2024単価表'!$A$27:$B$28,2,0)/2,HLOOKUP(M92,'2024単価表'!$A$27:$B$28,2,0)),""))</f>
        <v/>
      </c>
      <c r="AH92" s="410" t="str">
        <f t="shared" si="19"/>
        <v/>
      </c>
      <c r="AI92" s="413" t="str">
        <f t="shared" si="20"/>
        <v/>
      </c>
      <c r="AJ92" s="410" t="str">
        <f>IF($M92="","",IF($P92="検討会(法人参加)",HLOOKUP(M92,'2024単価表'!$A$27:$B$28,2,0)/2,""))</f>
        <v/>
      </c>
      <c r="AK92" s="410" t="str">
        <f t="shared" si="21"/>
        <v/>
      </c>
      <c r="AL92" s="706"/>
      <c r="AM92" s="706"/>
    </row>
    <row r="93" spans="4:39" ht="27.75" customHeight="1">
      <c r="D93" s="581"/>
      <c r="E93" s="396"/>
      <c r="F93" s="397" t="s">
        <v>245</v>
      </c>
      <c r="G93" s="398"/>
      <c r="H93" s="399"/>
      <c r="I93" s="810"/>
      <c r="J93" s="810"/>
      <c r="K93" s="706"/>
      <c r="L93" s="706"/>
      <c r="M93" s="400"/>
      <c r="N93" s="401"/>
      <c r="O93" s="407"/>
      <c r="P93" s="408"/>
      <c r="Q93" s="409" t="str">
        <f t="shared" si="16"/>
        <v/>
      </c>
      <c r="R93" s="410" t="str">
        <f>IF($M93="","",IF($P93="講師",IF($O93="サブ",HLOOKUP(M93,'2024単価表'!$A$4:$B$5,2,FALSE)/2,HLOOKUP(M93,'2024単価表'!$A$4:$B$5,2,FALSE)),""))</f>
        <v/>
      </c>
      <c r="S93" s="410" t="str">
        <f t="shared" si="22"/>
        <v/>
      </c>
      <c r="T93" s="409" t="str">
        <f t="shared" si="17"/>
        <v/>
      </c>
      <c r="U93" s="410" t="str">
        <f>IF($M93="","",IF($P93="検討会等参加",HLOOKUP(M93,'2024単価表'!$A$11:$B$12,2,0),""))</f>
        <v/>
      </c>
      <c r="V93" s="410" t="str">
        <f t="shared" si="23"/>
        <v/>
      </c>
      <c r="W93" s="401"/>
      <c r="X93" s="411"/>
      <c r="Y93" s="400"/>
      <c r="Z93" s="410" t="str">
        <f t="shared" si="24"/>
        <v/>
      </c>
      <c r="AA93" s="410" t="str">
        <f t="shared" si="25"/>
        <v/>
      </c>
      <c r="AB93" s="412"/>
      <c r="AC93" s="399"/>
      <c r="AD93" s="410" t="str">
        <f t="shared" si="26"/>
        <v/>
      </c>
      <c r="AE93" s="410" t="str">
        <f t="shared" si="27"/>
        <v/>
      </c>
      <c r="AF93" s="409" t="str">
        <f t="shared" si="18"/>
        <v/>
      </c>
      <c r="AG93" s="410" t="str">
        <f>IF($M93="","",IF($P93="講習料",IF($O93="サブ",HLOOKUP(M93,'2024単価表'!$A$27:$B$28,2,0)/2,HLOOKUP(M93,'2024単価表'!$A$27:$B$28,2,0)),""))</f>
        <v/>
      </c>
      <c r="AH93" s="410" t="str">
        <f t="shared" si="19"/>
        <v/>
      </c>
      <c r="AI93" s="409" t="str">
        <f t="shared" si="20"/>
        <v/>
      </c>
      <c r="AJ93" s="410" t="str">
        <f>IF($M93="","",IF($P93="検討会(法人参加)",HLOOKUP(M93,'2024単価表'!$A$27:$B$28,2,0)/2,""))</f>
        <v/>
      </c>
      <c r="AK93" s="410" t="str">
        <f t="shared" si="21"/>
        <v/>
      </c>
      <c r="AL93" s="706"/>
      <c r="AM93" s="706"/>
    </row>
    <row r="94" spans="4:39" ht="27.75" customHeight="1">
      <c r="D94" s="581"/>
      <c r="E94" s="396"/>
      <c r="F94" s="397" t="s">
        <v>245</v>
      </c>
      <c r="G94" s="398"/>
      <c r="H94" s="399"/>
      <c r="I94" s="810"/>
      <c r="J94" s="810"/>
      <c r="K94" s="706"/>
      <c r="L94" s="706"/>
      <c r="M94" s="399"/>
      <c r="N94" s="401"/>
      <c r="O94" s="407"/>
      <c r="P94" s="408"/>
      <c r="Q94" s="413" t="str">
        <f t="shared" si="16"/>
        <v/>
      </c>
      <c r="R94" s="410" t="str">
        <f>IF($M94="","",IF($P94="講師",IF($O94="サブ",HLOOKUP(M94,'2024単価表'!$A$4:$B$5,2,FALSE)/2,HLOOKUP(M94,'2024単価表'!$A$4:$B$5,2,FALSE)),""))</f>
        <v/>
      </c>
      <c r="S94" s="410" t="str">
        <f t="shared" si="22"/>
        <v/>
      </c>
      <c r="T94" s="413" t="str">
        <f t="shared" si="17"/>
        <v/>
      </c>
      <c r="U94" s="410" t="str">
        <f>IF($M94="","",IF($P94="検討会等参加",HLOOKUP(M94,'2024単価表'!$A$11:$B$12,2,0),""))</f>
        <v/>
      </c>
      <c r="V94" s="410" t="str">
        <f t="shared" si="23"/>
        <v/>
      </c>
      <c r="W94" s="401"/>
      <c r="X94" s="411"/>
      <c r="Y94" s="399"/>
      <c r="Z94" s="410" t="str">
        <f t="shared" si="24"/>
        <v/>
      </c>
      <c r="AA94" s="410" t="str">
        <f t="shared" si="25"/>
        <v/>
      </c>
      <c r="AB94" s="412"/>
      <c r="AC94" s="399"/>
      <c r="AD94" s="410" t="str">
        <f t="shared" si="26"/>
        <v/>
      </c>
      <c r="AE94" s="410" t="str">
        <f t="shared" si="27"/>
        <v/>
      </c>
      <c r="AF94" s="413" t="str">
        <f t="shared" si="18"/>
        <v/>
      </c>
      <c r="AG94" s="410" t="str">
        <f>IF($M94="","",IF($P94="講習料",IF($O94="サブ",HLOOKUP(M94,'2024単価表'!$A$27:$B$28,2,0)/2,HLOOKUP(M94,'2024単価表'!$A$27:$B$28,2,0)),""))</f>
        <v/>
      </c>
      <c r="AH94" s="410" t="str">
        <f t="shared" si="19"/>
        <v/>
      </c>
      <c r="AI94" s="413" t="str">
        <f t="shared" si="20"/>
        <v/>
      </c>
      <c r="AJ94" s="410" t="str">
        <f>IF($M94="","",IF($P94="検討会(法人参加)",HLOOKUP(M94,'2024単価表'!$A$27:$B$28,2,0)/2,""))</f>
        <v/>
      </c>
      <c r="AK94" s="410" t="str">
        <f t="shared" si="21"/>
        <v/>
      </c>
      <c r="AL94" s="706"/>
      <c r="AM94" s="706"/>
    </row>
    <row r="95" spans="4:39" ht="27.75" customHeight="1">
      <c r="D95" s="581"/>
      <c r="E95" s="396"/>
      <c r="F95" s="397" t="s">
        <v>245</v>
      </c>
      <c r="G95" s="398"/>
      <c r="H95" s="399"/>
      <c r="I95" s="810"/>
      <c r="J95" s="810"/>
      <c r="K95" s="706"/>
      <c r="L95" s="706"/>
      <c r="M95" s="400"/>
      <c r="N95" s="401"/>
      <c r="O95" s="407"/>
      <c r="P95" s="408"/>
      <c r="Q95" s="409" t="str">
        <f t="shared" si="16"/>
        <v/>
      </c>
      <c r="R95" s="410" t="str">
        <f>IF($M95="","",IF($P95="講師",IF($O95="サブ",HLOOKUP(M95,'2024単価表'!$A$4:$B$5,2,FALSE)/2,HLOOKUP(M95,'2024単価表'!$A$4:$B$5,2,FALSE)),""))</f>
        <v/>
      </c>
      <c r="S95" s="410" t="str">
        <f t="shared" si="22"/>
        <v/>
      </c>
      <c r="T95" s="409" t="str">
        <f t="shared" si="17"/>
        <v/>
      </c>
      <c r="U95" s="410" t="str">
        <f>IF($M95="","",IF($P95="検討会等参加",HLOOKUP(M95,'2024単価表'!$A$11:$B$12,2,0),""))</f>
        <v/>
      </c>
      <c r="V95" s="410" t="str">
        <f t="shared" si="23"/>
        <v/>
      </c>
      <c r="W95" s="401"/>
      <c r="X95" s="411"/>
      <c r="Y95" s="400"/>
      <c r="Z95" s="410" t="str">
        <f t="shared" si="24"/>
        <v/>
      </c>
      <c r="AA95" s="410" t="str">
        <f t="shared" si="25"/>
        <v/>
      </c>
      <c r="AB95" s="412"/>
      <c r="AC95" s="399"/>
      <c r="AD95" s="410" t="str">
        <f t="shared" si="26"/>
        <v/>
      </c>
      <c r="AE95" s="410" t="str">
        <f t="shared" si="27"/>
        <v/>
      </c>
      <c r="AF95" s="409" t="str">
        <f t="shared" si="18"/>
        <v/>
      </c>
      <c r="AG95" s="410" t="str">
        <f>IF($M95="","",IF($P95="講習料",IF($O95="サブ",HLOOKUP(M95,'2024単価表'!$A$27:$B$28,2,0)/2,HLOOKUP(M95,'2024単価表'!$A$27:$B$28,2,0)),""))</f>
        <v/>
      </c>
      <c r="AH95" s="410" t="str">
        <f t="shared" si="19"/>
        <v/>
      </c>
      <c r="AI95" s="409" t="str">
        <f t="shared" si="20"/>
        <v/>
      </c>
      <c r="AJ95" s="410" t="str">
        <f>IF($M95="","",IF($P95="検討会(法人参加)",HLOOKUP(M95,'2024単価表'!$A$27:$B$28,2,0)/2,""))</f>
        <v/>
      </c>
      <c r="AK95" s="410" t="str">
        <f t="shared" si="21"/>
        <v/>
      </c>
      <c r="AL95" s="706"/>
      <c r="AM95" s="706"/>
    </row>
    <row r="96" spans="4:39" ht="27.75" customHeight="1">
      <c r="D96" s="581"/>
      <c r="E96" s="396"/>
      <c r="F96" s="397" t="s">
        <v>245</v>
      </c>
      <c r="G96" s="398"/>
      <c r="H96" s="399"/>
      <c r="I96" s="810"/>
      <c r="J96" s="810"/>
      <c r="K96" s="706"/>
      <c r="L96" s="706"/>
      <c r="M96" s="399"/>
      <c r="N96" s="401"/>
      <c r="O96" s="407"/>
      <c r="P96" s="408"/>
      <c r="Q96" s="413" t="str">
        <f t="shared" si="16"/>
        <v/>
      </c>
      <c r="R96" s="410" t="str">
        <f>IF($M96="","",IF($P96="講師",IF($O96="サブ",HLOOKUP(M96,'2024単価表'!$A$4:$B$5,2,FALSE)/2,HLOOKUP(M96,'2024単価表'!$A$4:$B$5,2,FALSE)),""))</f>
        <v/>
      </c>
      <c r="S96" s="410" t="str">
        <f t="shared" si="22"/>
        <v/>
      </c>
      <c r="T96" s="413" t="str">
        <f t="shared" si="17"/>
        <v/>
      </c>
      <c r="U96" s="410" t="str">
        <f>IF($M96="","",IF($P96="検討会等参加",HLOOKUP(M96,'2024単価表'!$A$11:$B$12,2,0),""))</f>
        <v/>
      </c>
      <c r="V96" s="410" t="str">
        <f t="shared" si="23"/>
        <v/>
      </c>
      <c r="W96" s="401"/>
      <c r="X96" s="411"/>
      <c r="Y96" s="399"/>
      <c r="Z96" s="410" t="str">
        <f t="shared" si="24"/>
        <v/>
      </c>
      <c r="AA96" s="410" t="str">
        <f t="shared" si="25"/>
        <v/>
      </c>
      <c r="AB96" s="412"/>
      <c r="AC96" s="399"/>
      <c r="AD96" s="410" t="str">
        <f t="shared" si="26"/>
        <v/>
      </c>
      <c r="AE96" s="410" t="str">
        <f t="shared" si="27"/>
        <v/>
      </c>
      <c r="AF96" s="413" t="str">
        <f t="shared" si="18"/>
        <v/>
      </c>
      <c r="AG96" s="410" t="str">
        <f>IF($M96="","",IF($P96="講習料",IF($O96="サブ",HLOOKUP(M96,'2024単価表'!$A$27:$B$28,2,0)/2,HLOOKUP(M96,'2024単価表'!$A$27:$B$28,2,0)),""))</f>
        <v/>
      </c>
      <c r="AH96" s="410" t="str">
        <f t="shared" si="19"/>
        <v/>
      </c>
      <c r="AI96" s="413" t="str">
        <f t="shared" si="20"/>
        <v/>
      </c>
      <c r="AJ96" s="410" t="str">
        <f>IF($M96="","",IF($P96="検討会(法人参加)",HLOOKUP(M96,'2024単価表'!$A$27:$B$28,2,0)/2,""))</f>
        <v/>
      </c>
      <c r="AK96" s="410" t="str">
        <f t="shared" si="21"/>
        <v/>
      </c>
      <c r="AL96" s="706"/>
      <c r="AM96" s="706"/>
    </row>
    <row r="97" spans="4:39" ht="27.75" customHeight="1">
      <c r="D97" s="581"/>
      <c r="E97" s="396"/>
      <c r="F97" s="397" t="s">
        <v>245</v>
      </c>
      <c r="G97" s="398"/>
      <c r="H97" s="399"/>
      <c r="I97" s="810"/>
      <c r="J97" s="810"/>
      <c r="K97" s="706"/>
      <c r="L97" s="706"/>
      <c r="M97" s="400"/>
      <c r="N97" s="401"/>
      <c r="O97" s="407"/>
      <c r="P97" s="408"/>
      <c r="Q97" s="409" t="str">
        <f t="shared" si="16"/>
        <v/>
      </c>
      <c r="R97" s="410" t="str">
        <f>IF($M97="","",IF($P97="講師",IF($O97="サブ",HLOOKUP(M97,'2024単価表'!$A$4:$B$5,2,FALSE)/2,HLOOKUP(M97,'2024単価表'!$A$4:$B$5,2,FALSE)),""))</f>
        <v/>
      </c>
      <c r="S97" s="410" t="str">
        <f t="shared" si="22"/>
        <v/>
      </c>
      <c r="T97" s="409" t="str">
        <f t="shared" si="17"/>
        <v/>
      </c>
      <c r="U97" s="410" t="str">
        <f>IF($M97="","",IF($P97="検討会等参加",HLOOKUP(M97,'2024単価表'!$A$11:$B$12,2,0),""))</f>
        <v/>
      </c>
      <c r="V97" s="410" t="str">
        <f t="shared" si="23"/>
        <v/>
      </c>
      <c r="W97" s="401"/>
      <c r="X97" s="411"/>
      <c r="Y97" s="400"/>
      <c r="Z97" s="410" t="str">
        <f t="shared" si="24"/>
        <v/>
      </c>
      <c r="AA97" s="410" t="str">
        <f t="shared" si="25"/>
        <v/>
      </c>
      <c r="AB97" s="412"/>
      <c r="AC97" s="399"/>
      <c r="AD97" s="410" t="str">
        <f t="shared" si="26"/>
        <v/>
      </c>
      <c r="AE97" s="410" t="str">
        <f t="shared" si="27"/>
        <v/>
      </c>
      <c r="AF97" s="409" t="str">
        <f t="shared" si="18"/>
        <v/>
      </c>
      <c r="AG97" s="410" t="str">
        <f>IF($M97="","",IF($P97="講習料",IF($O97="サブ",HLOOKUP(M97,'2024単価表'!$A$27:$B$28,2,0)/2,HLOOKUP(M97,'2024単価表'!$A$27:$B$28,2,0)),""))</f>
        <v/>
      </c>
      <c r="AH97" s="410" t="str">
        <f t="shared" si="19"/>
        <v/>
      </c>
      <c r="AI97" s="409" t="str">
        <f t="shared" si="20"/>
        <v/>
      </c>
      <c r="AJ97" s="410" t="str">
        <f>IF($M97="","",IF($P97="検討会(法人参加)",HLOOKUP(M97,'2024単価表'!$A$27:$B$28,2,0)/2,""))</f>
        <v/>
      </c>
      <c r="AK97" s="410" t="str">
        <f t="shared" si="21"/>
        <v/>
      </c>
      <c r="AL97" s="706"/>
      <c r="AM97" s="706"/>
    </row>
    <row r="98" spans="4:39" ht="27.75" customHeight="1">
      <c r="D98" s="581"/>
      <c r="E98" s="396"/>
      <c r="F98" s="397" t="s">
        <v>245</v>
      </c>
      <c r="G98" s="398"/>
      <c r="H98" s="399"/>
      <c r="I98" s="810"/>
      <c r="J98" s="810"/>
      <c r="K98" s="706"/>
      <c r="L98" s="706"/>
      <c r="M98" s="399"/>
      <c r="N98" s="401"/>
      <c r="O98" s="407"/>
      <c r="P98" s="408"/>
      <c r="Q98" s="413" t="str">
        <f t="shared" si="16"/>
        <v/>
      </c>
      <c r="R98" s="410" t="str">
        <f>IF($M98="","",IF($P98="講師",IF($O98="サブ",HLOOKUP(M98,'2024単価表'!$A$4:$B$5,2,FALSE)/2,HLOOKUP(M98,'2024単価表'!$A$4:$B$5,2,FALSE)),""))</f>
        <v/>
      </c>
      <c r="S98" s="410" t="str">
        <f t="shared" si="22"/>
        <v/>
      </c>
      <c r="T98" s="413" t="str">
        <f t="shared" si="17"/>
        <v/>
      </c>
      <c r="U98" s="410" t="str">
        <f>IF($M98="","",IF($P98="検討会等参加",HLOOKUP(M98,'2024単価表'!$A$11:$B$12,2,0),""))</f>
        <v/>
      </c>
      <c r="V98" s="410" t="str">
        <f t="shared" si="23"/>
        <v/>
      </c>
      <c r="W98" s="401"/>
      <c r="X98" s="411"/>
      <c r="Y98" s="399"/>
      <c r="Z98" s="410" t="str">
        <f t="shared" si="24"/>
        <v/>
      </c>
      <c r="AA98" s="410" t="str">
        <f t="shared" si="25"/>
        <v/>
      </c>
      <c r="AB98" s="412"/>
      <c r="AC98" s="399"/>
      <c r="AD98" s="410" t="str">
        <f t="shared" si="26"/>
        <v/>
      </c>
      <c r="AE98" s="410" t="str">
        <f t="shared" si="27"/>
        <v/>
      </c>
      <c r="AF98" s="413" t="str">
        <f t="shared" si="18"/>
        <v/>
      </c>
      <c r="AG98" s="410" t="str">
        <f>IF($M98="","",IF($P98="講習料",IF($O98="サブ",HLOOKUP(M98,'2024単価表'!$A$27:$B$28,2,0)/2,HLOOKUP(M98,'2024単価表'!$A$27:$B$28,2,0)),""))</f>
        <v/>
      </c>
      <c r="AH98" s="410" t="str">
        <f t="shared" si="19"/>
        <v/>
      </c>
      <c r="AI98" s="413" t="str">
        <f t="shared" si="20"/>
        <v/>
      </c>
      <c r="AJ98" s="410" t="str">
        <f>IF($M98="","",IF($P98="検討会(法人参加)",HLOOKUP(M98,'2024単価表'!$A$27:$B$28,2,0)/2,""))</f>
        <v/>
      </c>
      <c r="AK98" s="410" t="str">
        <f t="shared" si="21"/>
        <v/>
      </c>
      <c r="AL98" s="706"/>
      <c r="AM98" s="706"/>
    </row>
    <row r="99" spans="4:39" ht="27.75" customHeight="1">
      <c r="D99" s="581"/>
      <c r="E99" s="396"/>
      <c r="F99" s="397" t="s">
        <v>245</v>
      </c>
      <c r="G99" s="398"/>
      <c r="H99" s="399"/>
      <c r="I99" s="810"/>
      <c r="J99" s="810"/>
      <c r="K99" s="706"/>
      <c r="L99" s="706"/>
      <c r="M99" s="400"/>
      <c r="N99" s="401"/>
      <c r="O99" s="407"/>
      <c r="P99" s="408"/>
      <c r="Q99" s="409" t="str">
        <f t="shared" si="16"/>
        <v/>
      </c>
      <c r="R99" s="410" t="str">
        <f>IF($M99="","",IF($P99="講師",IF($O99="サブ",HLOOKUP(M99,'2024単価表'!$A$4:$B$5,2,FALSE)/2,HLOOKUP(M99,'2024単価表'!$A$4:$B$5,2,FALSE)),""))</f>
        <v/>
      </c>
      <c r="S99" s="410" t="str">
        <f t="shared" si="22"/>
        <v/>
      </c>
      <c r="T99" s="409" t="str">
        <f t="shared" si="17"/>
        <v/>
      </c>
      <c r="U99" s="410" t="str">
        <f>IF($M99="","",IF($P99="検討会等参加",HLOOKUP(M99,'2024単価表'!$A$11:$B$12,2,0),""))</f>
        <v/>
      </c>
      <c r="V99" s="410" t="str">
        <f t="shared" si="23"/>
        <v/>
      </c>
      <c r="W99" s="401"/>
      <c r="X99" s="411"/>
      <c r="Y99" s="400"/>
      <c r="Z99" s="410" t="str">
        <f t="shared" si="24"/>
        <v/>
      </c>
      <c r="AA99" s="410" t="str">
        <f t="shared" si="25"/>
        <v/>
      </c>
      <c r="AB99" s="412"/>
      <c r="AC99" s="399"/>
      <c r="AD99" s="410" t="str">
        <f t="shared" si="26"/>
        <v/>
      </c>
      <c r="AE99" s="410" t="str">
        <f t="shared" si="27"/>
        <v/>
      </c>
      <c r="AF99" s="409" t="str">
        <f t="shared" si="18"/>
        <v/>
      </c>
      <c r="AG99" s="410" t="str">
        <f>IF($M99="","",IF($P99="講習料",IF($O99="サブ",HLOOKUP(M99,'2024単価表'!$A$27:$B$28,2,0)/2,HLOOKUP(M99,'2024単価表'!$A$27:$B$28,2,0)),""))</f>
        <v/>
      </c>
      <c r="AH99" s="410" t="str">
        <f t="shared" si="19"/>
        <v/>
      </c>
      <c r="AI99" s="409" t="str">
        <f t="shared" si="20"/>
        <v/>
      </c>
      <c r="AJ99" s="410" t="str">
        <f>IF($M99="","",IF($P99="検討会(法人参加)",HLOOKUP(M99,'2024単価表'!$A$27:$B$28,2,0)/2,""))</f>
        <v/>
      </c>
      <c r="AK99" s="410" t="str">
        <f t="shared" si="21"/>
        <v/>
      </c>
      <c r="AL99" s="706"/>
      <c r="AM99" s="706"/>
    </row>
    <row r="100" spans="4:39" ht="27.75" customHeight="1">
      <c r="D100" s="581"/>
      <c r="E100" s="396"/>
      <c r="F100" s="397" t="s">
        <v>245</v>
      </c>
      <c r="G100" s="398"/>
      <c r="H100" s="399"/>
      <c r="I100" s="810"/>
      <c r="J100" s="810"/>
      <c r="K100" s="706"/>
      <c r="L100" s="706"/>
      <c r="M100" s="399"/>
      <c r="N100" s="401"/>
      <c r="O100" s="407"/>
      <c r="P100" s="408"/>
      <c r="Q100" s="413" t="str">
        <f t="shared" si="16"/>
        <v/>
      </c>
      <c r="R100" s="410" t="str">
        <f>IF($M100="","",IF($P100="講師",IF($O100="サブ",HLOOKUP(M100,'2024単価表'!$A$4:$B$5,2,FALSE)/2,HLOOKUP(M100,'2024単価表'!$A$4:$B$5,2,FALSE)),""))</f>
        <v/>
      </c>
      <c r="S100" s="410" t="str">
        <f t="shared" si="22"/>
        <v/>
      </c>
      <c r="T100" s="413" t="str">
        <f t="shared" si="17"/>
        <v/>
      </c>
      <c r="U100" s="410" t="str">
        <f>IF($M100="","",IF($P100="検討会等参加",HLOOKUP(M100,'2024単価表'!$A$11:$B$12,2,0),""))</f>
        <v/>
      </c>
      <c r="V100" s="410" t="str">
        <f t="shared" si="23"/>
        <v/>
      </c>
      <c r="W100" s="401"/>
      <c r="X100" s="411"/>
      <c r="Y100" s="399"/>
      <c r="Z100" s="410" t="str">
        <f t="shared" si="24"/>
        <v/>
      </c>
      <c r="AA100" s="410" t="str">
        <f t="shared" si="25"/>
        <v/>
      </c>
      <c r="AB100" s="412"/>
      <c r="AC100" s="399"/>
      <c r="AD100" s="410" t="str">
        <f t="shared" si="26"/>
        <v/>
      </c>
      <c r="AE100" s="410" t="str">
        <f t="shared" si="27"/>
        <v/>
      </c>
      <c r="AF100" s="413" t="str">
        <f t="shared" si="18"/>
        <v/>
      </c>
      <c r="AG100" s="410" t="str">
        <f>IF($M100="","",IF($P100="講習料",IF($O100="サブ",HLOOKUP(M100,'2024単価表'!$A$27:$B$28,2,0)/2,HLOOKUP(M100,'2024単価表'!$A$27:$B$28,2,0)),""))</f>
        <v/>
      </c>
      <c r="AH100" s="410" t="str">
        <f t="shared" si="19"/>
        <v/>
      </c>
      <c r="AI100" s="413" t="str">
        <f t="shared" si="20"/>
        <v/>
      </c>
      <c r="AJ100" s="410" t="str">
        <f>IF($M100="","",IF($P100="検討会(法人参加)",HLOOKUP(M100,'2024単価表'!$A$27:$B$28,2,0)/2,""))</f>
        <v/>
      </c>
      <c r="AK100" s="410" t="str">
        <f t="shared" si="21"/>
        <v/>
      </c>
      <c r="AL100" s="706"/>
      <c r="AM100" s="706"/>
    </row>
    <row r="101" spans="4:39" ht="27.75" customHeight="1">
      <c r="D101" s="581"/>
      <c r="E101" s="396"/>
      <c r="F101" s="397" t="s">
        <v>245</v>
      </c>
      <c r="G101" s="398"/>
      <c r="H101" s="399"/>
      <c r="I101" s="810"/>
      <c r="J101" s="810"/>
      <c r="K101" s="706"/>
      <c r="L101" s="706"/>
      <c r="M101" s="400"/>
      <c r="N101" s="401"/>
      <c r="O101" s="407"/>
      <c r="P101" s="408"/>
      <c r="Q101" s="409" t="str">
        <f t="shared" si="16"/>
        <v/>
      </c>
      <c r="R101" s="410" t="str">
        <f>IF($M101="","",IF($P101="講師",IF($O101="サブ",HLOOKUP(M101,'2024単価表'!$A$4:$B$5,2,FALSE)/2,HLOOKUP(M101,'2024単価表'!$A$4:$B$5,2,FALSE)),""))</f>
        <v/>
      </c>
      <c r="S101" s="410" t="str">
        <f t="shared" si="22"/>
        <v/>
      </c>
      <c r="T101" s="409" t="str">
        <f t="shared" si="17"/>
        <v/>
      </c>
      <c r="U101" s="410" t="str">
        <f>IF($M101="","",IF($P101="検討会等参加",HLOOKUP(M101,'2024単価表'!$A$11:$B$12,2,0),""))</f>
        <v/>
      </c>
      <c r="V101" s="410" t="str">
        <f t="shared" si="23"/>
        <v/>
      </c>
      <c r="W101" s="401"/>
      <c r="X101" s="411"/>
      <c r="Y101" s="400"/>
      <c r="Z101" s="410" t="str">
        <f t="shared" si="24"/>
        <v/>
      </c>
      <c r="AA101" s="410" t="str">
        <f t="shared" si="25"/>
        <v/>
      </c>
      <c r="AB101" s="412"/>
      <c r="AC101" s="399"/>
      <c r="AD101" s="410" t="str">
        <f t="shared" si="26"/>
        <v/>
      </c>
      <c r="AE101" s="410" t="str">
        <f t="shared" si="27"/>
        <v/>
      </c>
      <c r="AF101" s="409" t="str">
        <f t="shared" si="18"/>
        <v/>
      </c>
      <c r="AG101" s="410" t="str">
        <f>IF($M101="","",IF($P101="講習料",IF($O101="サブ",HLOOKUP(M101,'2024単価表'!$A$27:$B$28,2,0)/2,HLOOKUP(M101,'2024単価表'!$A$27:$B$28,2,0)),""))</f>
        <v/>
      </c>
      <c r="AH101" s="410" t="str">
        <f t="shared" si="19"/>
        <v/>
      </c>
      <c r="AI101" s="409" t="str">
        <f t="shared" si="20"/>
        <v/>
      </c>
      <c r="AJ101" s="410" t="str">
        <f>IF($M101="","",IF($P101="検討会(法人参加)",HLOOKUP(M101,'2024単価表'!$A$27:$B$28,2,0)/2,""))</f>
        <v/>
      </c>
      <c r="AK101" s="410" t="str">
        <f t="shared" si="21"/>
        <v/>
      </c>
      <c r="AL101" s="706"/>
      <c r="AM101" s="706"/>
    </row>
    <row r="102" spans="4:39" ht="27.75" customHeight="1">
      <c r="D102" s="581"/>
      <c r="E102" s="396"/>
      <c r="F102" s="397" t="s">
        <v>245</v>
      </c>
      <c r="G102" s="398"/>
      <c r="H102" s="399"/>
      <c r="I102" s="810"/>
      <c r="J102" s="810"/>
      <c r="K102" s="706"/>
      <c r="L102" s="706"/>
      <c r="M102" s="399"/>
      <c r="N102" s="401"/>
      <c r="O102" s="407"/>
      <c r="P102" s="408"/>
      <c r="Q102" s="413" t="str">
        <f t="shared" si="16"/>
        <v/>
      </c>
      <c r="R102" s="410" t="str">
        <f>IF($M102="","",IF($P102="講師",IF($O102="サブ",HLOOKUP(M102,'2024単価表'!$A$4:$B$5,2,FALSE)/2,HLOOKUP(M102,'2024単価表'!$A$4:$B$5,2,FALSE)),""))</f>
        <v/>
      </c>
      <c r="S102" s="410" t="str">
        <f t="shared" si="22"/>
        <v/>
      </c>
      <c r="T102" s="413" t="str">
        <f t="shared" si="17"/>
        <v/>
      </c>
      <c r="U102" s="410" t="str">
        <f>IF($M102="","",IF($P102="検討会等参加",HLOOKUP(M102,'2024単価表'!$A$11:$B$12,2,0),""))</f>
        <v/>
      </c>
      <c r="V102" s="410" t="str">
        <f t="shared" si="23"/>
        <v/>
      </c>
      <c r="W102" s="401"/>
      <c r="X102" s="411"/>
      <c r="Y102" s="399"/>
      <c r="Z102" s="410" t="str">
        <f t="shared" si="24"/>
        <v/>
      </c>
      <c r="AA102" s="410" t="str">
        <f t="shared" si="25"/>
        <v/>
      </c>
      <c r="AB102" s="412"/>
      <c r="AC102" s="399"/>
      <c r="AD102" s="410" t="str">
        <f t="shared" si="26"/>
        <v/>
      </c>
      <c r="AE102" s="410" t="str">
        <f t="shared" si="27"/>
        <v/>
      </c>
      <c r="AF102" s="413" t="str">
        <f t="shared" si="18"/>
        <v/>
      </c>
      <c r="AG102" s="410" t="str">
        <f>IF($M102="","",IF($P102="講習料",IF($O102="サブ",HLOOKUP(M102,'2024単価表'!$A$27:$B$28,2,0)/2,HLOOKUP(M102,'2024単価表'!$A$27:$B$28,2,0)),""))</f>
        <v/>
      </c>
      <c r="AH102" s="410" t="str">
        <f t="shared" si="19"/>
        <v/>
      </c>
      <c r="AI102" s="413" t="str">
        <f t="shared" si="20"/>
        <v/>
      </c>
      <c r="AJ102" s="410" t="str">
        <f>IF($M102="","",IF($P102="検討会(法人参加)",HLOOKUP(M102,'2024単価表'!$A$27:$B$28,2,0)/2,""))</f>
        <v/>
      </c>
      <c r="AK102" s="410" t="str">
        <f t="shared" si="21"/>
        <v/>
      </c>
      <c r="AL102" s="706"/>
      <c r="AM102" s="706"/>
    </row>
    <row r="103" spans="4:39" ht="27.75" customHeight="1">
      <c r="D103" s="581"/>
      <c r="E103" s="396"/>
      <c r="F103" s="397" t="s">
        <v>245</v>
      </c>
      <c r="G103" s="398"/>
      <c r="H103" s="399"/>
      <c r="I103" s="810"/>
      <c r="J103" s="810"/>
      <c r="K103" s="706"/>
      <c r="L103" s="706"/>
      <c r="M103" s="400"/>
      <c r="N103" s="401"/>
      <c r="O103" s="407"/>
      <c r="P103" s="408"/>
      <c r="Q103" s="409" t="str">
        <f t="shared" ref="Q103:Q134" si="28">IF($P103="講師",IF($E103="","",TIME(HOUR($G103-$E103),ROUNDUP(MINUTE($G103-$E103)/30,0)*30,0)*24),"")</f>
        <v/>
      </c>
      <c r="R103" s="410" t="str">
        <f>IF($M103="","",IF($P103="講師",IF($O103="サブ",HLOOKUP(M103,'2024単価表'!$A$4:$B$5,2,FALSE)/2,HLOOKUP(M103,'2024単価表'!$A$4:$B$5,2,FALSE)),""))</f>
        <v/>
      </c>
      <c r="S103" s="410" t="str">
        <f t="shared" si="22"/>
        <v/>
      </c>
      <c r="T103" s="409" t="str">
        <f t="shared" ref="T103:T134" si="29">IF($P103="検討会等参加",IF($E103="","",TIME(HOUR($G103-$E103),ROUNDUP(MINUTE($G103-$E103)/30,0)*30,0)*24),"")</f>
        <v/>
      </c>
      <c r="U103" s="410" t="str">
        <f>IF($M103="","",IF($P103="検討会等参加",HLOOKUP(M103,'2024単価表'!$A$11:$B$12,2,0),""))</f>
        <v/>
      </c>
      <c r="V103" s="410" t="str">
        <f t="shared" si="23"/>
        <v/>
      </c>
      <c r="W103" s="401"/>
      <c r="X103" s="411"/>
      <c r="Y103" s="400"/>
      <c r="Z103" s="410" t="str">
        <f t="shared" si="24"/>
        <v/>
      </c>
      <c r="AA103" s="410" t="str">
        <f t="shared" si="25"/>
        <v/>
      </c>
      <c r="AB103" s="412"/>
      <c r="AC103" s="399"/>
      <c r="AD103" s="410" t="str">
        <f t="shared" si="26"/>
        <v/>
      </c>
      <c r="AE103" s="410" t="str">
        <f t="shared" si="27"/>
        <v/>
      </c>
      <c r="AF103" s="409" t="str">
        <f t="shared" ref="AF103:AF134" si="30">IF($P103="講習料",IF($E103="","",TIME(HOUR($G103-$E103),ROUNDUP(MINUTE($G103-$E103)/30,0)*30,0)*24),"")</f>
        <v/>
      </c>
      <c r="AG103" s="410" t="str">
        <f>IF($M103="","",IF($P103="講習料",IF($O103="サブ",HLOOKUP(M103,'2024単価表'!$A$27:$B$28,2,0)/2,HLOOKUP(M103,'2024単価表'!$A$27:$B$28,2,0)),""))</f>
        <v/>
      </c>
      <c r="AH103" s="410" t="str">
        <f t="shared" si="19"/>
        <v/>
      </c>
      <c r="AI103" s="409" t="str">
        <f t="shared" ref="AI103:AI134" si="31">IF($P103="検討会(法人参加)",IF($E103="","",TIME(HOUR($G103-$E103),ROUNDUP(MINUTE($G103-$E103)/30,0)*30,0)*24),"")</f>
        <v/>
      </c>
      <c r="AJ103" s="410" t="str">
        <f>IF($M103="","",IF($P103="検討会(法人参加)",HLOOKUP(M103,'2024単価表'!$A$27:$B$28,2,0)/2,""))</f>
        <v/>
      </c>
      <c r="AK103" s="410" t="str">
        <f t="shared" si="21"/>
        <v/>
      </c>
      <c r="AL103" s="706"/>
      <c r="AM103" s="706"/>
    </row>
    <row r="104" spans="4:39" ht="27.75" customHeight="1">
      <c r="D104" s="581"/>
      <c r="E104" s="396"/>
      <c r="F104" s="397" t="s">
        <v>245</v>
      </c>
      <c r="G104" s="398"/>
      <c r="H104" s="399"/>
      <c r="I104" s="810"/>
      <c r="J104" s="810"/>
      <c r="K104" s="706"/>
      <c r="L104" s="706"/>
      <c r="M104" s="399"/>
      <c r="N104" s="401"/>
      <c r="O104" s="407"/>
      <c r="P104" s="408"/>
      <c r="Q104" s="413" t="str">
        <f t="shared" si="28"/>
        <v/>
      </c>
      <c r="R104" s="410" t="str">
        <f>IF($M104="","",IF($P104="講師",IF($O104="サブ",HLOOKUP(M104,'2024単価表'!$A$4:$B$5,2,FALSE)/2,HLOOKUP(M104,'2024単価表'!$A$4:$B$5,2,FALSE)),""))</f>
        <v/>
      </c>
      <c r="S104" s="410" t="str">
        <f t="shared" si="22"/>
        <v/>
      </c>
      <c r="T104" s="413" t="str">
        <f t="shared" si="29"/>
        <v/>
      </c>
      <c r="U104" s="410" t="str">
        <f>IF($M104="","",IF($P104="検討会等参加",HLOOKUP(M104,'2024単価表'!$A$11:$B$12,2,0),""))</f>
        <v/>
      </c>
      <c r="V104" s="410" t="str">
        <f t="shared" si="23"/>
        <v/>
      </c>
      <c r="W104" s="401"/>
      <c r="X104" s="411"/>
      <c r="Y104" s="399"/>
      <c r="Z104" s="410" t="str">
        <f t="shared" si="24"/>
        <v/>
      </c>
      <c r="AA104" s="410" t="str">
        <f t="shared" si="25"/>
        <v/>
      </c>
      <c r="AB104" s="412"/>
      <c r="AC104" s="399"/>
      <c r="AD104" s="410" t="str">
        <f t="shared" si="26"/>
        <v/>
      </c>
      <c r="AE104" s="410" t="str">
        <f t="shared" si="27"/>
        <v/>
      </c>
      <c r="AF104" s="413" t="str">
        <f t="shared" si="30"/>
        <v/>
      </c>
      <c r="AG104" s="410" t="str">
        <f>IF($M104="","",IF($P104="講習料",IF($O104="サブ",HLOOKUP(M104,'2024単価表'!$A$27:$B$28,2,0)/2,HLOOKUP(M104,'2024単価表'!$A$27:$B$28,2,0)),""))</f>
        <v/>
      </c>
      <c r="AH104" s="410" t="str">
        <f t="shared" si="19"/>
        <v/>
      </c>
      <c r="AI104" s="413" t="str">
        <f t="shared" si="31"/>
        <v/>
      </c>
      <c r="AJ104" s="410" t="str">
        <f>IF($M104="","",IF($P104="検討会(法人参加)",HLOOKUP(M104,'2024単価表'!$A$27:$B$28,2,0)/2,""))</f>
        <v/>
      </c>
      <c r="AK104" s="410" t="str">
        <f t="shared" si="21"/>
        <v/>
      </c>
      <c r="AL104" s="706"/>
      <c r="AM104" s="706"/>
    </row>
    <row r="105" spans="4:39" ht="27.75" customHeight="1">
      <c r="D105" s="581"/>
      <c r="E105" s="396"/>
      <c r="F105" s="397" t="s">
        <v>245</v>
      </c>
      <c r="G105" s="398"/>
      <c r="H105" s="399"/>
      <c r="I105" s="810"/>
      <c r="J105" s="810"/>
      <c r="K105" s="706"/>
      <c r="L105" s="706"/>
      <c r="M105" s="400"/>
      <c r="N105" s="401"/>
      <c r="O105" s="407"/>
      <c r="P105" s="408"/>
      <c r="Q105" s="409" t="str">
        <f t="shared" si="28"/>
        <v/>
      </c>
      <c r="R105" s="410" t="str">
        <f>IF($M105="","",IF($P105="講師",IF($O105="サブ",HLOOKUP(M105,'2024単価表'!$A$4:$B$5,2,FALSE)/2,HLOOKUP(M105,'2024単価表'!$A$4:$B$5,2,FALSE)),""))</f>
        <v/>
      </c>
      <c r="S105" s="410" t="str">
        <f t="shared" si="22"/>
        <v/>
      </c>
      <c r="T105" s="409" t="str">
        <f t="shared" si="29"/>
        <v/>
      </c>
      <c r="U105" s="410" t="str">
        <f>IF($M105="","",IF($P105="検討会等参加",HLOOKUP(M105,'2024単価表'!$A$11:$B$12,2,0),""))</f>
        <v/>
      </c>
      <c r="V105" s="410" t="str">
        <f t="shared" si="23"/>
        <v/>
      </c>
      <c r="W105" s="401"/>
      <c r="X105" s="411"/>
      <c r="Y105" s="400"/>
      <c r="Z105" s="410" t="str">
        <f t="shared" si="24"/>
        <v/>
      </c>
      <c r="AA105" s="410" t="str">
        <f t="shared" si="25"/>
        <v/>
      </c>
      <c r="AB105" s="412"/>
      <c r="AC105" s="399"/>
      <c r="AD105" s="410" t="str">
        <f t="shared" si="26"/>
        <v/>
      </c>
      <c r="AE105" s="410" t="str">
        <f t="shared" si="27"/>
        <v/>
      </c>
      <c r="AF105" s="409" t="str">
        <f t="shared" si="30"/>
        <v/>
      </c>
      <c r="AG105" s="410" t="str">
        <f>IF($M105="","",IF($P105="講習料",IF($O105="サブ",HLOOKUP(M105,'2024単価表'!$A$27:$B$28,2,0)/2,HLOOKUP(M105,'2024単価表'!$A$27:$B$28,2,0)),""))</f>
        <v/>
      </c>
      <c r="AH105" s="410" t="str">
        <f t="shared" si="19"/>
        <v/>
      </c>
      <c r="AI105" s="409" t="str">
        <f t="shared" si="31"/>
        <v/>
      </c>
      <c r="AJ105" s="410" t="str">
        <f>IF($M105="","",IF($P105="検討会(法人参加)",HLOOKUP(M105,'2024単価表'!$A$27:$B$28,2,0)/2,""))</f>
        <v/>
      </c>
      <c r="AK105" s="410" t="str">
        <f t="shared" si="21"/>
        <v/>
      </c>
      <c r="AL105" s="706"/>
      <c r="AM105" s="706"/>
    </row>
    <row r="106" spans="4:39" ht="27.75" customHeight="1">
      <c r="D106" s="581"/>
      <c r="E106" s="396"/>
      <c r="F106" s="397" t="s">
        <v>245</v>
      </c>
      <c r="G106" s="398"/>
      <c r="H106" s="399"/>
      <c r="I106" s="810"/>
      <c r="J106" s="810"/>
      <c r="K106" s="706"/>
      <c r="L106" s="706"/>
      <c r="M106" s="399"/>
      <c r="N106" s="401"/>
      <c r="O106" s="407"/>
      <c r="P106" s="408"/>
      <c r="Q106" s="413" t="str">
        <f t="shared" si="28"/>
        <v/>
      </c>
      <c r="R106" s="410" t="str">
        <f>IF($M106="","",IF($P106="講師",IF($O106="サブ",HLOOKUP(M106,'2024単価表'!$A$4:$B$5,2,FALSE)/2,HLOOKUP(M106,'2024単価表'!$A$4:$B$5,2,FALSE)),""))</f>
        <v/>
      </c>
      <c r="S106" s="410" t="str">
        <f t="shared" si="22"/>
        <v/>
      </c>
      <c r="T106" s="413" t="str">
        <f t="shared" si="29"/>
        <v/>
      </c>
      <c r="U106" s="410" t="str">
        <f>IF($M106="","",IF($P106="検討会等参加",HLOOKUP(M106,'2024単価表'!$A$11:$B$12,2,0),""))</f>
        <v/>
      </c>
      <c r="V106" s="410" t="str">
        <f t="shared" si="23"/>
        <v/>
      </c>
      <c r="W106" s="401"/>
      <c r="X106" s="411"/>
      <c r="Y106" s="399"/>
      <c r="Z106" s="410" t="str">
        <f t="shared" si="24"/>
        <v/>
      </c>
      <c r="AA106" s="410" t="str">
        <f t="shared" si="25"/>
        <v/>
      </c>
      <c r="AB106" s="412"/>
      <c r="AC106" s="399"/>
      <c r="AD106" s="410" t="str">
        <f t="shared" si="26"/>
        <v/>
      </c>
      <c r="AE106" s="410" t="str">
        <f t="shared" si="27"/>
        <v/>
      </c>
      <c r="AF106" s="413" t="str">
        <f t="shared" si="30"/>
        <v/>
      </c>
      <c r="AG106" s="410" t="str">
        <f>IF($M106="","",IF($P106="講習料",IF($O106="サブ",HLOOKUP(M106,'2024単価表'!$A$27:$B$28,2,0)/2,HLOOKUP(M106,'2024単価表'!$A$27:$B$28,2,0)),""))</f>
        <v/>
      </c>
      <c r="AH106" s="410" t="str">
        <f t="shared" si="19"/>
        <v/>
      </c>
      <c r="AI106" s="413" t="str">
        <f t="shared" si="31"/>
        <v/>
      </c>
      <c r="AJ106" s="410" t="str">
        <f>IF($M106="","",IF($P106="検討会(法人参加)",HLOOKUP(M106,'2024単価表'!$A$27:$B$28,2,0)/2,""))</f>
        <v/>
      </c>
      <c r="AK106" s="410" t="str">
        <f t="shared" si="21"/>
        <v/>
      </c>
      <c r="AL106" s="706"/>
      <c r="AM106" s="706"/>
    </row>
    <row r="107" spans="4:39" ht="27.75" customHeight="1">
      <c r="D107" s="581"/>
      <c r="E107" s="396"/>
      <c r="F107" s="397" t="s">
        <v>245</v>
      </c>
      <c r="G107" s="398"/>
      <c r="H107" s="399"/>
      <c r="I107" s="810"/>
      <c r="J107" s="810"/>
      <c r="K107" s="706"/>
      <c r="L107" s="706"/>
      <c r="M107" s="400"/>
      <c r="N107" s="401"/>
      <c r="O107" s="407"/>
      <c r="P107" s="408"/>
      <c r="Q107" s="409" t="str">
        <f t="shared" si="28"/>
        <v/>
      </c>
      <c r="R107" s="410" t="str">
        <f>IF($M107="","",IF($P107="講師",IF($O107="サブ",HLOOKUP(M107,'2024単価表'!$A$4:$B$5,2,FALSE)/2,HLOOKUP(M107,'2024単価表'!$A$4:$B$5,2,FALSE)),""))</f>
        <v/>
      </c>
      <c r="S107" s="410" t="str">
        <f t="shared" si="22"/>
        <v/>
      </c>
      <c r="T107" s="409" t="str">
        <f t="shared" si="29"/>
        <v/>
      </c>
      <c r="U107" s="410" t="str">
        <f>IF($M107="","",IF($P107="検討会等参加",HLOOKUP(M107,'2024単価表'!$A$11:$B$12,2,0),""))</f>
        <v/>
      </c>
      <c r="V107" s="410" t="str">
        <f t="shared" si="23"/>
        <v/>
      </c>
      <c r="W107" s="401"/>
      <c r="X107" s="411"/>
      <c r="Y107" s="400"/>
      <c r="Z107" s="410" t="str">
        <f t="shared" si="24"/>
        <v/>
      </c>
      <c r="AA107" s="410" t="str">
        <f t="shared" si="25"/>
        <v/>
      </c>
      <c r="AB107" s="412"/>
      <c r="AC107" s="399"/>
      <c r="AD107" s="410" t="str">
        <f t="shared" si="26"/>
        <v/>
      </c>
      <c r="AE107" s="410" t="str">
        <f t="shared" si="27"/>
        <v/>
      </c>
      <c r="AF107" s="409" t="str">
        <f t="shared" si="30"/>
        <v/>
      </c>
      <c r="AG107" s="410" t="str">
        <f>IF($M107="","",IF($P107="講習料",IF($O107="サブ",HLOOKUP(M107,'2024単価表'!$A$27:$B$28,2,0)/2,HLOOKUP(M107,'2024単価表'!$A$27:$B$28,2,0)),""))</f>
        <v/>
      </c>
      <c r="AH107" s="410" t="str">
        <f t="shared" si="19"/>
        <v/>
      </c>
      <c r="AI107" s="409" t="str">
        <f t="shared" si="31"/>
        <v/>
      </c>
      <c r="AJ107" s="410" t="str">
        <f>IF($M107="","",IF($P107="検討会(法人参加)",HLOOKUP(M107,'2024単価表'!$A$27:$B$28,2,0)/2,""))</f>
        <v/>
      </c>
      <c r="AK107" s="410" t="str">
        <f t="shared" si="21"/>
        <v/>
      </c>
      <c r="AL107" s="706"/>
      <c r="AM107" s="706"/>
    </row>
    <row r="108" spans="4:39" ht="27.75" customHeight="1">
      <c r="D108" s="581"/>
      <c r="E108" s="396"/>
      <c r="F108" s="397" t="s">
        <v>245</v>
      </c>
      <c r="G108" s="398"/>
      <c r="H108" s="399"/>
      <c r="I108" s="810"/>
      <c r="J108" s="810"/>
      <c r="K108" s="706"/>
      <c r="L108" s="706"/>
      <c r="M108" s="399"/>
      <c r="N108" s="401"/>
      <c r="O108" s="407"/>
      <c r="P108" s="408"/>
      <c r="Q108" s="413" t="str">
        <f t="shared" si="28"/>
        <v/>
      </c>
      <c r="R108" s="410" t="str">
        <f>IF($M108="","",IF($P108="講師",IF($O108="サブ",HLOOKUP(M108,'2024単価表'!$A$4:$B$5,2,FALSE)/2,HLOOKUP(M108,'2024単価表'!$A$4:$B$5,2,FALSE)),""))</f>
        <v/>
      </c>
      <c r="S108" s="410" t="str">
        <f t="shared" si="22"/>
        <v/>
      </c>
      <c r="T108" s="413" t="str">
        <f t="shared" si="29"/>
        <v/>
      </c>
      <c r="U108" s="410" t="str">
        <f>IF($M108="","",IF($P108="検討会等参加",HLOOKUP(M108,'2024単価表'!$A$11:$B$12,2,0),""))</f>
        <v/>
      </c>
      <c r="V108" s="410" t="str">
        <f t="shared" si="23"/>
        <v/>
      </c>
      <c r="W108" s="401"/>
      <c r="X108" s="411"/>
      <c r="Y108" s="399"/>
      <c r="Z108" s="410" t="str">
        <f t="shared" si="24"/>
        <v/>
      </c>
      <c r="AA108" s="410" t="str">
        <f t="shared" si="25"/>
        <v/>
      </c>
      <c r="AB108" s="412"/>
      <c r="AC108" s="399"/>
      <c r="AD108" s="410" t="str">
        <f t="shared" si="26"/>
        <v/>
      </c>
      <c r="AE108" s="410" t="str">
        <f t="shared" si="27"/>
        <v/>
      </c>
      <c r="AF108" s="413" t="str">
        <f t="shared" si="30"/>
        <v/>
      </c>
      <c r="AG108" s="410" t="str">
        <f>IF($M108="","",IF($P108="講習料",IF($O108="サブ",HLOOKUP(M108,'2024単価表'!$A$27:$B$28,2,0)/2,HLOOKUP(M108,'2024単価表'!$A$27:$B$28,2,0)),""))</f>
        <v/>
      </c>
      <c r="AH108" s="410" t="str">
        <f t="shared" si="19"/>
        <v/>
      </c>
      <c r="AI108" s="413" t="str">
        <f t="shared" si="31"/>
        <v/>
      </c>
      <c r="AJ108" s="410" t="str">
        <f>IF($M108="","",IF($P108="検討会(法人参加)",HLOOKUP(M108,'2024単価表'!$A$27:$B$28,2,0)/2,""))</f>
        <v/>
      </c>
      <c r="AK108" s="410" t="str">
        <f t="shared" si="21"/>
        <v/>
      </c>
      <c r="AL108" s="706"/>
      <c r="AM108" s="706"/>
    </row>
    <row r="109" spans="4:39" ht="27.75" customHeight="1">
      <c r="D109" s="581"/>
      <c r="E109" s="396"/>
      <c r="F109" s="397" t="s">
        <v>245</v>
      </c>
      <c r="G109" s="398"/>
      <c r="H109" s="399"/>
      <c r="I109" s="810"/>
      <c r="J109" s="810"/>
      <c r="K109" s="706"/>
      <c r="L109" s="706"/>
      <c r="M109" s="400"/>
      <c r="N109" s="401"/>
      <c r="O109" s="407"/>
      <c r="P109" s="408"/>
      <c r="Q109" s="409" t="str">
        <f t="shared" si="28"/>
        <v/>
      </c>
      <c r="R109" s="410" t="str">
        <f>IF($M109="","",IF($P109="講師",IF($O109="サブ",HLOOKUP(M109,'2024単価表'!$A$4:$B$5,2,FALSE)/2,HLOOKUP(M109,'2024単価表'!$A$4:$B$5,2,FALSE)),""))</f>
        <v/>
      </c>
      <c r="S109" s="410" t="str">
        <f t="shared" si="22"/>
        <v/>
      </c>
      <c r="T109" s="409" t="str">
        <f t="shared" si="29"/>
        <v/>
      </c>
      <c r="U109" s="410" t="str">
        <f>IF($M109="","",IF($P109="検討会等参加",HLOOKUP(M109,'2024単価表'!$A$11:$B$12,2,0),""))</f>
        <v/>
      </c>
      <c r="V109" s="410" t="str">
        <f t="shared" si="23"/>
        <v/>
      </c>
      <c r="W109" s="401"/>
      <c r="X109" s="411"/>
      <c r="Y109" s="400"/>
      <c r="Z109" s="410" t="str">
        <f t="shared" si="24"/>
        <v/>
      </c>
      <c r="AA109" s="410" t="str">
        <f t="shared" si="25"/>
        <v/>
      </c>
      <c r="AB109" s="412"/>
      <c r="AC109" s="399"/>
      <c r="AD109" s="410" t="str">
        <f t="shared" si="26"/>
        <v/>
      </c>
      <c r="AE109" s="410" t="str">
        <f t="shared" si="27"/>
        <v/>
      </c>
      <c r="AF109" s="409" t="str">
        <f t="shared" si="30"/>
        <v/>
      </c>
      <c r="AG109" s="410" t="str">
        <f>IF($M109="","",IF($P109="講習料",IF($O109="サブ",HLOOKUP(M109,'2024単価表'!$A$27:$B$28,2,0)/2,HLOOKUP(M109,'2024単価表'!$A$27:$B$28,2,0)),""))</f>
        <v/>
      </c>
      <c r="AH109" s="410" t="str">
        <f t="shared" si="19"/>
        <v/>
      </c>
      <c r="AI109" s="409" t="str">
        <f t="shared" si="31"/>
        <v/>
      </c>
      <c r="AJ109" s="410" t="str">
        <f>IF($M109="","",IF($P109="検討会(法人参加)",HLOOKUP(M109,'2024単価表'!$A$27:$B$28,2,0)/2,""))</f>
        <v/>
      </c>
      <c r="AK109" s="410" t="str">
        <f t="shared" si="21"/>
        <v/>
      </c>
      <c r="AL109" s="706"/>
      <c r="AM109" s="706"/>
    </row>
    <row r="110" spans="4:39" ht="27.75" customHeight="1">
      <c r="D110" s="581"/>
      <c r="E110" s="396"/>
      <c r="F110" s="397" t="s">
        <v>245</v>
      </c>
      <c r="G110" s="398"/>
      <c r="H110" s="399"/>
      <c r="I110" s="810"/>
      <c r="J110" s="810"/>
      <c r="K110" s="706"/>
      <c r="L110" s="706"/>
      <c r="M110" s="399"/>
      <c r="N110" s="401"/>
      <c r="O110" s="407"/>
      <c r="P110" s="408"/>
      <c r="Q110" s="413" t="str">
        <f t="shared" si="28"/>
        <v/>
      </c>
      <c r="R110" s="410" t="str">
        <f>IF($M110="","",IF($P110="講師",IF($O110="サブ",HLOOKUP(M110,'2024単価表'!$A$4:$B$5,2,FALSE)/2,HLOOKUP(M110,'2024単価表'!$A$4:$B$5,2,FALSE)),""))</f>
        <v/>
      </c>
      <c r="S110" s="410" t="str">
        <f t="shared" si="22"/>
        <v/>
      </c>
      <c r="T110" s="413" t="str">
        <f t="shared" si="29"/>
        <v/>
      </c>
      <c r="U110" s="410" t="str">
        <f>IF($M110="","",IF($P110="検討会等参加",HLOOKUP(M110,'2024単価表'!$A$11:$B$12,2,0),""))</f>
        <v/>
      </c>
      <c r="V110" s="410" t="str">
        <f t="shared" si="23"/>
        <v/>
      </c>
      <c r="W110" s="401"/>
      <c r="X110" s="411"/>
      <c r="Y110" s="399"/>
      <c r="Z110" s="410" t="str">
        <f t="shared" si="24"/>
        <v/>
      </c>
      <c r="AA110" s="410" t="str">
        <f t="shared" si="25"/>
        <v/>
      </c>
      <c r="AB110" s="412"/>
      <c r="AC110" s="399"/>
      <c r="AD110" s="410" t="str">
        <f t="shared" si="26"/>
        <v/>
      </c>
      <c r="AE110" s="410" t="str">
        <f t="shared" si="27"/>
        <v/>
      </c>
      <c r="AF110" s="413" t="str">
        <f t="shared" si="30"/>
        <v/>
      </c>
      <c r="AG110" s="410" t="str">
        <f>IF($M110="","",IF($P110="講習料",IF($O110="サブ",HLOOKUP(M110,'2024単価表'!$A$27:$B$28,2,0)/2,HLOOKUP(M110,'2024単価表'!$A$27:$B$28,2,0)),""))</f>
        <v/>
      </c>
      <c r="AH110" s="410" t="str">
        <f t="shared" si="19"/>
        <v/>
      </c>
      <c r="AI110" s="413" t="str">
        <f t="shared" si="31"/>
        <v/>
      </c>
      <c r="AJ110" s="410" t="str">
        <f>IF($M110="","",IF($P110="検討会(法人参加)",HLOOKUP(M110,'2024単価表'!$A$27:$B$28,2,0)/2,""))</f>
        <v/>
      </c>
      <c r="AK110" s="410" t="str">
        <f t="shared" si="21"/>
        <v/>
      </c>
      <c r="AL110" s="706"/>
      <c r="AM110" s="706"/>
    </row>
    <row r="111" spans="4:39" ht="27.75" customHeight="1">
      <c r="D111" s="581"/>
      <c r="E111" s="396"/>
      <c r="F111" s="397" t="s">
        <v>245</v>
      </c>
      <c r="G111" s="398"/>
      <c r="H111" s="399"/>
      <c r="I111" s="810"/>
      <c r="J111" s="810"/>
      <c r="K111" s="706"/>
      <c r="L111" s="706"/>
      <c r="M111" s="400"/>
      <c r="N111" s="401"/>
      <c r="O111" s="407"/>
      <c r="P111" s="408"/>
      <c r="Q111" s="409" t="str">
        <f t="shared" si="28"/>
        <v/>
      </c>
      <c r="R111" s="410" t="str">
        <f>IF($M111="","",IF($P111="講師",IF($O111="サブ",HLOOKUP(M111,'2024単価表'!$A$4:$B$5,2,FALSE)/2,HLOOKUP(M111,'2024単価表'!$A$4:$B$5,2,FALSE)),""))</f>
        <v/>
      </c>
      <c r="S111" s="410" t="str">
        <f t="shared" si="22"/>
        <v/>
      </c>
      <c r="T111" s="409" t="str">
        <f t="shared" si="29"/>
        <v/>
      </c>
      <c r="U111" s="410" t="str">
        <f>IF($M111="","",IF($P111="検討会等参加",HLOOKUP(M111,'2024単価表'!$A$11:$B$12,2,0),""))</f>
        <v/>
      </c>
      <c r="V111" s="410" t="str">
        <f t="shared" si="23"/>
        <v/>
      </c>
      <c r="W111" s="401"/>
      <c r="X111" s="411"/>
      <c r="Y111" s="400"/>
      <c r="Z111" s="410" t="str">
        <f t="shared" si="24"/>
        <v/>
      </c>
      <c r="AA111" s="410" t="str">
        <f t="shared" si="25"/>
        <v/>
      </c>
      <c r="AB111" s="412"/>
      <c r="AC111" s="399"/>
      <c r="AD111" s="410" t="str">
        <f t="shared" si="26"/>
        <v/>
      </c>
      <c r="AE111" s="410" t="str">
        <f t="shared" si="27"/>
        <v/>
      </c>
      <c r="AF111" s="409" t="str">
        <f t="shared" si="30"/>
        <v/>
      </c>
      <c r="AG111" s="410" t="str">
        <f>IF($M111="","",IF($P111="講習料",IF($O111="サブ",HLOOKUP(M111,'2024単価表'!$A$27:$B$28,2,0)/2,HLOOKUP(M111,'2024単価表'!$A$27:$B$28,2,0)),""))</f>
        <v/>
      </c>
      <c r="AH111" s="410" t="str">
        <f t="shared" si="19"/>
        <v/>
      </c>
      <c r="AI111" s="409" t="str">
        <f t="shared" si="31"/>
        <v/>
      </c>
      <c r="AJ111" s="410" t="str">
        <f>IF($M111="","",IF($P111="検討会(法人参加)",HLOOKUP(M111,'2024単価表'!$A$27:$B$28,2,0)/2,""))</f>
        <v/>
      </c>
      <c r="AK111" s="410" t="str">
        <f t="shared" si="21"/>
        <v/>
      </c>
      <c r="AL111" s="706"/>
      <c r="AM111" s="706"/>
    </row>
    <row r="112" spans="4:39" ht="27.75" customHeight="1">
      <c r="D112" s="581"/>
      <c r="E112" s="396"/>
      <c r="F112" s="397" t="s">
        <v>245</v>
      </c>
      <c r="G112" s="398"/>
      <c r="H112" s="399"/>
      <c r="I112" s="810"/>
      <c r="J112" s="810"/>
      <c r="K112" s="706"/>
      <c r="L112" s="706"/>
      <c r="M112" s="399"/>
      <c r="N112" s="401"/>
      <c r="O112" s="407"/>
      <c r="P112" s="408"/>
      <c r="Q112" s="413" t="str">
        <f t="shared" si="28"/>
        <v/>
      </c>
      <c r="R112" s="410" t="str">
        <f>IF($M112="","",IF($P112="講師",IF($O112="サブ",HLOOKUP(M112,'2024単価表'!$A$4:$B$5,2,FALSE)/2,HLOOKUP(M112,'2024単価表'!$A$4:$B$5,2,FALSE)),""))</f>
        <v/>
      </c>
      <c r="S112" s="410" t="str">
        <f t="shared" si="22"/>
        <v/>
      </c>
      <c r="T112" s="413" t="str">
        <f t="shared" si="29"/>
        <v/>
      </c>
      <c r="U112" s="410" t="str">
        <f>IF($M112="","",IF($P112="検討会等参加",HLOOKUP(M112,'2024単価表'!$A$11:$B$12,2,0),""))</f>
        <v/>
      </c>
      <c r="V112" s="410" t="str">
        <f t="shared" si="23"/>
        <v/>
      </c>
      <c r="W112" s="401"/>
      <c r="X112" s="411"/>
      <c r="Y112" s="399"/>
      <c r="Z112" s="410" t="str">
        <f t="shared" si="24"/>
        <v/>
      </c>
      <c r="AA112" s="410" t="str">
        <f t="shared" si="25"/>
        <v/>
      </c>
      <c r="AB112" s="412"/>
      <c r="AC112" s="399"/>
      <c r="AD112" s="410" t="str">
        <f t="shared" si="26"/>
        <v/>
      </c>
      <c r="AE112" s="410" t="str">
        <f t="shared" si="27"/>
        <v/>
      </c>
      <c r="AF112" s="413" t="str">
        <f t="shared" si="30"/>
        <v/>
      </c>
      <c r="AG112" s="410" t="str">
        <f>IF($M112="","",IF($P112="講習料",IF($O112="サブ",HLOOKUP(M112,'2024単価表'!$A$27:$B$28,2,0)/2,HLOOKUP(M112,'2024単価表'!$A$27:$B$28,2,0)),""))</f>
        <v/>
      </c>
      <c r="AH112" s="410" t="str">
        <f t="shared" si="19"/>
        <v/>
      </c>
      <c r="AI112" s="413" t="str">
        <f t="shared" si="31"/>
        <v/>
      </c>
      <c r="AJ112" s="410" t="str">
        <f>IF($M112="","",IF($P112="検討会(法人参加)",HLOOKUP(M112,'2024単価表'!$A$27:$B$28,2,0)/2,""))</f>
        <v/>
      </c>
      <c r="AK112" s="410" t="str">
        <f t="shared" si="21"/>
        <v/>
      </c>
      <c r="AL112" s="706"/>
      <c r="AM112" s="706"/>
    </row>
    <row r="113" spans="4:39" ht="27.75" customHeight="1">
      <c r="D113" s="581"/>
      <c r="E113" s="396"/>
      <c r="F113" s="397" t="s">
        <v>245</v>
      </c>
      <c r="G113" s="398"/>
      <c r="H113" s="399"/>
      <c r="I113" s="810"/>
      <c r="J113" s="810"/>
      <c r="K113" s="706"/>
      <c r="L113" s="706"/>
      <c r="M113" s="400"/>
      <c r="N113" s="401"/>
      <c r="O113" s="407"/>
      <c r="P113" s="408"/>
      <c r="Q113" s="409" t="str">
        <f t="shared" si="28"/>
        <v/>
      </c>
      <c r="R113" s="410" t="str">
        <f>IF($M113="","",IF($P113="講師",IF($O113="サブ",HLOOKUP(M113,'2024単価表'!$A$4:$B$5,2,FALSE)/2,HLOOKUP(M113,'2024単価表'!$A$4:$B$5,2,FALSE)),""))</f>
        <v/>
      </c>
      <c r="S113" s="410" t="str">
        <f t="shared" si="22"/>
        <v/>
      </c>
      <c r="T113" s="409" t="str">
        <f t="shared" si="29"/>
        <v/>
      </c>
      <c r="U113" s="410" t="str">
        <f>IF($M113="","",IF($P113="検討会等参加",HLOOKUP(M113,'2024単価表'!$A$11:$B$12,2,0),""))</f>
        <v/>
      </c>
      <c r="V113" s="410" t="str">
        <f t="shared" si="23"/>
        <v/>
      </c>
      <c r="W113" s="401"/>
      <c r="X113" s="411"/>
      <c r="Y113" s="400"/>
      <c r="Z113" s="410" t="str">
        <f t="shared" si="24"/>
        <v/>
      </c>
      <c r="AA113" s="410" t="str">
        <f t="shared" si="25"/>
        <v/>
      </c>
      <c r="AB113" s="412"/>
      <c r="AC113" s="399"/>
      <c r="AD113" s="410" t="str">
        <f t="shared" si="26"/>
        <v/>
      </c>
      <c r="AE113" s="410" t="str">
        <f t="shared" si="27"/>
        <v/>
      </c>
      <c r="AF113" s="409" t="str">
        <f t="shared" si="30"/>
        <v/>
      </c>
      <c r="AG113" s="410" t="str">
        <f>IF($M113="","",IF($P113="講習料",IF($O113="サブ",HLOOKUP(M113,'2024単価表'!$A$27:$B$28,2,0)/2,HLOOKUP(M113,'2024単価表'!$A$27:$B$28,2,0)),""))</f>
        <v/>
      </c>
      <c r="AH113" s="410" t="str">
        <f t="shared" si="19"/>
        <v/>
      </c>
      <c r="AI113" s="409" t="str">
        <f t="shared" si="31"/>
        <v/>
      </c>
      <c r="AJ113" s="410" t="str">
        <f>IF($M113="","",IF($P113="検討会(法人参加)",HLOOKUP(M113,'2024単価表'!$A$27:$B$28,2,0)/2,""))</f>
        <v/>
      </c>
      <c r="AK113" s="410" t="str">
        <f t="shared" si="21"/>
        <v/>
      </c>
      <c r="AL113" s="706"/>
      <c r="AM113" s="706"/>
    </row>
    <row r="114" spans="4:39" ht="27.75" customHeight="1">
      <c r="D114" s="581"/>
      <c r="E114" s="396"/>
      <c r="F114" s="397" t="s">
        <v>245</v>
      </c>
      <c r="G114" s="398"/>
      <c r="H114" s="399"/>
      <c r="I114" s="810"/>
      <c r="J114" s="810"/>
      <c r="K114" s="706"/>
      <c r="L114" s="706"/>
      <c r="M114" s="399"/>
      <c r="N114" s="401"/>
      <c r="O114" s="407"/>
      <c r="P114" s="408"/>
      <c r="Q114" s="413" t="str">
        <f t="shared" si="28"/>
        <v/>
      </c>
      <c r="R114" s="410" t="str">
        <f>IF($M114="","",IF($P114="講師",IF($O114="サブ",HLOOKUP(M114,'2024単価表'!$A$4:$B$5,2,FALSE)/2,HLOOKUP(M114,'2024単価表'!$A$4:$B$5,2,FALSE)),""))</f>
        <v/>
      </c>
      <c r="S114" s="410" t="str">
        <f t="shared" si="22"/>
        <v/>
      </c>
      <c r="T114" s="413" t="str">
        <f t="shared" si="29"/>
        <v/>
      </c>
      <c r="U114" s="410" t="str">
        <f>IF($M114="","",IF($P114="検討会等参加",HLOOKUP(M114,'2024単価表'!$A$11:$B$12,2,0),""))</f>
        <v/>
      </c>
      <c r="V114" s="410" t="str">
        <f t="shared" si="23"/>
        <v/>
      </c>
      <c r="W114" s="401"/>
      <c r="X114" s="411"/>
      <c r="Y114" s="399"/>
      <c r="Z114" s="410" t="str">
        <f t="shared" si="24"/>
        <v/>
      </c>
      <c r="AA114" s="410" t="str">
        <f t="shared" si="25"/>
        <v/>
      </c>
      <c r="AB114" s="412"/>
      <c r="AC114" s="399"/>
      <c r="AD114" s="410" t="str">
        <f t="shared" si="26"/>
        <v/>
      </c>
      <c r="AE114" s="410" t="str">
        <f t="shared" si="27"/>
        <v/>
      </c>
      <c r="AF114" s="413" t="str">
        <f t="shared" si="30"/>
        <v/>
      </c>
      <c r="AG114" s="410" t="str">
        <f>IF($M114="","",IF($P114="講習料",IF($O114="サブ",HLOOKUP(M114,'2024単価表'!$A$27:$B$28,2,0)/2,HLOOKUP(M114,'2024単価表'!$A$27:$B$28,2,0)),""))</f>
        <v/>
      </c>
      <c r="AH114" s="410" t="str">
        <f t="shared" si="19"/>
        <v/>
      </c>
      <c r="AI114" s="413" t="str">
        <f t="shared" si="31"/>
        <v/>
      </c>
      <c r="AJ114" s="410" t="str">
        <f>IF($M114="","",IF($P114="検討会(法人参加)",HLOOKUP(M114,'2024単価表'!$A$27:$B$28,2,0)/2,""))</f>
        <v/>
      </c>
      <c r="AK114" s="410" t="str">
        <f t="shared" si="21"/>
        <v/>
      </c>
      <c r="AL114" s="706"/>
      <c r="AM114" s="706"/>
    </row>
    <row r="115" spans="4:39" ht="27.75" customHeight="1">
      <c r="D115" s="581"/>
      <c r="E115" s="396"/>
      <c r="F115" s="397" t="s">
        <v>245</v>
      </c>
      <c r="G115" s="398"/>
      <c r="H115" s="399"/>
      <c r="I115" s="810"/>
      <c r="J115" s="810"/>
      <c r="K115" s="706"/>
      <c r="L115" s="706"/>
      <c r="M115" s="400"/>
      <c r="N115" s="401"/>
      <c r="O115" s="407"/>
      <c r="P115" s="408"/>
      <c r="Q115" s="409" t="str">
        <f t="shared" si="28"/>
        <v/>
      </c>
      <c r="R115" s="410" t="str">
        <f>IF($M115="","",IF($P115="講師",IF($O115="サブ",HLOOKUP(M115,'2024単価表'!$A$4:$B$5,2,FALSE)/2,HLOOKUP(M115,'2024単価表'!$A$4:$B$5,2,FALSE)),""))</f>
        <v/>
      </c>
      <c r="S115" s="410" t="str">
        <f t="shared" si="22"/>
        <v/>
      </c>
      <c r="T115" s="409" t="str">
        <f t="shared" si="29"/>
        <v/>
      </c>
      <c r="U115" s="410" t="str">
        <f>IF($M115="","",IF($P115="検討会等参加",HLOOKUP(M115,'2024単価表'!$A$11:$B$12,2,0),""))</f>
        <v/>
      </c>
      <c r="V115" s="410" t="str">
        <f t="shared" si="23"/>
        <v/>
      </c>
      <c r="W115" s="401"/>
      <c r="X115" s="411"/>
      <c r="Y115" s="400"/>
      <c r="Z115" s="410" t="str">
        <f t="shared" si="24"/>
        <v/>
      </c>
      <c r="AA115" s="410" t="str">
        <f t="shared" si="25"/>
        <v/>
      </c>
      <c r="AB115" s="412"/>
      <c r="AC115" s="399"/>
      <c r="AD115" s="410" t="str">
        <f t="shared" si="26"/>
        <v/>
      </c>
      <c r="AE115" s="410" t="str">
        <f t="shared" si="27"/>
        <v/>
      </c>
      <c r="AF115" s="409" t="str">
        <f t="shared" si="30"/>
        <v/>
      </c>
      <c r="AG115" s="410" t="str">
        <f>IF($M115="","",IF($P115="講習料",IF($O115="サブ",HLOOKUP(M115,'2024単価表'!$A$27:$B$28,2,0)/2,HLOOKUP(M115,'2024単価表'!$A$27:$B$28,2,0)),""))</f>
        <v/>
      </c>
      <c r="AH115" s="410" t="str">
        <f t="shared" si="19"/>
        <v/>
      </c>
      <c r="AI115" s="409" t="str">
        <f t="shared" si="31"/>
        <v/>
      </c>
      <c r="AJ115" s="410" t="str">
        <f>IF($M115="","",IF($P115="検討会(法人参加)",HLOOKUP(M115,'2024単価表'!$A$27:$B$28,2,0)/2,""))</f>
        <v/>
      </c>
      <c r="AK115" s="410" t="str">
        <f t="shared" si="21"/>
        <v/>
      </c>
      <c r="AL115" s="706"/>
      <c r="AM115" s="706"/>
    </row>
    <row r="116" spans="4:39" ht="27.75" customHeight="1">
      <c r="D116" s="581"/>
      <c r="E116" s="396"/>
      <c r="F116" s="397" t="s">
        <v>245</v>
      </c>
      <c r="G116" s="398"/>
      <c r="H116" s="399"/>
      <c r="I116" s="810"/>
      <c r="J116" s="810"/>
      <c r="K116" s="706"/>
      <c r="L116" s="706"/>
      <c r="M116" s="399"/>
      <c r="N116" s="401"/>
      <c r="O116" s="407"/>
      <c r="P116" s="408"/>
      <c r="Q116" s="413" t="str">
        <f t="shared" si="28"/>
        <v/>
      </c>
      <c r="R116" s="410" t="str">
        <f>IF($M116="","",IF($P116="講師",IF($O116="サブ",HLOOKUP(M116,'2024単価表'!$A$4:$B$5,2,FALSE)/2,HLOOKUP(M116,'2024単価表'!$A$4:$B$5,2,FALSE)),""))</f>
        <v/>
      </c>
      <c r="S116" s="410" t="str">
        <f t="shared" si="22"/>
        <v/>
      </c>
      <c r="T116" s="413" t="str">
        <f t="shared" si="29"/>
        <v/>
      </c>
      <c r="U116" s="410" t="str">
        <f>IF($M116="","",IF($P116="検討会等参加",HLOOKUP(M116,'2024単価表'!$A$11:$B$12,2,0),""))</f>
        <v/>
      </c>
      <c r="V116" s="410" t="str">
        <f t="shared" si="23"/>
        <v/>
      </c>
      <c r="W116" s="401"/>
      <c r="X116" s="411"/>
      <c r="Y116" s="399"/>
      <c r="Z116" s="410" t="str">
        <f t="shared" si="24"/>
        <v/>
      </c>
      <c r="AA116" s="410" t="str">
        <f t="shared" si="25"/>
        <v/>
      </c>
      <c r="AB116" s="412"/>
      <c r="AC116" s="399"/>
      <c r="AD116" s="410" t="str">
        <f t="shared" si="26"/>
        <v/>
      </c>
      <c r="AE116" s="410" t="str">
        <f t="shared" si="27"/>
        <v/>
      </c>
      <c r="AF116" s="413" t="str">
        <f t="shared" si="30"/>
        <v/>
      </c>
      <c r="AG116" s="410" t="str">
        <f>IF($M116="","",IF($P116="講習料",IF($O116="サブ",HLOOKUP(M116,'2024単価表'!$A$27:$B$28,2,0)/2,HLOOKUP(M116,'2024単価表'!$A$27:$B$28,2,0)),""))</f>
        <v/>
      </c>
      <c r="AH116" s="410" t="str">
        <f t="shared" si="19"/>
        <v/>
      </c>
      <c r="AI116" s="413" t="str">
        <f t="shared" si="31"/>
        <v/>
      </c>
      <c r="AJ116" s="410" t="str">
        <f>IF($M116="","",IF($P116="検討会(法人参加)",HLOOKUP(M116,'2024単価表'!$A$27:$B$28,2,0)/2,""))</f>
        <v/>
      </c>
      <c r="AK116" s="410" t="str">
        <f t="shared" si="21"/>
        <v/>
      </c>
      <c r="AL116" s="706"/>
      <c r="AM116" s="706"/>
    </row>
    <row r="117" spans="4:39" ht="27.75" customHeight="1">
      <c r="D117" s="581"/>
      <c r="E117" s="396"/>
      <c r="F117" s="397" t="s">
        <v>245</v>
      </c>
      <c r="G117" s="398"/>
      <c r="H117" s="399"/>
      <c r="I117" s="810"/>
      <c r="J117" s="810"/>
      <c r="K117" s="706"/>
      <c r="L117" s="706"/>
      <c r="M117" s="400"/>
      <c r="N117" s="401"/>
      <c r="O117" s="407"/>
      <c r="P117" s="408"/>
      <c r="Q117" s="409" t="str">
        <f t="shared" si="28"/>
        <v/>
      </c>
      <c r="R117" s="410" t="str">
        <f>IF($M117="","",IF($P117="講師",IF($O117="サブ",HLOOKUP(M117,'2024単価表'!$A$4:$B$5,2,FALSE)/2,HLOOKUP(M117,'2024単価表'!$A$4:$B$5,2,FALSE)),""))</f>
        <v/>
      </c>
      <c r="S117" s="410" t="str">
        <f t="shared" si="22"/>
        <v/>
      </c>
      <c r="T117" s="409" t="str">
        <f t="shared" si="29"/>
        <v/>
      </c>
      <c r="U117" s="410" t="str">
        <f>IF($M117="","",IF($P117="検討会等参加",HLOOKUP(M117,'2024単価表'!$A$11:$B$12,2,0),""))</f>
        <v/>
      </c>
      <c r="V117" s="410" t="str">
        <f t="shared" si="23"/>
        <v/>
      </c>
      <c r="W117" s="401"/>
      <c r="X117" s="411"/>
      <c r="Y117" s="400"/>
      <c r="Z117" s="410" t="str">
        <f t="shared" si="24"/>
        <v/>
      </c>
      <c r="AA117" s="410" t="str">
        <f t="shared" si="25"/>
        <v/>
      </c>
      <c r="AB117" s="412"/>
      <c r="AC117" s="399"/>
      <c r="AD117" s="410" t="str">
        <f t="shared" si="26"/>
        <v/>
      </c>
      <c r="AE117" s="410" t="str">
        <f t="shared" si="27"/>
        <v/>
      </c>
      <c r="AF117" s="409" t="str">
        <f t="shared" si="30"/>
        <v/>
      </c>
      <c r="AG117" s="410" t="str">
        <f>IF($M117="","",IF($P117="講習料",IF($O117="サブ",HLOOKUP(M117,'2024単価表'!$A$27:$B$28,2,0)/2,HLOOKUP(M117,'2024単価表'!$A$27:$B$28,2,0)),""))</f>
        <v/>
      </c>
      <c r="AH117" s="410" t="str">
        <f t="shared" si="19"/>
        <v/>
      </c>
      <c r="AI117" s="409" t="str">
        <f t="shared" si="31"/>
        <v/>
      </c>
      <c r="AJ117" s="410" t="str">
        <f>IF($M117="","",IF($P117="検討会(法人参加)",HLOOKUP(M117,'2024単価表'!$A$27:$B$28,2,0)/2,""))</f>
        <v/>
      </c>
      <c r="AK117" s="410" t="str">
        <f t="shared" si="21"/>
        <v/>
      </c>
      <c r="AL117" s="706"/>
      <c r="AM117" s="706"/>
    </row>
    <row r="118" spans="4:39" ht="27.75" customHeight="1">
      <c r="D118" s="581"/>
      <c r="E118" s="396"/>
      <c r="F118" s="397" t="s">
        <v>245</v>
      </c>
      <c r="G118" s="398"/>
      <c r="H118" s="399"/>
      <c r="I118" s="810"/>
      <c r="J118" s="810"/>
      <c r="K118" s="706"/>
      <c r="L118" s="706"/>
      <c r="M118" s="399"/>
      <c r="N118" s="401"/>
      <c r="O118" s="407"/>
      <c r="P118" s="408"/>
      <c r="Q118" s="413" t="str">
        <f t="shared" si="28"/>
        <v/>
      </c>
      <c r="R118" s="410" t="str">
        <f>IF($M118="","",IF($P118="講師",IF($O118="サブ",HLOOKUP(M118,'2024単価表'!$A$4:$B$5,2,FALSE)/2,HLOOKUP(M118,'2024単価表'!$A$4:$B$5,2,FALSE)),""))</f>
        <v/>
      </c>
      <c r="S118" s="410" t="str">
        <f t="shared" si="22"/>
        <v/>
      </c>
      <c r="T118" s="413" t="str">
        <f t="shared" si="29"/>
        <v/>
      </c>
      <c r="U118" s="410" t="str">
        <f>IF($M118="","",IF($P118="検討会等参加",HLOOKUP(M118,'2024単価表'!$A$11:$B$12,2,0),""))</f>
        <v/>
      </c>
      <c r="V118" s="410" t="str">
        <f t="shared" si="23"/>
        <v/>
      </c>
      <c r="W118" s="401"/>
      <c r="X118" s="411"/>
      <c r="Y118" s="399"/>
      <c r="Z118" s="410" t="str">
        <f t="shared" si="24"/>
        <v/>
      </c>
      <c r="AA118" s="410" t="str">
        <f t="shared" si="25"/>
        <v/>
      </c>
      <c r="AB118" s="412"/>
      <c r="AC118" s="399"/>
      <c r="AD118" s="410" t="str">
        <f t="shared" si="26"/>
        <v/>
      </c>
      <c r="AE118" s="410" t="str">
        <f t="shared" si="27"/>
        <v/>
      </c>
      <c r="AF118" s="413" t="str">
        <f t="shared" si="30"/>
        <v/>
      </c>
      <c r="AG118" s="410" t="str">
        <f>IF($M118="","",IF($P118="講習料",IF($O118="サブ",HLOOKUP(M118,'2024単価表'!$A$27:$B$28,2,0)/2,HLOOKUP(M118,'2024単価表'!$A$27:$B$28,2,0)),""))</f>
        <v/>
      </c>
      <c r="AH118" s="410" t="str">
        <f t="shared" si="19"/>
        <v/>
      </c>
      <c r="AI118" s="413" t="str">
        <f t="shared" si="31"/>
        <v/>
      </c>
      <c r="AJ118" s="410" t="str">
        <f>IF($M118="","",IF($P118="検討会(法人参加)",HLOOKUP(M118,'2024単価表'!$A$27:$B$28,2,0)/2,""))</f>
        <v/>
      </c>
      <c r="AK118" s="410" t="str">
        <f t="shared" si="21"/>
        <v/>
      </c>
      <c r="AL118" s="706"/>
      <c r="AM118" s="706"/>
    </row>
    <row r="119" spans="4:39" ht="27.75" customHeight="1">
      <c r="D119" s="581"/>
      <c r="E119" s="396"/>
      <c r="F119" s="397" t="s">
        <v>245</v>
      </c>
      <c r="G119" s="398"/>
      <c r="H119" s="399"/>
      <c r="I119" s="810"/>
      <c r="J119" s="810"/>
      <c r="K119" s="706"/>
      <c r="L119" s="706"/>
      <c r="M119" s="400"/>
      <c r="N119" s="401"/>
      <c r="O119" s="407"/>
      <c r="P119" s="408"/>
      <c r="Q119" s="409" t="str">
        <f t="shared" si="28"/>
        <v/>
      </c>
      <c r="R119" s="410" t="str">
        <f>IF($M119="","",IF($P119="講師",IF($O119="サブ",HLOOKUP(M119,'2024単価表'!$A$4:$B$5,2,FALSE)/2,HLOOKUP(M119,'2024単価表'!$A$4:$B$5,2,FALSE)),""))</f>
        <v/>
      </c>
      <c r="S119" s="410" t="str">
        <f t="shared" si="22"/>
        <v/>
      </c>
      <c r="T119" s="409" t="str">
        <f t="shared" si="29"/>
        <v/>
      </c>
      <c r="U119" s="410" t="str">
        <f>IF($M119="","",IF($P119="検討会等参加",HLOOKUP(M119,'2024単価表'!$A$11:$B$12,2,0),""))</f>
        <v/>
      </c>
      <c r="V119" s="410" t="str">
        <f t="shared" si="23"/>
        <v/>
      </c>
      <c r="W119" s="401"/>
      <c r="X119" s="411"/>
      <c r="Y119" s="400"/>
      <c r="Z119" s="410" t="str">
        <f t="shared" si="24"/>
        <v/>
      </c>
      <c r="AA119" s="410" t="str">
        <f t="shared" si="25"/>
        <v/>
      </c>
      <c r="AB119" s="412"/>
      <c r="AC119" s="399"/>
      <c r="AD119" s="410" t="str">
        <f t="shared" si="26"/>
        <v/>
      </c>
      <c r="AE119" s="410" t="str">
        <f t="shared" si="27"/>
        <v/>
      </c>
      <c r="AF119" s="409" t="str">
        <f t="shared" si="30"/>
        <v/>
      </c>
      <c r="AG119" s="410" t="str">
        <f>IF($M119="","",IF($P119="講習料",IF($O119="サブ",HLOOKUP(M119,'2024単価表'!$A$27:$B$28,2,0)/2,HLOOKUP(M119,'2024単価表'!$A$27:$B$28,2,0)),""))</f>
        <v/>
      </c>
      <c r="AH119" s="410" t="str">
        <f t="shared" si="19"/>
        <v/>
      </c>
      <c r="AI119" s="409" t="str">
        <f t="shared" si="31"/>
        <v/>
      </c>
      <c r="AJ119" s="410" t="str">
        <f>IF($M119="","",IF($P119="検討会(法人参加)",HLOOKUP(M119,'2024単価表'!$A$27:$B$28,2,0)/2,""))</f>
        <v/>
      </c>
      <c r="AK119" s="410" t="str">
        <f t="shared" si="21"/>
        <v/>
      </c>
      <c r="AL119" s="706"/>
      <c r="AM119" s="706"/>
    </row>
    <row r="120" spans="4:39" ht="27.75" customHeight="1">
      <c r="D120" s="581"/>
      <c r="E120" s="396"/>
      <c r="F120" s="397" t="s">
        <v>245</v>
      </c>
      <c r="G120" s="398"/>
      <c r="H120" s="399"/>
      <c r="I120" s="810"/>
      <c r="J120" s="810"/>
      <c r="K120" s="706"/>
      <c r="L120" s="706"/>
      <c r="M120" s="399"/>
      <c r="N120" s="401"/>
      <c r="O120" s="407"/>
      <c r="P120" s="408"/>
      <c r="Q120" s="413" t="str">
        <f t="shared" si="28"/>
        <v/>
      </c>
      <c r="R120" s="410" t="str">
        <f>IF($M120="","",IF($P120="講師",IF($O120="サブ",HLOOKUP(M120,'2024単価表'!$A$4:$B$5,2,FALSE)/2,HLOOKUP(M120,'2024単価表'!$A$4:$B$5,2,FALSE)),""))</f>
        <v/>
      </c>
      <c r="S120" s="410" t="str">
        <f t="shared" si="22"/>
        <v/>
      </c>
      <c r="T120" s="413" t="str">
        <f t="shared" si="29"/>
        <v/>
      </c>
      <c r="U120" s="410" t="str">
        <f>IF($M120="","",IF($P120="検討会等参加",HLOOKUP(M120,'2024単価表'!$A$11:$B$12,2,0),""))</f>
        <v/>
      </c>
      <c r="V120" s="410" t="str">
        <f t="shared" si="23"/>
        <v/>
      </c>
      <c r="W120" s="401"/>
      <c r="X120" s="411"/>
      <c r="Y120" s="399"/>
      <c r="Z120" s="410" t="str">
        <f t="shared" si="24"/>
        <v/>
      </c>
      <c r="AA120" s="410" t="str">
        <f t="shared" si="25"/>
        <v/>
      </c>
      <c r="AB120" s="412"/>
      <c r="AC120" s="399"/>
      <c r="AD120" s="410" t="str">
        <f t="shared" si="26"/>
        <v/>
      </c>
      <c r="AE120" s="410" t="str">
        <f t="shared" si="27"/>
        <v/>
      </c>
      <c r="AF120" s="413" t="str">
        <f t="shared" si="30"/>
        <v/>
      </c>
      <c r="AG120" s="410" t="str">
        <f>IF($M120="","",IF($P120="講習料",IF($O120="サブ",HLOOKUP(M120,'2024単価表'!$A$27:$B$28,2,0)/2,HLOOKUP(M120,'2024単価表'!$A$27:$B$28,2,0)),""))</f>
        <v/>
      </c>
      <c r="AH120" s="410" t="str">
        <f t="shared" si="19"/>
        <v/>
      </c>
      <c r="AI120" s="413" t="str">
        <f t="shared" si="31"/>
        <v/>
      </c>
      <c r="AJ120" s="410" t="str">
        <f>IF($M120="","",IF($P120="検討会(法人参加)",HLOOKUP(M120,'2024単価表'!$A$27:$B$28,2,0)/2,""))</f>
        <v/>
      </c>
      <c r="AK120" s="410" t="str">
        <f t="shared" si="21"/>
        <v/>
      </c>
      <c r="AL120" s="706"/>
      <c r="AM120" s="706"/>
    </row>
    <row r="121" spans="4:39" ht="27.75" customHeight="1">
      <c r="D121" s="581"/>
      <c r="E121" s="396"/>
      <c r="F121" s="397" t="s">
        <v>245</v>
      </c>
      <c r="G121" s="398"/>
      <c r="H121" s="399"/>
      <c r="I121" s="810"/>
      <c r="J121" s="810"/>
      <c r="K121" s="706"/>
      <c r="L121" s="706"/>
      <c r="M121" s="400"/>
      <c r="N121" s="401"/>
      <c r="O121" s="407"/>
      <c r="P121" s="408"/>
      <c r="Q121" s="409" t="str">
        <f t="shared" si="28"/>
        <v/>
      </c>
      <c r="R121" s="410" t="str">
        <f>IF($M121="","",IF($P121="講師",IF($O121="サブ",HLOOKUP(M121,'2024単価表'!$A$4:$B$5,2,FALSE)/2,HLOOKUP(M121,'2024単価表'!$A$4:$B$5,2,FALSE)),""))</f>
        <v/>
      </c>
      <c r="S121" s="410" t="str">
        <f t="shared" si="22"/>
        <v/>
      </c>
      <c r="T121" s="409" t="str">
        <f t="shared" si="29"/>
        <v/>
      </c>
      <c r="U121" s="410" t="str">
        <f>IF($M121="","",IF($P121="検討会等参加",HLOOKUP(M121,'2024単価表'!$A$11:$B$12,2,0),""))</f>
        <v/>
      </c>
      <c r="V121" s="410" t="str">
        <f t="shared" si="23"/>
        <v/>
      </c>
      <c r="W121" s="401"/>
      <c r="X121" s="411"/>
      <c r="Y121" s="400"/>
      <c r="Z121" s="410" t="str">
        <f t="shared" si="24"/>
        <v/>
      </c>
      <c r="AA121" s="410" t="str">
        <f t="shared" si="25"/>
        <v/>
      </c>
      <c r="AB121" s="412"/>
      <c r="AC121" s="399"/>
      <c r="AD121" s="410" t="str">
        <f t="shared" si="26"/>
        <v/>
      </c>
      <c r="AE121" s="410" t="str">
        <f t="shared" si="27"/>
        <v/>
      </c>
      <c r="AF121" s="409" t="str">
        <f t="shared" si="30"/>
        <v/>
      </c>
      <c r="AG121" s="410" t="str">
        <f>IF($M121="","",IF($P121="講習料",IF($O121="サブ",HLOOKUP(M121,'2024単価表'!$A$27:$B$28,2,0)/2,HLOOKUP(M121,'2024単価表'!$A$27:$B$28,2,0)),""))</f>
        <v/>
      </c>
      <c r="AH121" s="410" t="str">
        <f t="shared" si="19"/>
        <v/>
      </c>
      <c r="AI121" s="409" t="str">
        <f t="shared" si="31"/>
        <v/>
      </c>
      <c r="AJ121" s="410" t="str">
        <f>IF($M121="","",IF($P121="検討会(法人参加)",HLOOKUP(M121,'2024単価表'!$A$27:$B$28,2,0)/2,""))</f>
        <v/>
      </c>
      <c r="AK121" s="410" t="str">
        <f t="shared" si="21"/>
        <v/>
      </c>
      <c r="AL121" s="706"/>
      <c r="AM121" s="706"/>
    </row>
    <row r="122" spans="4:39" ht="27.75" customHeight="1">
      <c r="D122" s="581"/>
      <c r="E122" s="396"/>
      <c r="F122" s="397" t="s">
        <v>245</v>
      </c>
      <c r="G122" s="398"/>
      <c r="H122" s="399"/>
      <c r="I122" s="810"/>
      <c r="J122" s="810"/>
      <c r="K122" s="706"/>
      <c r="L122" s="706"/>
      <c r="M122" s="399"/>
      <c r="N122" s="401"/>
      <c r="O122" s="407"/>
      <c r="P122" s="408"/>
      <c r="Q122" s="413" t="str">
        <f t="shared" si="28"/>
        <v/>
      </c>
      <c r="R122" s="410" t="str">
        <f>IF($M122="","",IF($P122="講師",IF($O122="サブ",HLOOKUP(M122,'2024単価表'!$A$4:$B$5,2,FALSE)/2,HLOOKUP(M122,'2024単価表'!$A$4:$B$5,2,FALSE)),""))</f>
        <v/>
      </c>
      <c r="S122" s="410" t="str">
        <f t="shared" si="22"/>
        <v/>
      </c>
      <c r="T122" s="413" t="str">
        <f t="shared" si="29"/>
        <v/>
      </c>
      <c r="U122" s="410" t="str">
        <f>IF($M122="","",IF($P122="検討会等参加",HLOOKUP(M122,'2024単価表'!$A$11:$B$12,2,0),""))</f>
        <v/>
      </c>
      <c r="V122" s="410" t="str">
        <f t="shared" si="23"/>
        <v/>
      </c>
      <c r="W122" s="401"/>
      <c r="X122" s="411"/>
      <c r="Y122" s="399"/>
      <c r="Z122" s="410" t="str">
        <f t="shared" si="24"/>
        <v/>
      </c>
      <c r="AA122" s="410" t="str">
        <f t="shared" si="25"/>
        <v/>
      </c>
      <c r="AB122" s="412"/>
      <c r="AC122" s="399"/>
      <c r="AD122" s="410" t="str">
        <f t="shared" si="26"/>
        <v/>
      </c>
      <c r="AE122" s="410" t="str">
        <f t="shared" si="27"/>
        <v/>
      </c>
      <c r="AF122" s="413" t="str">
        <f t="shared" si="30"/>
        <v/>
      </c>
      <c r="AG122" s="410" t="str">
        <f>IF($M122="","",IF($P122="講習料",IF($O122="サブ",HLOOKUP(M122,'2024単価表'!$A$27:$B$28,2,0)/2,HLOOKUP(M122,'2024単価表'!$A$27:$B$28,2,0)),""))</f>
        <v/>
      </c>
      <c r="AH122" s="410" t="str">
        <f t="shared" si="19"/>
        <v/>
      </c>
      <c r="AI122" s="413" t="str">
        <f t="shared" si="31"/>
        <v/>
      </c>
      <c r="AJ122" s="410" t="str">
        <f>IF($M122="","",IF($P122="検討会(法人参加)",HLOOKUP(M122,'2024単価表'!$A$27:$B$28,2,0)/2,""))</f>
        <v/>
      </c>
      <c r="AK122" s="410" t="str">
        <f t="shared" si="21"/>
        <v/>
      </c>
      <c r="AL122" s="706"/>
      <c r="AM122" s="706"/>
    </row>
    <row r="123" spans="4:39" ht="27.75" customHeight="1">
      <c r="D123" s="581"/>
      <c r="E123" s="396"/>
      <c r="F123" s="397" t="s">
        <v>245</v>
      </c>
      <c r="G123" s="398"/>
      <c r="H123" s="399"/>
      <c r="I123" s="810"/>
      <c r="J123" s="810"/>
      <c r="K123" s="706"/>
      <c r="L123" s="706"/>
      <c r="M123" s="400"/>
      <c r="N123" s="401"/>
      <c r="O123" s="407"/>
      <c r="P123" s="408"/>
      <c r="Q123" s="409" t="str">
        <f t="shared" si="28"/>
        <v/>
      </c>
      <c r="R123" s="410" t="str">
        <f>IF($M123="","",IF($P123="講師",IF($O123="サブ",HLOOKUP(M123,'2024単価表'!$A$4:$B$5,2,FALSE)/2,HLOOKUP(M123,'2024単価表'!$A$4:$B$5,2,FALSE)),""))</f>
        <v/>
      </c>
      <c r="S123" s="410" t="str">
        <f t="shared" si="22"/>
        <v/>
      </c>
      <c r="T123" s="409" t="str">
        <f t="shared" si="29"/>
        <v/>
      </c>
      <c r="U123" s="410" t="str">
        <f>IF($M123="","",IF($P123="検討会等参加",HLOOKUP(M123,'2024単価表'!$A$11:$B$12,2,0),""))</f>
        <v/>
      </c>
      <c r="V123" s="410" t="str">
        <f t="shared" si="23"/>
        <v/>
      </c>
      <c r="W123" s="401"/>
      <c r="X123" s="411"/>
      <c r="Y123" s="400"/>
      <c r="Z123" s="410" t="str">
        <f t="shared" si="24"/>
        <v/>
      </c>
      <c r="AA123" s="410" t="str">
        <f t="shared" si="25"/>
        <v/>
      </c>
      <c r="AB123" s="412"/>
      <c r="AC123" s="399"/>
      <c r="AD123" s="410" t="str">
        <f t="shared" si="26"/>
        <v/>
      </c>
      <c r="AE123" s="410" t="str">
        <f t="shared" si="27"/>
        <v/>
      </c>
      <c r="AF123" s="409" t="str">
        <f t="shared" si="30"/>
        <v/>
      </c>
      <c r="AG123" s="410" t="str">
        <f>IF($M123="","",IF($P123="講習料",IF($O123="サブ",HLOOKUP(M123,'2024単価表'!$A$27:$B$28,2,0)/2,HLOOKUP(M123,'2024単価表'!$A$27:$B$28,2,0)),""))</f>
        <v/>
      </c>
      <c r="AH123" s="410" t="str">
        <f t="shared" si="19"/>
        <v/>
      </c>
      <c r="AI123" s="409" t="str">
        <f t="shared" si="31"/>
        <v/>
      </c>
      <c r="AJ123" s="410" t="str">
        <f>IF($M123="","",IF($P123="検討会(法人参加)",HLOOKUP(M123,'2024単価表'!$A$27:$B$28,2,0)/2,""))</f>
        <v/>
      </c>
      <c r="AK123" s="410" t="str">
        <f t="shared" si="21"/>
        <v/>
      </c>
      <c r="AL123" s="706"/>
      <c r="AM123" s="706"/>
    </row>
    <row r="124" spans="4:39" ht="27.75" customHeight="1">
      <c r="D124" s="581"/>
      <c r="E124" s="396"/>
      <c r="F124" s="397" t="s">
        <v>245</v>
      </c>
      <c r="G124" s="398"/>
      <c r="H124" s="399"/>
      <c r="I124" s="810"/>
      <c r="J124" s="810"/>
      <c r="K124" s="706"/>
      <c r="L124" s="706"/>
      <c r="M124" s="399"/>
      <c r="N124" s="401"/>
      <c r="O124" s="407"/>
      <c r="P124" s="408"/>
      <c r="Q124" s="413" t="str">
        <f t="shared" si="28"/>
        <v/>
      </c>
      <c r="R124" s="410" t="str">
        <f>IF($M124="","",IF($P124="講師",IF($O124="サブ",HLOOKUP(M124,'2024単価表'!$A$4:$B$5,2,FALSE)/2,HLOOKUP(M124,'2024単価表'!$A$4:$B$5,2,FALSE)),""))</f>
        <v/>
      </c>
      <c r="S124" s="410" t="str">
        <f t="shared" si="22"/>
        <v/>
      </c>
      <c r="T124" s="413" t="str">
        <f t="shared" si="29"/>
        <v/>
      </c>
      <c r="U124" s="410" t="str">
        <f>IF($M124="","",IF($P124="検討会等参加",HLOOKUP(M124,'2024単価表'!$A$11:$B$12,2,0),""))</f>
        <v/>
      </c>
      <c r="V124" s="410" t="str">
        <f t="shared" si="23"/>
        <v/>
      </c>
      <c r="W124" s="401"/>
      <c r="X124" s="411"/>
      <c r="Y124" s="399"/>
      <c r="Z124" s="410" t="str">
        <f t="shared" si="24"/>
        <v/>
      </c>
      <c r="AA124" s="410" t="str">
        <f t="shared" si="25"/>
        <v/>
      </c>
      <c r="AB124" s="412"/>
      <c r="AC124" s="399"/>
      <c r="AD124" s="410" t="str">
        <f t="shared" si="26"/>
        <v/>
      </c>
      <c r="AE124" s="410" t="str">
        <f t="shared" si="27"/>
        <v/>
      </c>
      <c r="AF124" s="413" t="str">
        <f t="shared" si="30"/>
        <v/>
      </c>
      <c r="AG124" s="410" t="str">
        <f>IF($M124="","",IF($P124="講習料",IF($O124="サブ",HLOOKUP(M124,'2024単価表'!$A$27:$B$28,2,0)/2,HLOOKUP(M124,'2024単価表'!$A$27:$B$28,2,0)),""))</f>
        <v/>
      </c>
      <c r="AH124" s="410" t="str">
        <f t="shared" si="19"/>
        <v/>
      </c>
      <c r="AI124" s="413" t="str">
        <f t="shared" si="31"/>
        <v/>
      </c>
      <c r="AJ124" s="410" t="str">
        <f>IF($M124="","",IF($P124="検討会(法人参加)",HLOOKUP(M124,'2024単価表'!$A$27:$B$28,2,0)/2,""))</f>
        <v/>
      </c>
      <c r="AK124" s="410" t="str">
        <f t="shared" si="21"/>
        <v/>
      </c>
      <c r="AL124" s="706"/>
      <c r="AM124" s="706"/>
    </row>
    <row r="125" spans="4:39" ht="27.75" customHeight="1">
      <c r="D125" s="581"/>
      <c r="E125" s="396"/>
      <c r="F125" s="397" t="s">
        <v>245</v>
      </c>
      <c r="G125" s="398"/>
      <c r="H125" s="399"/>
      <c r="I125" s="810"/>
      <c r="J125" s="810"/>
      <c r="K125" s="706"/>
      <c r="L125" s="706"/>
      <c r="M125" s="400"/>
      <c r="N125" s="401"/>
      <c r="O125" s="407"/>
      <c r="P125" s="408"/>
      <c r="Q125" s="409" t="str">
        <f t="shared" si="28"/>
        <v/>
      </c>
      <c r="R125" s="410" t="str">
        <f>IF($M125="","",IF($P125="講師",IF($O125="サブ",HLOOKUP(M125,'2024単価表'!$A$4:$B$5,2,FALSE)/2,HLOOKUP(M125,'2024単価表'!$A$4:$B$5,2,FALSE)),""))</f>
        <v/>
      </c>
      <c r="S125" s="410" t="str">
        <f t="shared" si="22"/>
        <v/>
      </c>
      <c r="T125" s="409" t="str">
        <f t="shared" si="29"/>
        <v/>
      </c>
      <c r="U125" s="410" t="str">
        <f>IF($M125="","",IF($P125="検討会等参加",HLOOKUP(M125,'2024単価表'!$A$11:$B$12,2,0),""))</f>
        <v/>
      </c>
      <c r="V125" s="410" t="str">
        <f t="shared" si="23"/>
        <v/>
      </c>
      <c r="W125" s="401"/>
      <c r="X125" s="411"/>
      <c r="Y125" s="400"/>
      <c r="Z125" s="410" t="str">
        <f t="shared" si="24"/>
        <v/>
      </c>
      <c r="AA125" s="410" t="str">
        <f t="shared" si="25"/>
        <v/>
      </c>
      <c r="AB125" s="412"/>
      <c r="AC125" s="399"/>
      <c r="AD125" s="410" t="str">
        <f t="shared" si="26"/>
        <v/>
      </c>
      <c r="AE125" s="410" t="str">
        <f t="shared" si="27"/>
        <v/>
      </c>
      <c r="AF125" s="409" t="str">
        <f t="shared" si="30"/>
        <v/>
      </c>
      <c r="AG125" s="410" t="str">
        <f>IF($M125="","",IF($P125="講習料",IF($O125="サブ",HLOOKUP(M125,'2024単価表'!$A$27:$B$28,2,0)/2,HLOOKUP(M125,'2024単価表'!$A$27:$B$28,2,0)),""))</f>
        <v/>
      </c>
      <c r="AH125" s="410" t="str">
        <f t="shared" si="19"/>
        <v/>
      </c>
      <c r="AI125" s="409" t="str">
        <f t="shared" si="31"/>
        <v/>
      </c>
      <c r="AJ125" s="410" t="str">
        <f>IF($M125="","",IF($P125="検討会(法人参加)",HLOOKUP(M125,'2024単価表'!$A$27:$B$28,2,0)/2,""))</f>
        <v/>
      </c>
      <c r="AK125" s="410" t="str">
        <f t="shared" si="21"/>
        <v/>
      </c>
      <c r="AL125" s="706"/>
      <c r="AM125" s="706"/>
    </row>
    <row r="126" spans="4:39" ht="27.75" customHeight="1">
      <c r="D126" s="581"/>
      <c r="E126" s="396"/>
      <c r="F126" s="397" t="s">
        <v>245</v>
      </c>
      <c r="G126" s="398"/>
      <c r="H126" s="399"/>
      <c r="I126" s="810"/>
      <c r="J126" s="810"/>
      <c r="K126" s="706"/>
      <c r="L126" s="706"/>
      <c r="M126" s="399"/>
      <c r="N126" s="401"/>
      <c r="O126" s="407"/>
      <c r="P126" s="408"/>
      <c r="Q126" s="413" t="str">
        <f t="shared" si="28"/>
        <v/>
      </c>
      <c r="R126" s="410" t="str">
        <f>IF($M126="","",IF($P126="講師",IF($O126="サブ",HLOOKUP(M126,'2024単価表'!$A$4:$B$5,2,FALSE)/2,HLOOKUP(M126,'2024単価表'!$A$4:$B$5,2,FALSE)),""))</f>
        <v/>
      </c>
      <c r="S126" s="410" t="str">
        <f t="shared" si="22"/>
        <v/>
      </c>
      <c r="T126" s="413" t="str">
        <f t="shared" si="29"/>
        <v/>
      </c>
      <c r="U126" s="410" t="str">
        <f>IF($M126="","",IF($P126="検討会等参加",HLOOKUP(M126,'2024単価表'!$A$11:$B$12,2,0),""))</f>
        <v/>
      </c>
      <c r="V126" s="410" t="str">
        <f t="shared" si="23"/>
        <v/>
      </c>
      <c r="W126" s="401"/>
      <c r="X126" s="411"/>
      <c r="Y126" s="399"/>
      <c r="Z126" s="410" t="str">
        <f t="shared" si="24"/>
        <v/>
      </c>
      <c r="AA126" s="410" t="str">
        <f t="shared" si="25"/>
        <v/>
      </c>
      <c r="AB126" s="412"/>
      <c r="AC126" s="399"/>
      <c r="AD126" s="410" t="str">
        <f t="shared" si="26"/>
        <v/>
      </c>
      <c r="AE126" s="410" t="str">
        <f t="shared" si="27"/>
        <v/>
      </c>
      <c r="AF126" s="413" t="str">
        <f t="shared" si="30"/>
        <v/>
      </c>
      <c r="AG126" s="410" t="str">
        <f>IF($M126="","",IF($P126="講習料",IF($O126="サブ",HLOOKUP(M126,'2024単価表'!$A$27:$B$28,2,0)/2,HLOOKUP(M126,'2024単価表'!$A$27:$B$28,2,0)),""))</f>
        <v/>
      </c>
      <c r="AH126" s="410" t="str">
        <f t="shared" si="19"/>
        <v/>
      </c>
      <c r="AI126" s="413" t="str">
        <f t="shared" si="31"/>
        <v/>
      </c>
      <c r="AJ126" s="410" t="str">
        <f>IF($M126="","",IF($P126="検討会(法人参加)",HLOOKUP(M126,'2024単価表'!$A$27:$B$28,2,0)/2,""))</f>
        <v/>
      </c>
      <c r="AK126" s="410" t="str">
        <f t="shared" si="21"/>
        <v/>
      </c>
      <c r="AL126" s="706"/>
      <c r="AM126" s="706"/>
    </row>
    <row r="127" spans="4:39" ht="27.75" customHeight="1">
      <c r="D127" s="581"/>
      <c r="E127" s="396"/>
      <c r="F127" s="397" t="s">
        <v>245</v>
      </c>
      <c r="G127" s="398"/>
      <c r="H127" s="399"/>
      <c r="I127" s="810"/>
      <c r="J127" s="810"/>
      <c r="K127" s="706"/>
      <c r="L127" s="706"/>
      <c r="M127" s="400"/>
      <c r="N127" s="401"/>
      <c r="O127" s="407"/>
      <c r="P127" s="408"/>
      <c r="Q127" s="409" t="str">
        <f t="shared" si="28"/>
        <v/>
      </c>
      <c r="R127" s="410" t="str">
        <f>IF($M127="","",IF($P127="講師",IF($O127="サブ",HLOOKUP(M127,'2024単価表'!$A$4:$B$5,2,FALSE)/2,HLOOKUP(M127,'2024単価表'!$A$4:$B$5,2,FALSE)),""))</f>
        <v/>
      </c>
      <c r="S127" s="410" t="str">
        <f t="shared" si="22"/>
        <v/>
      </c>
      <c r="T127" s="409" t="str">
        <f t="shared" si="29"/>
        <v/>
      </c>
      <c r="U127" s="410" t="str">
        <f>IF($M127="","",IF($P127="検討会等参加",HLOOKUP(M127,'2024単価表'!$A$11:$B$12,2,0),""))</f>
        <v/>
      </c>
      <c r="V127" s="410" t="str">
        <f t="shared" si="23"/>
        <v/>
      </c>
      <c r="W127" s="401"/>
      <c r="X127" s="411"/>
      <c r="Y127" s="400"/>
      <c r="Z127" s="410" t="str">
        <f t="shared" si="24"/>
        <v/>
      </c>
      <c r="AA127" s="410" t="str">
        <f t="shared" si="25"/>
        <v/>
      </c>
      <c r="AB127" s="412"/>
      <c r="AC127" s="399"/>
      <c r="AD127" s="410" t="str">
        <f t="shared" si="26"/>
        <v/>
      </c>
      <c r="AE127" s="410" t="str">
        <f t="shared" si="27"/>
        <v/>
      </c>
      <c r="AF127" s="409" t="str">
        <f t="shared" si="30"/>
        <v/>
      </c>
      <c r="AG127" s="410" t="str">
        <f>IF($M127="","",IF($P127="講習料",IF($O127="サブ",HLOOKUP(M127,'2024単価表'!$A$27:$B$28,2,0)/2,HLOOKUP(M127,'2024単価表'!$A$27:$B$28,2,0)),""))</f>
        <v/>
      </c>
      <c r="AH127" s="410" t="str">
        <f t="shared" si="19"/>
        <v/>
      </c>
      <c r="AI127" s="409" t="str">
        <f t="shared" si="31"/>
        <v/>
      </c>
      <c r="AJ127" s="410" t="str">
        <f>IF($M127="","",IF($P127="検討会(法人参加)",HLOOKUP(M127,'2024単価表'!$A$27:$B$28,2,0)/2,""))</f>
        <v/>
      </c>
      <c r="AK127" s="410" t="str">
        <f t="shared" si="21"/>
        <v/>
      </c>
      <c r="AL127" s="706"/>
      <c r="AM127" s="706"/>
    </row>
    <row r="128" spans="4:39" ht="27.75" customHeight="1">
      <c r="D128" s="581"/>
      <c r="E128" s="396"/>
      <c r="F128" s="397" t="s">
        <v>245</v>
      </c>
      <c r="G128" s="398"/>
      <c r="H128" s="399"/>
      <c r="I128" s="810"/>
      <c r="J128" s="810"/>
      <c r="K128" s="706"/>
      <c r="L128" s="706"/>
      <c r="M128" s="399"/>
      <c r="N128" s="401"/>
      <c r="O128" s="407"/>
      <c r="P128" s="408"/>
      <c r="Q128" s="413" t="str">
        <f t="shared" si="28"/>
        <v/>
      </c>
      <c r="R128" s="410" t="str">
        <f>IF($M128="","",IF($P128="講師",IF($O128="サブ",HLOOKUP(M128,'2024単価表'!$A$4:$B$5,2,FALSE)/2,HLOOKUP(M128,'2024単価表'!$A$4:$B$5,2,FALSE)),""))</f>
        <v/>
      </c>
      <c r="S128" s="410" t="str">
        <f t="shared" si="22"/>
        <v/>
      </c>
      <c r="T128" s="413" t="str">
        <f t="shared" si="29"/>
        <v/>
      </c>
      <c r="U128" s="410" t="str">
        <f>IF($M128="","",IF($P128="検討会等参加",HLOOKUP(M128,'2024単価表'!$A$11:$B$12,2,0),""))</f>
        <v/>
      </c>
      <c r="V128" s="410" t="str">
        <f t="shared" si="23"/>
        <v/>
      </c>
      <c r="W128" s="401"/>
      <c r="X128" s="411"/>
      <c r="Y128" s="399"/>
      <c r="Z128" s="410" t="str">
        <f t="shared" si="24"/>
        <v/>
      </c>
      <c r="AA128" s="410" t="str">
        <f t="shared" si="25"/>
        <v/>
      </c>
      <c r="AB128" s="412"/>
      <c r="AC128" s="399"/>
      <c r="AD128" s="410" t="str">
        <f t="shared" si="26"/>
        <v/>
      </c>
      <c r="AE128" s="410" t="str">
        <f t="shared" si="27"/>
        <v/>
      </c>
      <c r="AF128" s="413" t="str">
        <f t="shared" si="30"/>
        <v/>
      </c>
      <c r="AG128" s="410" t="str">
        <f>IF($M128="","",IF($P128="講習料",IF($O128="サブ",HLOOKUP(M128,'2024単価表'!$A$27:$B$28,2,0)/2,HLOOKUP(M128,'2024単価表'!$A$27:$B$28,2,0)),""))</f>
        <v/>
      </c>
      <c r="AH128" s="410" t="str">
        <f t="shared" si="19"/>
        <v/>
      </c>
      <c r="AI128" s="413" t="str">
        <f t="shared" si="31"/>
        <v/>
      </c>
      <c r="AJ128" s="410" t="str">
        <f>IF($M128="","",IF($P128="検討会(法人参加)",HLOOKUP(M128,'2024単価表'!$A$27:$B$28,2,0)/2,""))</f>
        <v/>
      </c>
      <c r="AK128" s="410" t="str">
        <f t="shared" si="21"/>
        <v/>
      </c>
      <c r="AL128" s="706"/>
      <c r="AM128" s="706"/>
    </row>
    <row r="129" spans="4:39" ht="27.75" customHeight="1">
      <c r="D129" s="581"/>
      <c r="E129" s="396"/>
      <c r="F129" s="397" t="s">
        <v>245</v>
      </c>
      <c r="G129" s="398"/>
      <c r="H129" s="399"/>
      <c r="I129" s="810"/>
      <c r="J129" s="810"/>
      <c r="K129" s="706"/>
      <c r="L129" s="706"/>
      <c r="M129" s="400"/>
      <c r="N129" s="401"/>
      <c r="O129" s="407"/>
      <c r="P129" s="408"/>
      <c r="Q129" s="409" t="str">
        <f t="shared" si="28"/>
        <v/>
      </c>
      <c r="R129" s="410" t="str">
        <f>IF($M129="","",IF($P129="講師",IF($O129="サブ",HLOOKUP(M129,'2024単価表'!$A$4:$B$5,2,FALSE)/2,HLOOKUP(M129,'2024単価表'!$A$4:$B$5,2,FALSE)),""))</f>
        <v/>
      </c>
      <c r="S129" s="410" t="str">
        <f t="shared" si="22"/>
        <v/>
      </c>
      <c r="T129" s="409" t="str">
        <f t="shared" si="29"/>
        <v/>
      </c>
      <c r="U129" s="410" t="str">
        <f>IF($M129="","",IF($P129="検討会等参加",HLOOKUP(M129,'2024単価表'!$A$11:$B$12,2,0),""))</f>
        <v/>
      </c>
      <c r="V129" s="410" t="str">
        <f t="shared" si="23"/>
        <v/>
      </c>
      <c r="W129" s="401"/>
      <c r="X129" s="411"/>
      <c r="Y129" s="400"/>
      <c r="Z129" s="410" t="str">
        <f t="shared" si="24"/>
        <v/>
      </c>
      <c r="AA129" s="410" t="str">
        <f t="shared" si="25"/>
        <v/>
      </c>
      <c r="AB129" s="412"/>
      <c r="AC129" s="399"/>
      <c r="AD129" s="410" t="str">
        <f t="shared" si="26"/>
        <v/>
      </c>
      <c r="AE129" s="410" t="str">
        <f t="shared" si="27"/>
        <v/>
      </c>
      <c r="AF129" s="409" t="str">
        <f t="shared" si="30"/>
        <v/>
      </c>
      <c r="AG129" s="410" t="str">
        <f>IF($M129="","",IF($P129="講習料",IF($O129="サブ",HLOOKUP(M129,'2024単価表'!$A$27:$B$28,2,0)/2,HLOOKUP(M129,'2024単価表'!$A$27:$B$28,2,0)),""))</f>
        <v/>
      </c>
      <c r="AH129" s="410" t="str">
        <f t="shared" si="19"/>
        <v/>
      </c>
      <c r="AI129" s="409" t="str">
        <f t="shared" si="31"/>
        <v/>
      </c>
      <c r="AJ129" s="410" t="str">
        <f>IF($M129="","",IF($P129="検討会(法人参加)",HLOOKUP(M129,'2024単価表'!$A$27:$B$28,2,0)/2,""))</f>
        <v/>
      </c>
      <c r="AK129" s="410" t="str">
        <f t="shared" si="21"/>
        <v/>
      </c>
      <c r="AL129" s="706"/>
      <c r="AM129" s="706"/>
    </row>
    <row r="130" spans="4:39" ht="27.75" customHeight="1">
      <c r="D130" s="581"/>
      <c r="E130" s="396"/>
      <c r="F130" s="397" t="s">
        <v>245</v>
      </c>
      <c r="G130" s="398"/>
      <c r="H130" s="399"/>
      <c r="I130" s="810"/>
      <c r="J130" s="810"/>
      <c r="K130" s="706"/>
      <c r="L130" s="706"/>
      <c r="M130" s="399"/>
      <c r="N130" s="401"/>
      <c r="O130" s="407"/>
      <c r="P130" s="408"/>
      <c r="Q130" s="413" t="str">
        <f t="shared" si="28"/>
        <v/>
      </c>
      <c r="R130" s="410" t="str">
        <f>IF($M130="","",IF($P130="講師",IF($O130="サブ",HLOOKUP(M130,'2024単価表'!$A$4:$B$5,2,FALSE)/2,HLOOKUP(M130,'2024単価表'!$A$4:$B$5,2,FALSE)),""))</f>
        <v/>
      </c>
      <c r="S130" s="410" t="str">
        <f t="shared" si="22"/>
        <v/>
      </c>
      <c r="T130" s="413" t="str">
        <f t="shared" si="29"/>
        <v/>
      </c>
      <c r="U130" s="410" t="str">
        <f>IF($M130="","",IF($P130="検討会等参加",HLOOKUP(M130,'2024単価表'!$A$11:$B$12,2,0),""))</f>
        <v/>
      </c>
      <c r="V130" s="410" t="str">
        <f t="shared" si="23"/>
        <v/>
      </c>
      <c r="W130" s="401"/>
      <c r="X130" s="411"/>
      <c r="Y130" s="399"/>
      <c r="Z130" s="410" t="str">
        <f t="shared" si="24"/>
        <v/>
      </c>
      <c r="AA130" s="410" t="str">
        <f t="shared" si="25"/>
        <v/>
      </c>
      <c r="AB130" s="412"/>
      <c r="AC130" s="399"/>
      <c r="AD130" s="410" t="str">
        <f t="shared" si="26"/>
        <v/>
      </c>
      <c r="AE130" s="410" t="str">
        <f t="shared" si="27"/>
        <v/>
      </c>
      <c r="AF130" s="413" t="str">
        <f t="shared" si="30"/>
        <v/>
      </c>
      <c r="AG130" s="410" t="str">
        <f>IF($M130="","",IF($P130="講習料",IF($O130="サブ",HLOOKUP(M130,'2024単価表'!$A$27:$B$28,2,0)/2,HLOOKUP(M130,'2024単価表'!$A$27:$B$28,2,0)),""))</f>
        <v/>
      </c>
      <c r="AH130" s="410" t="str">
        <f t="shared" si="19"/>
        <v/>
      </c>
      <c r="AI130" s="413" t="str">
        <f t="shared" si="31"/>
        <v/>
      </c>
      <c r="AJ130" s="410" t="str">
        <f>IF($M130="","",IF($P130="検討会(法人参加)",HLOOKUP(M130,'2024単価表'!$A$27:$B$28,2,0)/2,""))</f>
        <v/>
      </c>
      <c r="AK130" s="410" t="str">
        <f t="shared" si="21"/>
        <v/>
      </c>
      <c r="AL130" s="706"/>
      <c r="AM130" s="706"/>
    </row>
    <row r="131" spans="4:39" ht="27.75" customHeight="1">
      <c r="D131" s="581"/>
      <c r="E131" s="396"/>
      <c r="F131" s="397" t="s">
        <v>245</v>
      </c>
      <c r="G131" s="398"/>
      <c r="H131" s="399"/>
      <c r="I131" s="810"/>
      <c r="J131" s="810"/>
      <c r="K131" s="706"/>
      <c r="L131" s="706"/>
      <c r="M131" s="400"/>
      <c r="N131" s="401"/>
      <c r="O131" s="407"/>
      <c r="P131" s="408"/>
      <c r="Q131" s="409" t="str">
        <f t="shared" si="28"/>
        <v/>
      </c>
      <c r="R131" s="410" t="str">
        <f>IF($M131="","",IF($P131="講師",IF($O131="サブ",HLOOKUP(M131,'2024単価表'!$A$4:$B$5,2,FALSE)/2,HLOOKUP(M131,'2024単価表'!$A$4:$B$5,2,FALSE)),""))</f>
        <v/>
      </c>
      <c r="S131" s="410" t="str">
        <f t="shared" si="22"/>
        <v/>
      </c>
      <c r="T131" s="409" t="str">
        <f t="shared" si="29"/>
        <v/>
      </c>
      <c r="U131" s="410" t="str">
        <f>IF($M131="","",IF($P131="検討会等参加",HLOOKUP(M131,'2024単価表'!$A$11:$B$12,2,0),""))</f>
        <v/>
      </c>
      <c r="V131" s="410" t="str">
        <f t="shared" si="23"/>
        <v/>
      </c>
      <c r="W131" s="401"/>
      <c r="X131" s="411"/>
      <c r="Y131" s="400"/>
      <c r="Z131" s="410" t="str">
        <f t="shared" si="24"/>
        <v/>
      </c>
      <c r="AA131" s="410" t="str">
        <f t="shared" si="25"/>
        <v/>
      </c>
      <c r="AB131" s="412"/>
      <c r="AC131" s="399"/>
      <c r="AD131" s="410" t="str">
        <f t="shared" si="26"/>
        <v/>
      </c>
      <c r="AE131" s="410" t="str">
        <f t="shared" si="27"/>
        <v/>
      </c>
      <c r="AF131" s="409" t="str">
        <f t="shared" si="30"/>
        <v/>
      </c>
      <c r="AG131" s="410" t="str">
        <f>IF($M131="","",IF($P131="講習料",IF($O131="サブ",HLOOKUP(M131,'2024単価表'!$A$27:$B$28,2,0)/2,HLOOKUP(M131,'2024単価表'!$A$27:$B$28,2,0)),""))</f>
        <v/>
      </c>
      <c r="AH131" s="410" t="str">
        <f t="shared" si="19"/>
        <v/>
      </c>
      <c r="AI131" s="409" t="str">
        <f t="shared" si="31"/>
        <v/>
      </c>
      <c r="AJ131" s="410" t="str">
        <f>IF($M131="","",IF($P131="検討会(法人参加)",HLOOKUP(M131,'2024単価表'!$A$27:$B$28,2,0)/2,""))</f>
        <v/>
      </c>
      <c r="AK131" s="410" t="str">
        <f t="shared" si="21"/>
        <v/>
      </c>
      <c r="AL131" s="706"/>
      <c r="AM131" s="706"/>
    </row>
    <row r="132" spans="4:39" ht="27.75" customHeight="1">
      <c r="D132" s="581"/>
      <c r="E132" s="396"/>
      <c r="F132" s="397" t="s">
        <v>245</v>
      </c>
      <c r="G132" s="398"/>
      <c r="H132" s="399"/>
      <c r="I132" s="810"/>
      <c r="J132" s="810"/>
      <c r="K132" s="706"/>
      <c r="L132" s="706"/>
      <c r="M132" s="399"/>
      <c r="N132" s="401"/>
      <c r="O132" s="407"/>
      <c r="P132" s="408"/>
      <c r="Q132" s="413" t="str">
        <f t="shared" si="28"/>
        <v/>
      </c>
      <c r="R132" s="410" t="str">
        <f>IF($M132="","",IF($P132="講師",IF($O132="サブ",HLOOKUP(M132,'2024単価表'!$A$4:$B$5,2,FALSE)/2,HLOOKUP(M132,'2024単価表'!$A$4:$B$5,2,FALSE)),""))</f>
        <v/>
      </c>
      <c r="S132" s="410" t="str">
        <f t="shared" si="22"/>
        <v/>
      </c>
      <c r="T132" s="413" t="str">
        <f t="shared" si="29"/>
        <v/>
      </c>
      <c r="U132" s="410" t="str">
        <f>IF($M132="","",IF($P132="検討会等参加",HLOOKUP(M132,'2024単価表'!$A$11:$B$12,2,0),""))</f>
        <v/>
      </c>
      <c r="V132" s="410" t="str">
        <f t="shared" si="23"/>
        <v/>
      </c>
      <c r="W132" s="401"/>
      <c r="X132" s="411"/>
      <c r="Y132" s="399"/>
      <c r="Z132" s="410" t="str">
        <f t="shared" si="24"/>
        <v/>
      </c>
      <c r="AA132" s="410" t="str">
        <f t="shared" si="25"/>
        <v/>
      </c>
      <c r="AB132" s="412"/>
      <c r="AC132" s="399"/>
      <c r="AD132" s="410" t="str">
        <f t="shared" si="26"/>
        <v/>
      </c>
      <c r="AE132" s="410" t="str">
        <f t="shared" si="27"/>
        <v/>
      </c>
      <c r="AF132" s="413" t="str">
        <f t="shared" si="30"/>
        <v/>
      </c>
      <c r="AG132" s="410" t="str">
        <f>IF($M132="","",IF($P132="講習料",IF($O132="サブ",HLOOKUP(M132,'2024単価表'!$A$27:$B$28,2,0)/2,HLOOKUP(M132,'2024単価表'!$A$27:$B$28,2,0)),""))</f>
        <v/>
      </c>
      <c r="AH132" s="410" t="str">
        <f t="shared" si="19"/>
        <v/>
      </c>
      <c r="AI132" s="413" t="str">
        <f t="shared" si="31"/>
        <v/>
      </c>
      <c r="AJ132" s="410" t="str">
        <f>IF($M132="","",IF($P132="検討会(法人参加)",HLOOKUP(M132,'2024単価表'!$A$27:$B$28,2,0)/2,""))</f>
        <v/>
      </c>
      <c r="AK132" s="410" t="str">
        <f t="shared" si="21"/>
        <v/>
      </c>
      <c r="AL132" s="706"/>
      <c r="AM132" s="706"/>
    </row>
    <row r="133" spans="4:39" ht="27.75" customHeight="1">
      <c r="D133" s="581"/>
      <c r="E133" s="396"/>
      <c r="F133" s="397" t="s">
        <v>245</v>
      </c>
      <c r="G133" s="398"/>
      <c r="H133" s="399"/>
      <c r="I133" s="810"/>
      <c r="J133" s="810"/>
      <c r="K133" s="706"/>
      <c r="L133" s="706"/>
      <c r="M133" s="400"/>
      <c r="N133" s="401"/>
      <c r="O133" s="407"/>
      <c r="P133" s="408"/>
      <c r="Q133" s="409" t="str">
        <f t="shared" si="28"/>
        <v/>
      </c>
      <c r="R133" s="410" t="str">
        <f>IF($M133="","",IF($P133="講師",IF($O133="サブ",HLOOKUP(M133,'2024単価表'!$A$4:$B$5,2,FALSE)/2,HLOOKUP(M133,'2024単価表'!$A$4:$B$5,2,FALSE)),""))</f>
        <v/>
      </c>
      <c r="S133" s="410" t="str">
        <f t="shared" si="22"/>
        <v/>
      </c>
      <c r="T133" s="409" t="str">
        <f t="shared" si="29"/>
        <v/>
      </c>
      <c r="U133" s="410" t="str">
        <f>IF($M133="","",IF($P133="検討会等参加",HLOOKUP(M133,'2024単価表'!$A$11:$B$12,2,0),""))</f>
        <v/>
      </c>
      <c r="V133" s="410" t="str">
        <f t="shared" si="23"/>
        <v/>
      </c>
      <c r="W133" s="401"/>
      <c r="X133" s="411"/>
      <c r="Y133" s="400"/>
      <c r="Z133" s="410" t="str">
        <f t="shared" si="24"/>
        <v/>
      </c>
      <c r="AA133" s="410" t="str">
        <f t="shared" si="25"/>
        <v/>
      </c>
      <c r="AB133" s="412"/>
      <c r="AC133" s="399"/>
      <c r="AD133" s="410" t="str">
        <f t="shared" si="26"/>
        <v/>
      </c>
      <c r="AE133" s="410" t="str">
        <f t="shared" si="27"/>
        <v/>
      </c>
      <c r="AF133" s="409" t="str">
        <f t="shared" si="30"/>
        <v/>
      </c>
      <c r="AG133" s="410" t="str">
        <f>IF($M133="","",IF($P133="講習料",IF($O133="サブ",HLOOKUP(M133,'2024単価表'!$A$27:$B$28,2,0)/2,HLOOKUP(M133,'2024単価表'!$A$27:$B$28,2,0)),""))</f>
        <v/>
      </c>
      <c r="AH133" s="410" t="str">
        <f t="shared" si="19"/>
        <v/>
      </c>
      <c r="AI133" s="409" t="str">
        <f t="shared" si="31"/>
        <v/>
      </c>
      <c r="AJ133" s="410" t="str">
        <f>IF($M133="","",IF($P133="検討会(法人参加)",HLOOKUP(M133,'2024単価表'!$A$27:$B$28,2,0)/2,""))</f>
        <v/>
      </c>
      <c r="AK133" s="410" t="str">
        <f t="shared" si="21"/>
        <v/>
      </c>
      <c r="AL133" s="706"/>
      <c r="AM133" s="706"/>
    </row>
    <row r="134" spans="4:39" ht="27.75" customHeight="1">
      <c r="D134" s="581"/>
      <c r="E134" s="396"/>
      <c r="F134" s="397" t="s">
        <v>245</v>
      </c>
      <c r="G134" s="398"/>
      <c r="H134" s="399"/>
      <c r="I134" s="810"/>
      <c r="J134" s="810"/>
      <c r="K134" s="706"/>
      <c r="L134" s="706"/>
      <c r="M134" s="399"/>
      <c r="N134" s="401"/>
      <c r="O134" s="407"/>
      <c r="P134" s="408"/>
      <c r="Q134" s="413" t="str">
        <f t="shared" si="28"/>
        <v/>
      </c>
      <c r="R134" s="410" t="str">
        <f>IF($M134="","",IF($P134="講師",IF($O134="サブ",HLOOKUP(M134,'2024単価表'!$A$4:$B$5,2,FALSE)/2,HLOOKUP(M134,'2024単価表'!$A$4:$B$5,2,FALSE)),""))</f>
        <v/>
      </c>
      <c r="S134" s="410" t="str">
        <f t="shared" si="22"/>
        <v/>
      </c>
      <c r="T134" s="413" t="str">
        <f t="shared" si="29"/>
        <v/>
      </c>
      <c r="U134" s="410" t="str">
        <f>IF($M134="","",IF($P134="検討会等参加",HLOOKUP(M134,'2024単価表'!$A$11:$B$12,2,0),""))</f>
        <v/>
      </c>
      <c r="V134" s="410" t="str">
        <f t="shared" si="23"/>
        <v/>
      </c>
      <c r="W134" s="401"/>
      <c r="X134" s="411"/>
      <c r="Y134" s="399"/>
      <c r="Z134" s="410" t="str">
        <f t="shared" si="24"/>
        <v/>
      </c>
      <c r="AA134" s="410" t="str">
        <f t="shared" si="25"/>
        <v/>
      </c>
      <c r="AB134" s="412"/>
      <c r="AC134" s="399"/>
      <c r="AD134" s="410" t="str">
        <f t="shared" si="26"/>
        <v/>
      </c>
      <c r="AE134" s="410" t="str">
        <f t="shared" si="27"/>
        <v/>
      </c>
      <c r="AF134" s="413" t="str">
        <f t="shared" si="30"/>
        <v/>
      </c>
      <c r="AG134" s="410" t="str">
        <f>IF($M134="","",IF($P134="講習料",IF($O134="サブ",HLOOKUP(M134,'2024単価表'!$A$27:$B$28,2,0)/2,HLOOKUP(M134,'2024単価表'!$A$27:$B$28,2,0)),""))</f>
        <v/>
      </c>
      <c r="AH134" s="410" t="str">
        <f t="shared" si="19"/>
        <v/>
      </c>
      <c r="AI134" s="413" t="str">
        <f t="shared" si="31"/>
        <v/>
      </c>
      <c r="AJ134" s="410" t="str">
        <f>IF($M134="","",IF($P134="検討会(法人参加)",HLOOKUP(M134,'2024単価表'!$A$27:$B$28,2,0)/2,""))</f>
        <v/>
      </c>
      <c r="AK134" s="410" t="str">
        <f t="shared" si="21"/>
        <v/>
      </c>
      <c r="AL134" s="706"/>
      <c r="AM134" s="706"/>
    </row>
    <row r="135" spans="4:39" ht="27.75" customHeight="1">
      <c r="D135" s="581"/>
      <c r="E135" s="396"/>
      <c r="F135" s="397" t="s">
        <v>245</v>
      </c>
      <c r="G135" s="398"/>
      <c r="H135" s="399"/>
      <c r="I135" s="810"/>
      <c r="J135" s="810"/>
      <c r="K135" s="706"/>
      <c r="L135" s="706"/>
      <c r="M135" s="400"/>
      <c r="N135" s="401"/>
      <c r="O135" s="407"/>
      <c r="P135" s="408"/>
      <c r="Q135" s="409" t="str">
        <f t="shared" ref="Q135:Q166" si="32">IF($P135="講師",IF($E135="","",TIME(HOUR($G135-$E135),ROUNDUP(MINUTE($G135-$E135)/30,0)*30,0)*24),"")</f>
        <v/>
      </c>
      <c r="R135" s="410" t="str">
        <f>IF($M135="","",IF($P135="講師",IF($O135="サブ",HLOOKUP(M135,'2024単価表'!$A$4:$B$5,2,FALSE)/2,HLOOKUP(M135,'2024単価表'!$A$4:$B$5,2,FALSE)),""))</f>
        <v/>
      </c>
      <c r="S135" s="410" t="str">
        <f t="shared" si="22"/>
        <v/>
      </c>
      <c r="T135" s="409" t="str">
        <f t="shared" ref="T135:T166" si="33">IF($P135="検討会等参加",IF($E135="","",TIME(HOUR($G135-$E135),ROUNDUP(MINUTE($G135-$E135)/30,0)*30,0)*24),"")</f>
        <v/>
      </c>
      <c r="U135" s="410" t="str">
        <f>IF($M135="","",IF($P135="検討会等参加",HLOOKUP(M135,'2024単価表'!$A$11:$B$12,2,0),""))</f>
        <v/>
      </c>
      <c r="V135" s="410" t="str">
        <f t="shared" si="23"/>
        <v/>
      </c>
      <c r="W135" s="401"/>
      <c r="X135" s="411"/>
      <c r="Y135" s="400"/>
      <c r="Z135" s="410" t="str">
        <f t="shared" si="24"/>
        <v/>
      </c>
      <c r="AA135" s="410" t="str">
        <f t="shared" si="25"/>
        <v/>
      </c>
      <c r="AB135" s="412"/>
      <c r="AC135" s="399"/>
      <c r="AD135" s="410" t="str">
        <f t="shared" si="26"/>
        <v/>
      </c>
      <c r="AE135" s="410" t="str">
        <f t="shared" si="27"/>
        <v/>
      </c>
      <c r="AF135" s="409" t="str">
        <f t="shared" ref="AF135:AF166" si="34">IF($P135="講習料",IF($E135="","",TIME(HOUR($G135-$E135),ROUNDUP(MINUTE($G135-$E135)/30,0)*30,0)*24),"")</f>
        <v/>
      </c>
      <c r="AG135" s="410" t="str">
        <f>IF($M135="","",IF($P135="講習料",IF($O135="サブ",HLOOKUP(M135,'2024単価表'!$A$27:$B$28,2,0)/2,HLOOKUP(M135,'2024単価表'!$A$27:$B$28,2,0)),""))</f>
        <v/>
      </c>
      <c r="AH135" s="410" t="str">
        <f t="shared" ref="AH135:AH190" si="35">IF($AG135="","",IF($M135="","",(AF135*AG135)))</f>
        <v/>
      </c>
      <c r="AI135" s="409" t="str">
        <f t="shared" ref="AI135:AI166" si="36">IF($P135="検討会(法人参加)",IF($E135="","",TIME(HOUR($G135-$E135),ROUNDUP(MINUTE($G135-$E135)/30,0)*30,0)*24),"")</f>
        <v/>
      </c>
      <c r="AJ135" s="410" t="str">
        <f>IF($M135="","",IF($P135="検討会(法人参加)",HLOOKUP(M135,'2024単価表'!$A$27:$B$28,2,0)/2,""))</f>
        <v/>
      </c>
      <c r="AK135" s="410" t="str">
        <f t="shared" ref="AK135:AK190" si="37">IF($AJ135="","",IF($M135="","",(AI135*AJ135)))</f>
        <v/>
      </c>
      <c r="AL135" s="706"/>
      <c r="AM135" s="706"/>
    </row>
    <row r="136" spans="4:39" ht="27.75" customHeight="1">
      <c r="D136" s="581"/>
      <c r="E136" s="396"/>
      <c r="F136" s="397" t="s">
        <v>245</v>
      </c>
      <c r="G136" s="398"/>
      <c r="H136" s="399"/>
      <c r="I136" s="810"/>
      <c r="J136" s="810"/>
      <c r="K136" s="706"/>
      <c r="L136" s="706"/>
      <c r="M136" s="399"/>
      <c r="N136" s="401"/>
      <c r="O136" s="407"/>
      <c r="P136" s="408"/>
      <c r="Q136" s="413" t="str">
        <f t="shared" si="32"/>
        <v/>
      </c>
      <c r="R136" s="410" t="str">
        <f>IF($M136="","",IF($P136="講師",IF($O136="サブ",HLOOKUP(M136,'2024単価表'!$A$4:$B$5,2,FALSE)/2,HLOOKUP(M136,'2024単価表'!$A$4:$B$5,2,FALSE)),""))</f>
        <v/>
      </c>
      <c r="S136" s="410" t="str">
        <f t="shared" ref="S136:S190" si="38">IF($R136="","",IF($M136="","",(Q136*R136)))</f>
        <v/>
      </c>
      <c r="T136" s="413" t="str">
        <f t="shared" si="33"/>
        <v/>
      </c>
      <c r="U136" s="410" t="str">
        <f>IF($M136="","",IF($P136="検討会等参加",HLOOKUP(M136,'2024単価表'!$A$11:$B$12,2,0),""))</f>
        <v/>
      </c>
      <c r="V136" s="410" t="str">
        <f t="shared" ref="V136:V190" si="39">IF($U136="","",IF($M136="","",(T136*U136)))</f>
        <v/>
      </c>
      <c r="W136" s="401"/>
      <c r="X136" s="411"/>
      <c r="Y136" s="399"/>
      <c r="Z136" s="410" t="str">
        <f t="shared" ref="Z136:Z190" si="40">IF($X136="","",IF($Y136="日","1,500",IF($Y136="外","5,500")))</f>
        <v/>
      </c>
      <c r="AA136" s="410" t="str">
        <f t="shared" ref="AA136:AA190" si="41">IF(OR($X136="",$Y136=""),"",(X136*Z136))</f>
        <v/>
      </c>
      <c r="AB136" s="412"/>
      <c r="AC136" s="399"/>
      <c r="AD136" s="410" t="str">
        <f t="shared" ref="AD136:AD190" si="42">IF($AB136="","",IF(OR($AB136="見学",$AB136="視察"),"10,000",IF($AB136="手土産","3,000")))</f>
        <v/>
      </c>
      <c r="AE136" s="410" t="str">
        <f t="shared" ref="AE136:AE190" si="43">IF(OR($AC136="",$AD136=""),"",(AD136*AC136))</f>
        <v/>
      </c>
      <c r="AF136" s="413" t="str">
        <f t="shared" si="34"/>
        <v/>
      </c>
      <c r="AG136" s="410" t="str">
        <f>IF($M136="","",IF($P136="講習料",IF($O136="サブ",HLOOKUP(M136,'2024単価表'!$A$27:$B$28,2,0)/2,HLOOKUP(M136,'2024単価表'!$A$27:$B$28,2,0)),""))</f>
        <v/>
      </c>
      <c r="AH136" s="410" t="str">
        <f t="shared" si="35"/>
        <v/>
      </c>
      <c r="AI136" s="413" t="str">
        <f t="shared" si="36"/>
        <v/>
      </c>
      <c r="AJ136" s="410" t="str">
        <f>IF($M136="","",IF($P136="検討会(法人参加)",HLOOKUP(M136,'2024単価表'!$A$27:$B$28,2,0)/2,""))</f>
        <v/>
      </c>
      <c r="AK136" s="410" t="str">
        <f t="shared" si="37"/>
        <v/>
      </c>
      <c r="AL136" s="706"/>
      <c r="AM136" s="706"/>
    </row>
    <row r="137" spans="4:39" ht="27.75" customHeight="1">
      <c r="D137" s="581"/>
      <c r="E137" s="396"/>
      <c r="F137" s="397" t="s">
        <v>245</v>
      </c>
      <c r="G137" s="398"/>
      <c r="H137" s="399"/>
      <c r="I137" s="810"/>
      <c r="J137" s="810"/>
      <c r="K137" s="706"/>
      <c r="L137" s="706"/>
      <c r="M137" s="400"/>
      <c r="N137" s="401"/>
      <c r="O137" s="407"/>
      <c r="P137" s="408"/>
      <c r="Q137" s="409" t="str">
        <f t="shared" si="32"/>
        <v/>
      </c>
      <c r="R137" s="410" t="str">
        <f>IF($M137="","",IF($P137="講師",IF($O137="サブ",HLOOKUP(M137,'2024単価表'!$A$4:$B$5,2,FALSE)/2,HLOOKUP(M137,'2024単価表'!$A$4:$B$5,2,FALSE)),""))</f>
        <v/>
      </c>
      <c r="S137" s="410" t="str">
        <f t="shared" si="38"/>
        <v/>
      </c>
      <c r="T137" s="409" t="str">
        <f t="shared" si="33"/>
        <v/>
      </c>
      <c r="U137" s="410" t="str">
        <f>IF($M137="","",IF($P137="検討会等参加",HLOOKUP(M137,'2024単価表'!$A$11:$B$12,2,0),""))</f>
        <v/>
      </c>
      <c r="V137" s="410" t="str">
        <f t="shared" si="39"/>
        <v/>
      </c>
      <c r="W137" s="401"/>
      <c r="X137" s="411"/>
      <c r="Y137" s="400"/>
      <c r="Z137" s="410" t="str">
        <f t="shared" si="40"/>
        <v/>
      </c>
      <c r="AA137" s="410" t="str">
        <f t="shared" si="41"/>
        <v/>
      </c>
      <c r="AB137" s="412"/>
      <c r="AC137" s="399"/>
      <c r="AD137" s="410" t="str">
        <f t="shared" si="42"/>
        <v/>
      </c>
      <c r="AE137" s="410" t="str">
        <f t="shared" si="43"/>
        <v/>
      </c>
      <c r="AF137" s="409" t="str">
        <f t="shared" si="34"/>
        <v/>
      </c>
      <c r="AG137" s="410" t="str">
        <f>IF($M137="","",IF($P137="講習料",IF($O137="サブ",HLOOKUP(M137,'2024単価表'!$A$27:$B$28,2,0)/2,HLOOKUP(M137,'2024単価表'!$A$27:$B$28,2,0)),""))</f>
        <v/>
      </c>
      <c r="AH137" s="410" t="str">
        <f t="shared" si="35"/>
        <v/>
      </c>
      <c r="AI137" s="409" t="str">
        <f t="shared" si="36"/>
        <v/>
      </c>
      <c r="AJ137" s="410" t="str">
        <f>IF($M137="","",IF($P137="検討会(法人参加)",HLOOKUP(M137,'2024単価表'!$A$27:$B$28,2,0)/2,""))</f>
        <v/>
      </c>
      <c r="AK137" s="410" t="str">
        <f t="shared" si="37"/>
        <v/>
      </c>
      <c r="AL137" s="706"/>
      <c r="AM137" s="706"/>
    </row>
    <row r="138" spans="4:39" ht="27.75" customHeight="1">
      <c r="D138" s="581"/>
      <c r="E138" s="396"/>
      <c r="F138" s="397" t="s">
        <v>245</v>
      </c>
      <c r="G138" s="398"/>
      <c r="H138" s="399"/>
      <c r="I138" s="810"/>
      <c r="J138" s="810"/>
      <c r="K138" s="706"/>
      <c r="L138" s="706"/>
      <c r="M138" s="399"/>
      <c r="N138" s="401"/>
      <c r="O138" s="407"/>
      <c r="P138" s="408"/>
      <c r="Q138" s="413" t="str">
        <f t="shared" si="32"/>
        <v/>
      </c>
      <c r="R138" s="410" t="str">
        <f>IF($M138="","",IF($P138="講師",IF($O138="サブ",HLOOKUP(M138,'2024単価表'!$A$4:$B$5,2,FALSE)/2,HLOOKUP(M138,'2024単価表'!$A$4:$B$5,2,FALSE)),""))</f>
        <v/>
      </c>
      <c r="S138" s="410" t="str">
        <f t="shared" si="38"/>
        <v/>
      </c>
      <c r="T138" s="413" t="str">
        <f t="shared" si="33"/>
        <v/>
      </c>
      <c r="U138" s="410" t="str">
        <f>IF($M138="","",IF($P138="検討会等参加",HLOOKUP(M138,'2024単価表'!$A$11:$B$12,2,0),""))</f>
        <v/>
      </c>
      <c r="V138" s="410" t="str">
        <f t="shared" si="39"/>
        <v/>
      </c>
      <c r="W138" s="401"/>
      <c r="X138" s="411"/>
      <c r="Y138" s="399"/>
      <c r="Z138" s="410" t="str">
        <f t="shared" si="40"/>
        <v/>
      </c>
      <c r="AA138" s="410" t="str">
        <f t="shared" si="41"/>
        <v/>
      </c>
      <c r="AB138" s="412"/>
      <c r="AC138" s="399"/>
      <c r="AD138" s="410" t="str">
        <f t="shared" si="42"/>
        <v/>
      </c>
      <c r="AE138" s="410" t="str">
        <f t="shared" si="43"/>
        <v/>
      </c>
      <c r="AF138" s="413" t="str">
        <f t="shared" si="34"/>
        <v/>
      </c>
      <c r="AG138" s="410" t="str">
        <f>IF($M138="","",IF($P138="講習料",IF($O138="サブ",HLOOKUP(M138,'2024単価表'!$A$27:$B$28,2,0)/2,HLOOKUP(M138,'2024単価表'!$A$27:$B$28,2,0)),""))</f>
        <v/>
      </c>
      <c r="AH138" s="410" t="str">
        <f t="shared" si="35"/>
        <v/>
      </c>
      <c r="AI138" s="413" t="str">
        <f t="shared" si="36"/>
        <v/>
      </c>
      <c r="AJ138" s="410" t="str">
        <f>IF($M138="","",IF($P138="検討会(法人参加)",HLOOKUP(M138,'2024単価表'!$A$27:$B$28,2,0)/2,""))</f>
        <v/>
      </c>
      <c r="AK138" s="410" t="str">
        <f t="shared" si="37"/>
        <v/>
      </c>
      <c r="AL138" s="706"/>
      <c r="AM138" s="706"/>
    </row>
    <row r="139" spans="4:39" ht="27.75" customHeight="1">
      <c r="D139" s="581"/>
      <c r="E139" s="396"/>
      <c r="F139" s="397" t="s">
        <v>245</v>
      </c>
      <c r="G139" s="398"/>
      <c r="H139" s="399"/>
      <c r="I139" s="810"/>
      <c r="J139" s="810"/>
      <c r="K139" s="706"/>
      <c r="L139" s="706"/>
      <c r="M139" s="400"/>
      <c r="N139" s="401"/>
      <c r="O139" s="407"/>
      <c r="P139" s="408"/>
      <c r="Q139" s="409" t="str">
        <f t="shared" si="32"/>
        <v/>
      </c>
      <c r="R139" s="410" t="str">
        <f>IF($M139="","",IF($P139="講師",IF($O139="サブ",HLOOKUP(M139,'2024単価表'!$A$4:$B$5,2,FALSE)/2,HLOOKUP(M139,'2024単価表'!$A$4:$B$5,2,FALSE)),""))</f>
        <v/>
      </c>
      <c r="S139" s="410" t="str">
        <f t="shared" si="38"/>
        <v/>
      </c>
      <c r="T139" s="409" t="str">
        <f t="shared" si="33"/>
        <v/>
      </c>
      <c r="U139" s="410" t="str">
        <f>IF($M139="","",IF($P139="検討会等参加",HLOOKUP(M139,'2024単価表'!$A$11:$B$12,2,0),""))</f>
        <v/>
      </c>
      <c r="V139" s="410" t="str">
        <f t="shared" si="39"/>
        <v/>
      </c>
      <c r="W139" s="401"/>
      <c r="X139" s="411"/>
      <c r="Y139" s="400"/>
      <c r="Z139" s="410" t="str">
        <f t="shared" si="40"/>
        <v/>
      </c>
      <c r="AA139" s="410" t="str">
        <f t="shared" si="41"/>
        <v/>
      </c>
      <c r="AB139" s="412"/>
      <c r="AC139" s="399"/>
      <c r="AD139" s="410" t="str">
        <f t="shared" si="42"/>
        <v/>
      </c>
      <c r="AE139" s="410" t="str">
        <f t="shared" si="43"/>
        <v/>
      </c>
      <c r="AF139" s="409" t="str">
        <f t="shared" si="34"/>
        <v/>
      </c>
      <c r="AG139" s="410" t="str">
        <f>IF($M139="","",IF($P139="講習料",IF($O139="サブ",HLOOKUP(M139,'2024単価表'!$A$27:$B$28,2,0)/2,HLOOKUP(M139,'2024単価表'!$A$27:$B$28,2,0)),""))</f>
        <v/>
      </c>
      <c r="AH139" s="410" t="str">
        <f t="shared" si="35"/>
        <v/>
      </c>
      <c r="AI139" s="409" t="str">
        <f t="shared" si="36"/>
        <v/>
      </c>
      <c r="AJ139" s="410" t="str">
        <f>IF($M139="","",IF($P139="検討会(法人参加)",HLOOKUP(M139,'2024単価表'!$A$27:$B$28,2,0)/2,""))</f>
        <v/>
      </c>
      <c r="AK139" s="410" t="str">
        <f t="shared" si="37"/>
        <v/>
      </c>
      <c r="AL139" s="706"/>
      <c r="AM139" s="706"/>
    </row>
    <row r="140" spans="4:39" ht="27.75" customHeight="1">
      <c r="D140" s="581"/>
      <c r="E140" s="396"/>
      <c r="F140" s="397" t="s">
        <v>245</v>
      </c>
      <c r="G140" s="398"/>
      <c r="H140" s="399"/>
      <c r="I140" s="810"/>
      <c r="J140" s="810"/>
      <c r="K140" s="706"/>
      <c r="L140" s="706"/>
      <c r="M140" s="399"/>
      <c r="N140" s="401"/>
      <c r="O140" s="407"/>
      <c r="P140" s="408"/>
      <c r="Q140" s="413" t="str">
        <f t="shared" si="32"/>
        <v/>
      </c>
      <c r="R140" s="410" t="str">
        <f>IF($M140="","",IF($P140="講師",IF($O140="サブ",HLOOKUP(M140,'2024単価表'!$A$4:$B$5,2,FALSE)/2,HLOOKUP(M140,'2024単価表'!$A$4:$B$5,2,FALSE)),""))</f>
        <v/>
      </c>
      <c r="S140" s="410" t="str">
        <f t="shared" si="38"/>
        <v/>
      </c>
      <c r="T140" s="413" t="str">
        <f t="shared" si="33"/>
        <v/>
      </c>
      <c r="U140" s="410" t="str">
        <f>IF($M140="","",IF($P140="検討会等参加",HLOOKUP(M140,'2024単価表'!$A$11:$B$12,2,0),""))</f>
        <v/>
      </c>
      <c r="V140" s="410" t="str">
        <f t="shared" si="39"/>
        <v/>
      </c>
      <c r="W140" s="401"/>
      <c r="X140" s="411"/>
      <c r="Y140" s="399"/>
      <c r="Z140" s="410" t="str">
        <f t="shared" si="40"/>
        <v/>
      </c>
      <c r="AA140" s="410" t="str">
        <f t="shared" si="41"/>
        <v/>
      </c>
      <c r="AB140" s="412"/>
      <c r="AC140" s="399"/>
      <c r="AD140" s="410" t="str">
        <f t="shared" si="42"/>
        <v/>
      </c>
      <c r="AE140" s="410" t="str">
        <f t="shared" si="43"/>
        <v/>
      </c>
      <c r="AF140" s="413" t="str">
        <f t="shared" si="34"/>
        <v/>
      </c>
      <c r="AG140" s="410" t="str">
        <f>IF($M140="","",IF($P140="講習料",IF($O140="サブ",HLOOKUP(M140,'2024単価表'!$A$27:$B$28,2,0)/2,HLOOKUP(M140,'2024単価表'!$A$27:$B$28,2,0)),""))</f>
        <v/>
      </c>
      <c r="AH140" s="410" t="str">
        <f t="shared" si="35"/>
        <v/>
      </c>
      <c r="AI140" s="413" t="str">
        <f t="shared" si="36"/>
        <v/>
      </c>
      <c r="AJ140" s="410" t="str">
        <f>IF($M140="","",IF($P140="検討会(法人参加)",HLOOKUP(M140,'2024単価表'!$A$27:$B$28,2,0)/2,""))</f>
        <v/>
      </c>
      <c r="AK140" s="410" t="str">
        <f t="shared" si="37"/>
        <v/>
      </c>
      <c r="AL140" s="706"/>
      <c r="AM140" s="706"/>
    </row>
    <row r="141" spans="4:39" ht="27.75" customHeight="1">
      <c r="D141" s="581"/>
      <c r="E141" s="396"/>
      <c r="F141" s="397" t="s">
        <v>245</v>
      </c>
      <c r="G141" s="398"/>
      <c r="H141" s="399"/>
      <c r="I141" s="810"/>
      <c r="J141" s="810"/>
      <c r="K141" s="706"/>
      <c r="L141" s="706"/>
      <c r="M141" s="400"/>
      <c r="N141" s="401"/>
      <c r="O141" s="407"/>
      <c r="P141" s="408"/>
      <c r="Q141" s="409" t="str">
        <f t="shared" si="32"/>
        <v/>
      </c>
      <c r="R141" s="410" t="str">
        <f>IF($M141="","",IF($P141="講師",IF($O141="サブ",HLOOKUP(M141,'2024単価表'!$A$4:$B$5,2,FALSE)/2,HLOOKUP(M141,'2024単価表'!$A$4:$B$5,2,FALSE)),""))</f>
        <v/>
      </c>
      <c r="S141" s="410" t="str">
        <f t="shared" si="38"/>
        <v/>
      </c>
      <c r="T141" s="409" t="str">
        <f t="shared" si="33"/>
        <v/>
      </c>
      <c r="U141" s="410" t="str">
        <f>IF($M141="","",IF($P141="検討会等参加",HLOOKUP(M141,'2024単価表'!$A$11:$B$12,2,0),""))</f>
        <v/>
      </c>
      <c r="V141" s="410" t="str">
        <f t="shared" si="39"/>
        <v/>
      </c>
      <c r="W141" s="401"/>
      <c r="X141" s="411"/>
      <c r="Y141" s="400"/>
      <c r="Z141" s="410" t="str">
        <f t="shared" si="40"/>
        <v/>
      </c>
      <c r="AA141" s="410" t="str">
        <f t="shared" si="41"/>
        <v/>
      </c>
      <c r="AB141" s="412"/>
      <c r="AC141" s="399"/>
      <c r="AD141" s="410" t="str">
        <f t="shared" si="42"/>
        <v/>
      </c>
      <c r="AE141" s="410" t="str">
        <f t="shared" si="43"/>
        <v/>
      </c>
      <c r="AF141" s="409" t="str">
        <f t="shared" si="34"/>
        <v/>
      </c>
      <c r="AG141" s="410" t="str">
        <f>IF($M141="","",IF($P141="講習料",IF($O141="サブ",HLOOKUP(M141,'2024単価表'!$A$27:$B$28,2,0)/2,HLOOKUP(M141,'2024単価表'!$A$27:$B$28,2,0)),""))</f>
        <v/>
      </c>
      <c r="AH141" s="410" t="str">
        <f t="shared" si="35"/>
        <v/>
      </c>
      <c r="AI141" s="409" t="str">
        <f t="shared" si="36"/>
        <v/>
      </c>
      <c r="AJ141" s="410" t="str">
        <f>IF($M141="","",IF($P141="検討会(法人参加)",HLOOKUP(M141,'2024単価表'!$A$27:$B$28,2,0)/2,""))</f>
        <v/>
      </c>
      <c r="AK141" s="410" t="str">
        <f t="shared" si="37"/>
        <v/>
      </c>
      <c r="AL141" s="706"/>
      <c r="AM141" s="706"/>
    </row>
    <row r="142" spans="4:39" ht="27.75" customHeight="1">
      <c r="D142" s="581"/>
      <c r="E142" s="396"/>
      <c r="F142" s="397" t="s">
        <v>245</v>
      </c>
      <c r="G142" s="398"/>
      <c r="H142" s="399"/>
      <c r="I142" s="810"/>
      <c r="J142" s="810"/>
      <c r="K142" s="706"/>
      <c r="L142" s="706"/>
      <c r="M142" s="399"/>
      <c r="N142" s="401"/>
      <c r="O142" s="407"/>
      <c r="P142" s="408"/>
      <c r="Q142" s="413" t="str">
        <f t="shared" si="32"/>
        <v/>
      </c>
      <c r="R142" s="410" t="str">
        <f>IF($M142="","",IF($P142="講師",IF($O142="サブ",HLOOKUP(M142,'2024単価表'!$A$4:$B$5,2,FALSE)/2,HLOOKUP(M142,'2024単価表'!$A$4:$B$5,2,FALSE)),""))</f>
        <v/>
      </c>
      <c r="S142" s="410" t="str">
        <f t="shared" si="38"/>
        <v/>
      </c>
      <c r="T142" s="413" t="str">
        <f t="shared" si="33"/>
        <v/>
      </c>
      <c r="U142" s="410" t="str">
        <f>IF($M142="","",IF($P142="検討会等参加",HLOOKUP(M142,'2024単価表'!$A$11:$B$12,2,0),""))</f>
        <v/>
      </c>
      <c r="V142" s="410" t="str">
        <f t="shared" si="39"/>
        <v/>
      </c>
      <c r="W142" s="401"/>
      <c r="X142" s="411"/>
      <c r="Y142" s="399"/>
      <c r="Z142" s="410" t="str">
        <f t="shared" si="40"/>
        <v/>
      </c>
      <c r="AA142" s="410" t="str">
        <f t="shared" si="41"/>
        <v/>
      </c>
      <c r="AB142" s="412"/>
      <c r="AC142" s="399"/>
      <c r="AD142" s="410" t="str">
        <f t="shared" si="42"/>
        <v/>
      </c>
      <c r="AE142" s="410" t="str">
        <f t="shared" si="43"/>
        <v/>
      </c>
      <c r="AF142" s="413" t="str">
        <f t="shared" si="34"/>
        <v/>
      </c>
      <c r="AG142" s="410" t="str">
        <f>IF($M142="","",IF($P142="講習料",IF($O142="サブ",HLOOKUP(M142,'2024単価表'!$A$27:$B$28,2,0)/2,HLOOKUP(M142,'2024単価表'!$A$27:$B$28,2,0)),""))</f>
        <v/>
      </c>
      <c r="AH142" s="410" t="str">
        <f t="shared" si="35"/>
        <v/>
      </c>
      <c r="AI142" s="413" t="str">
        <f t="shared" si="36"/>
        <v/>
      </c>
      <c r="AJ142" s="410" t="str">
        <f>IF($M142="","",IF($P142="検討会(法人参加)",HLOOKUP(M142,'2024単価表'!$A$27:$B$28,2,0)/2,""))</f>
        <v/>
      </c>
      <c r="AK142" s="410" t="str">
        <f t="shared" si="37"/>
        <v/>
      </c>
      <c r="AL142" s="706"/>
      <c r="AM142" s="706"/>
    </row>
    <row r="143" spans="4:39" ht="27.75" customHeight="1">
      <c r="D143" s="581"/>
      <c r="E143" s="396"/>
      <c r="F143" s="397" t="s">
        <v>245</v>
      </c>
      <c r="G143" s="398"/>
      <c r="H143" s="399"/>
      <c r="I143" s="810"/>
      <c r="J143" s="810"/>
      <c r="K143" s="706"/>
      <c r="L143" s="706"/>
      <c r="M143" s="400"/>
      <c r="N143" s="401"/>
      <c r="O143" s="407"/>
      <c r="P143" s="408"/>
      <c r="Q143" s="409" t="str">
        <f t="shared" si="32"/>
        <v/>
      </c>
      <c r="R143" s="410" t="str">
        <f>IF($M143="","",IF($P143="講師",IF($O143="サブ",HLOOKUP(M143,'2024単価表'!$A$4:$B$5,2,FALSE)/2,HLOOKUP(M143,'2024単価表'!$A$4:$B$5,2,FALSE)),""))</f>
        <v/>
      </c>
      <c r="S143" s="410" t="str">
        <f t="shared" si="38"/>
        <v/>
      </c>
      <c r="T143" s="409" t="str">
        <f t="shared" si="33"/>
        <v/>
      </c>
      <c r="U143" s="410" t="str">
        <f>IF($M143="","",IF($P143="検討会等参加",HLOOKUP(M143,'2024単価表'!$A$11:$B$12,2,0),""))</f>
        <v/>
      </c>
      <c r="V143" s="410" t="str">
        <f t="shared" si="39"/>
        <v/>
      </c>
      <c r="W143" s="401"/>
      <c r="X143" s="411"/>
      <c r="Y143" s="400"/>
      <c r="Z143" s="410" t="str">
        <f t="shared" si="40"/>
        <v/>
      </c>
      <c r="AA143" s="410" t="str">
        <f t="shared" si="41"/>
        <v/>
      </c>
      <c r="AB143" s="412"/>
      <c r="AC143" s="399"/>
      <c r="AD143" s="410" t="str">
        <f t="shared" si="42"/>
        <v/>
      </c>
      <c r="AE143" s="410" t="str">
        <f t="shared" si="43"/>
        <v/>
      </c>
      <c r="AF143" s="409" t="str">
        <f t="shared" si="34"/>
        <v/>
      </c>
      <c r="AG143" s="410" t="str">
        <f>IF($M143="","",IF($P143="講習料",IF($O143="サブ",HLOOKUP(M143,'2024単価表'!$A$27:$B$28,2,0)/2,HLOOKUP(M143,'2024単価表'!$A$27:$B$28,2,0)),""))</f>
        <v/>
      </c>
      <c r="AH143" s="410" t="str">
        <f t="shared" si="35"/>
        <v/>
      </c>
      <c r="AI143" s="409" t="str">
        <f t="shared" si="36"/>
        <v/>
      </c>
      <c r="AJ143" s="410" t="str">
        <f>IF($M143="","",IF($P143="検討会(法人参加)",HLOOKUP(M143,'2024単価表'!$A$27:$B$28,2,0)/2,""))</f>
        <v/>
      </c>
      <c r="AK143" s="410" t="str">
        <f t="shared" si="37"/>
        <v/>
      </c>
      <c r="AL143" s="706"/>
      <c r="AM143" s="706"/>
    </row>
    <row r="144" spans="4:39" ht="27.75" customHeight="1">
      <c r="D144" s="581"/>
      <c r="E144" s="396"/>
      <c r="F144" s="397" t="s">
        <v>245</v>
      </c>
      <c r="G144" s="398"/>
      <c r="H144" s="399"/>
      <c r="I144" s="810"/>
      <c r="J144" s="810"/>
      <c r="K144" s="706"/>
      <c r="L144" s="706"/>
      <c r="M144" s="399"/>
      <c r="N144" s="401"/>
      <c r="O144" s="407"/>
      <c r="P144" s="408"/>
      <c r="Q144" s="413" t="str">
        <f t="shared" si="32"/>
        <v/>
      </c>
      <c r="R144" s="410" t="str">
        <f>IF($M144="","",IF($P144="講師",IF($O144="サブ",HLOOKUP(M144,'2024単価表'!$A$4:$B$5,2,FALSE)/2,HLOOKUP(M144,'2024単価表'!$A$4:$B$5,2,FALSE)),""))</f>
        <v/>
      </c>
      <c r="S144" s="410" t="str">
        <f t="shared" si="38"/>
        <v/>
      </c>
      <c r="T144" s="413" t="str">
        <f t="shared" si="33"/>
        <v/>
      </c>
      <c r="U144" s="410" t="str">
        <f>IF($M144="","",IF($P144="検討会等参加",HLOOKUP(M144,'2024単価表'!$A$11:$B$12,2,0),""))</f>
        <v/>
      </c>
      <c r="V144" s="410" t="str">
        <f t="shared" si="39"/>
        <v/>
      </c>
      <c r="W144" s="401"/>
      <c r="X144" s="411"/>
      <c r="Y144" s="399"/>
      <c r="Z144" s="410" t="str">
        <f t="shared" si="40"/>
        <v/>
      </c>
      <c r="AA144" s="410" t="str">
        <f t="shared" si="41"/>
        <v/>
      </c>
      <c r="AB144" s="412"/>
      <c r="AC144" s="399"/>
      <c r="AD144" s="410" t="str">
        <f t="shared" si="42"/>
        <v/>
      </c>
      <c r="AE144" s="410" t="str">
        <f t="shared" si="43"/>
        <v/>
      </c>
      <c r="AF144" s="413" t="str">
        <f t="shared" si="34"/>
        <v/>
      </c>
      <c r="AG144" s="410" t="str">
        <f>IF($M144="","",IF($P144="講習料",IF($O144="サブ",HLOOKUP(M144,'2024単価表'!$A$27:$B$28,2,0)/2,HLOOKUP(M144,'2024単価表'!$A$27:$B$28,2,0)),""))</f>
        <v/>
      </c>
      <c r="AH144" s="410" t="str">
        <f t="shared" si="35"/>
        <v/>
      </c>
      <c r="AI144" s="413" t="str">
        <f t="shared" si="36"/>
        <v/>
      </c>
      <c r="AJ144" s="410" t="str">
        <f>IF($M144="","",IF($P144="検討会(法人参加)",HLOOKUP(M144,'2024単価表'!$A$27:$B$28,2,0)/2,""))</f>
        <v/>
      </c>
      <c r="AK144" s="410" t="str">
        <f t="shared" si="37"/>
        <v/>
      </c>
      <c r="AL144" s="706"/>
      <c r="AM144" s="706"/>
    </row>
    <row r="145" spans="4:39" ht="27.75" customHeight="1">
      <c r="D145" s="581"/>
      <c r="E145" s="396"/>
      <c r="F145" s="397" t="s">
        <v>245</v>
      </c>
      <c r="G145" s="398"/>
      <c r="H145" s="399"/>
      <c r="I145" s="810"/>
      <c r="J145" s="810"/>
      <c r="K145" s="706"/>
      <c r="L145" s="706"/>
      <c r="M145" s="400"/>
      <c r="N145" s="401"/>
      <c r="O145" s="407"/>
      <c r="P145" s="408"/>
      <c r="Q145" s="409" t="str">
        <f t="shared" si="32"/>
        <v/>
      </c>
      <c r="R145" s="410" t="str">
        <f>IF($M145="","",IF($P145="講師",IF($O145="サブ",HLOOKUP(M145,'2024単価表'!$A$4:$B$5,2,FALSE)/2,HLOOKUP(M145,'2024単価表'!$A$4:$B$5,2,FALSE)),""))</f>
        <v/>
      </c>
      <c r="S145" s="410" t="str">
        <f t="shared" si="38"/>
        <v/>
      </c>
      <c r="T145" s="409" t="str">
        <f t="shared" si="33"/>
        <v/>
      </c>
      <c r="U145" s="410" t="str">
        <f>IF($M145="","",IF($P145="検討会等参加",HLOOKUP(M145,'2024単価表'!$A$11:$B$12,2,0),""))</f>
        <v/>
      </c>
      <c r="V145" s="410" t="str">
        <f t="shared" si="39"/>
        <v/>
      </c>
      <c r="W145" s="401"/>
      <c r="X145" s="411"/>
      <c r="Y145" s="400"/>
      <c r="Z145" s="410" t="str">
        <f t="shared" si="40"/>
        <v/>
      </c>
      <c r="AA145" s="410" t="str">
        <f t="shared" si="41"/>
        <v/>
      </c>
      <c r="AB145" s="412"/>
      <c r="AC145" s="399"/>
      <c r="AD145" s="410" t="str">
        <f t="shared" si="42"/>
        <v/>
      </c>
      <c r="AE145" s="410" t="str">
        <f t="shared" si="43"/>
        <v/>
      </c>
      <c r="AF145" s="409" t="str">
        <f t="shared" si="34"/>
        <v/>
      </c>
      <c r="AG145" s="410" t="str">
        <f>IF($M145="","",IF($P145="講習料",IF($O145="サブ",HLOOKUP(M145,'2024単価表'!$A$27:$B$28,2,0)/2,HLOOKUP(M145,'2024単価表'!$A$27:$B$28,2,0)),""))</f>
        <v/>
      </c>
      <c r="AH145" s="410" t="str">
        <f t="shared" si="35"/>
        <v/>
      </c>
      <c r="AI145" s="409" t="str">
        <f t="shared" si="36"/>
        <v/>
      </c>
      <c r="AJ145" s="410" t="str">
        <f>IF($M145="","",IF($P145="検討会(法人参加)",HLOOKUP(M145,'2024単価表'!$A$27:$B$28,2,0)/2,""))</f>
        <v/>
      </c>
      <c r="AK145" s="410" t="str">
        <f t="shared" si="37"/>
        <v/>
      </c>
      <c r="AL145" s="706"/>
      <c r="AM145" s="706"/>
    </row>
    <row r="146" spans="4:39" ht="27.75" customHeight="1">
      <c r="D146" s="581"/>
      <c r="E146" s="396"/>
      <c r="F146" s="397" t="s">
        <v>245</v>
      </c>
      <c r="G146" s="398"/>
      <c r="H146" s="399"/>
      <c r="I146" s="810"/>
      <c r="J146" s="810"/>
      <c r="K146" s="706"/>
      <c r="L146" s="706"/>
      <c r="M146" s="399"/>
      <c r="N146" s="401"/>
      <c r="O146" s="407"/>
      <c r="P146" s="408"/>
      <c r="Q146" s="413" t="str">
        <f t="shared" si="32"/>
        <v/>
      </c>
      <c r="R146" s="410" t="str">
        <f>IF($M146="","",IF($P146="講師",IF($O146="サブ",HLOOKUP(M146,'2024単価表'!$A$4:$B$5,2,FALSE)/2,HLOOKUP(M146,'2024単価表'!$A$4:$B$5,2,FALSE)),""))</f>
        <v/>
      </c>
      <c r="S146" s="410" t="str">
        <f t="shared" si="38"/>
        <v/>
      </c>
      <c r="T146" s="413" t="str">
        <f t="shared" si="33"/>
        <v/>
      </c>
      <c r="U146" s="410" t="str">
        <f>IF($M146="","",IF($P146="検討会等参加",HLOOKUP(M146,'2024単価表'!$A$11:$B$12,2,0),""))</f>
        <v/>
      </c>
      <c r="V146" s="410" t="str">
        <f t="shared" si="39"/>
        <v/>
      </c>
      <c r="W146" s="401"/>
      <c r="X146" s="411"/>
      <c r="Y146" s="399"/>
      <c r="Z146" s="410" t="str">
        <f t="shared" si="40"/>
        <v/>
      </c>
      <c r="AA146" s="410" t="str">
        <f t="shared" si="41"/>
        <v/>
      </c>
      <c r="AB146" s="412"/>
      <c r="AC146" s="399"/>
      <c r="AD146" s="410" t="str">
        <f t="shared" si="42"/>
        <v/>
      </c>
      <c r="AE146" s="410" t="str">
        <f t="shared" si="43"/>
        <v/>
      </c>
      <c r="AF146" s="413" t="str">
        <f t="shared" si="34"/>
        <v/>
      </c>
      <c r="AG146" s="410" t="str">
        <f>IF($M146="","",IF($P146="講習料",IF($O146="サブ",HLOOKUP(M146,'2024単価表'!$A$27:$B$28,2,0)/2,HLOOKUP(M146,'2024単価表'!$A$27:$B$28,2,0)),""))</f>
        <v/>
      </c>
      <c r="AH146" s="410" t="str">
        <f t="shared" si="35"/>
        <v/>
      </c>
      <c r="AI146" s="413" t="str">
        <f t="shared" si="36"/>
        <v/>
      </c>
      <c r="AJ146" s="410" t="str">
        <f>IF($M146="","",IF($P146="検討会(法人参加)",HLOOKUP(M146,'2024単価表'!$A$27:$B$28,2,0)/2,""))</f>
        <v/>
      </c>
      <c r="AK146" s="410" t="str">
        <f t="shared" si="37"/>
        <v/>
      </c>
      <c r="AL146" s="706"/>
      <c r="AM146" s="706"/>
    </row>
    <row r="147" spans="4:39" ht="27.75" customHeight="1">
      <c r="D147" s="581"/>
      <c r="E147" s="396"/>
      <c r="F147" s="397" t="s">
        <v>245</v>
      </c>
      <c r="G147" s="398"/>
      <c r="H147" s="399"/>
      <c r="I147" s="810"/>
      <c r="J147" s="810"/>
      <c r="K147" s="706"/>
      <c r="L147" s="706"/>
      <c r="M147" s="400"/>
      <c r="N147" s="401"/>
      <c r="O147" s="407"/>
      <c r="P147" s="408"/>
      <c r="Q147" s="409" t="str">
        <f t="shared" si="32"/>
        <v/>
      </c>
      <c r="R147" s="410" t="str">
        <f>IF($M147="","",IF($P147="講師",IF($O147="サブ",HLOOKUP(M147,'2024単価表'!$A$4:$B$5,2,FALSE)/2,HLOOKUP(M147,'2024単価表'!$A$4:$B$5,2,FALSE)),""))</f>
        <v/>
      </c>
      <c r="S147" s="410" t="str">
        <f t="shared" si="38"/>
        <v/>
      </c>
      <c r="T147" s="409" t="str">
        <f t="shared" si="33"/>
        <v/>
      </c>
      <c r="U147" s="410" t="str">
        <f>IF($M147="","",IF($P147="検討会等参加",HLOOKUP(M147,'2024単価表'!$A$11:$B$12,2,0),""))</f>
        <v/>
      </c>
      <c r="V147" s="410" t="str">
        <f t="shared" si="39"/>
        <v/>
      </c>
      <c r="W147" s="401"/>
      <c r="X147" s="411"/>
      <c r="Y147" s="400"/>
      <c r="Z147" s="410" t="str">
        <f t="shared" si="40"/>
        <v/>
      </c>
      <c r="AA147" s="410" t="str">
        <f t="shared" si="41"/>
        <v/>
      </c>
      <c r="AB147" s="412"/>
      <c r="AC147" s="399"/>
      <c r="AD147" s="410" t="str">
        <f t="shared" si="42"/>
        <v/>
      </c>
      <c r="AE147" s="410" t="str">
        <f t="shared" si="43"/>
        <v/>
      </c>
      <c r="AF147" s="409" t="str">
        <f t="shared" si="34"/>
        <v/>
      </c>
      <c r="AG147" s="410" t="str">
        <f>IF($M147="","",IF($P147="講習料",IF($O147="サブ",HLOOKUP(M147,'2024単価表'!$A$27:$B$28,2,0)/2,HLOOKUP(M147,'2024単価表'!$A$27:$B$28,2,0)),""))</f>
        <v/>
      </c>
      <c r="AH147" s="410" t="str">
        <f t="shared" si="35"/>
        <v/>
      </c>
      <c r="AI147" s="409" t="str">
        <f t="shared" si="36"/>
        <v/>
      </c>
      <c r="AJ147" s="410" t="str">
        <f>IF($M147="","",IF($P147="検討会(法人参加)",HLOOKUP(M147,'2024単価表'!$A$27:$B$28,2,0)/2,""))</f>
        <v/>
      </c>
      <c r="AK147" s="410" t="str">
        <f t="shared" si="37"/>
        <v/>
      </c>
      <c r="AL147" s="706"/>
      <c r="AM147" s="706"/>
    </row>
    <row r="148" spans="4:39" ht="27.75" customHeight="1">
      <c r="D148" s="581"/>
      <c r="E148" s="396"/>
      <c r="F148" s="397" t="s">
        <v>245</v>
      </c>
      <c r="G148" s="398"/>
      <c r="H148" s="399"/>
      <c r="I148" s="810"/>
      <c r="J148" s="810"/>
      <c r="K148" s="706"/>
      <c r="L148" s="706"/>
      <c r="M148" s="399"/>
      <c r="N148" s="401"/>
      <c r="O148" s="407"/>
      <c r="P148" s="408"/>
      <c r="Q148" s="413" t="str">
        <f t="shared" si="32"/>
        <v/>
      </c>
      <c r="R148" s="410" t="str">
        <f>IF($M148="","",IF($P148="講師",IF($O148="サブ",HLOOKUP(M148,'2024単価表'!$A$4:$B$5,2,FALSE)/2,HLOOKUP(M148,'2024単価表'!$A$4:$B$5,2,FALSE)),""))</f>
        <v/>
      </c>
      <c r="S148" s="410" t="str">
        <f t="shared" si="38"/>
        <v/>
      </c>
      <c r="T148" s="413" t="str">
        <f t="shared" si="33"/>
        <v/>
      </c>
      <c r="U148" s="410" t="str">
        <f>IF($M148="","",IF($P148="検討会等参加",HLOOKUP(M148,'2024単価表'!$A$11:$B$12,2,0),""))</f>
        <v/>
      </c>
      <c r="V148" s="410" t="str">
        <f t="shared" si="39"/>
        <v/>
      </c>
      <c r="W148" s="401"/>
      <c r="X148" s="411"/>
      <c r="Y148" s="399"/>
      <c r="Z148" s="410" t="str">
        <f t="shared" si="40"/>
        <v/>
      </c>
      <c r="AA148" s="410" t="str">
        <f t="shared" si="41"/>
        <v/>
      </c>
      <c r="AB148" s="412"/>
      <c r="AC148" s="399"/>
      <c r="AD148" s="410" t="str">
        <f t="shared" si="42"/>
        <v/>
      </c>
      <c r="AE148" s="410" t="str">
        <f t="shared" si="43"/>
        <v/>
      </c>
      <c r="AF148" s="413" t="str">
        <f t="shared" si="34"/>
        <v/>
      </c>
      <c r="AG148" s="410" t="str">
        <f>IF($M148="","",IF($P148="講習料",IF($O148="サブ",HLOOKUP(M148,'2024単価表'!$A$27:$B$28,2,0)/2,HLOOKUP(M148,'2024単価表'!$A$27:$B$28,2,0)),""))</f>
        <v/>
      </c>
      <c r="AH148" s="410" t="str">
        <f t="shared" si="35"/>
        <v/>
      </c>
      <c r="AI148" s="413" t="str">
        <f t="shared" si="36"/>
        <v/>
      </c>
      <c r="AJ148" s="410" t="str">
        <f>IF($M148="","",IF($P148="検討会(法人参加)",HLOOKUP(M148,'2024単価表'!$A$27:$B$28,2,0)/2,""))</f>
        <v/>
      </c>
      <c r="AK148" s="410" t="str">
        <f t="shared" si="37"/>
        <v/>
      </c>
      <c r="AL148" s="706"/>
      <c r="AM148" s="706"/>
    </row>
    <row r="149" spans="4:39" ht="27.75" customHeight="1">
      <c r="D149" s="581"/>
      <c r="E149" s="396"/>
      <c r="F149" s="397" t="s">
        <v>245</v>
      </c>
      <c r="G149" s="398"/>
      <c r="H149" s="399"/>
      <c r="I149" s="810"/>
      <c r="J149" s="810"/>
      <c r="K149" s="706"/>
      <c r="L149" s="706"/>
      <c r="M149" s="400"/>
      <c r="N149" s="401"/>
      <c r="O149" s="407"/>
      <c r="P149" s="408"/>
      <c r="Q149" s="409" t="str">
        <f t="shared" si="32"/>
        <v/>
      </c>
      <c r="R149" s="410" t="str">
        <f>IF($M149="","",IF($P149="講師",IF($O149="サブ",HLOOKUP(M149,'2024単価表'!$A$4:$B$5,2,FALSE)/2,HLOOKUP(M149,'2024単価表'!$A$4:$B$5,2,FALSE)),""))</f>
        <v/>
      </c>
      <c r="S149" s="410" t="str">
        <f t="shared" si="38"/>
        <v/>
      </c>
      <c r="T149" s="409" t="str">
        <f t="shared" si="33"/>
        <v/>
      </c>
      <c r="U149" s="410" t="str">
        <f>IF($M149="","",IF($P149="検討会等参加",HLOOKUP(M149,'2024単価表'!$A$11:$B$12,2,0),""))</f>
        <v/>
      </c>
      <c r="V149" s="410" t="str">
        <f t="shared" si="39"/>
        <v/>
      </c>
      <c r="W149" s="401"/>
      <c r="X149" s="411"/>
      <c r="Y149" s="400"/>
      <c r="Z149" s="410" t="str">
        <f t="shared" si="40"/>
        <v/>
      </c>
      <c r="AA149" s="410" t="str">
        <f t="shared" si="41"/>
        <v/>
      </c>
      <c r="AB149" s="412"/>
      <c r="AC149" s="399"/>
      <c r="AD149" s="410" t="str">
        <f t="shared" si="42"/>
        <v/>
      </c>
      <c r="AE149" s="410" t="str">
        <f t="shared" si="43"/>
        <v/>
      </c>
      <c r="AF149" s="409" t="str">
        <f t="shared" si="34"/>
        <v/>
      </c>
      <c r="AG149" s="410" t="str">
        <f>IF($M149="","",IF($P149="講習料",IF($O149="サブ",HLOOKUP(M149,'2024単価表'!$A$27:$B$28,2,0)/2,HLOOKUP(M149,'2024単価表'!$A$27:$B$28,2,0)),""))</f>
        <v/>
      </c>
      <c r="AH149" s="410" t="str">
        <f t="shared" si="35"/>
        <v/>
      </c>
      <c r="AI149" s="409" t="str">
        <f t="shared" si="36"/>
        <v/>
      </c>
      <c r="AJ149" s="410" t="str">
        <f>IF($M149="","",IF($P149="検討会(法人参加)",HLOOKUP(M149,'2024単価表'!$A$27:$B$28,2,0)/2,""))</f>
        <v/>
      </c>
      <c r="AK149" s="410" t="str">
        <f t="shared" si="37"/>
        <v/>
      </c>
      <c r="AL149" s="706"/>
      <c r="AM149" s="706"/>
    </row>
    <row r="150" spans="4:39" ht="27.75" customHeight="1">
      <c r="D150" s="581"/>
      <c r="E150" s="396"/>
      <c r="F150" s="397" t="s">
        <v>245</v>
      </c>
      <c r="G150" s="398"/>
      <c r="H150" s="399"/>
      <c r="I150" s="810"/>
      <c r="J150" s="810"/>
      <c r="K150" s="706"/>
      <c r="L150" s="706"/>
      <c r="M150" s="399"/>
      <c r="N150" s="401"/>
      <c r="O150" s="407"/>
      <c r="P150" s="408"/>
      <c r="Q150" s="413" t="str">
        <f t="shared" si="32"/>
        <v/>
      </c>
      <c r="R150" s="410" t="str">
        <f>IF($M150="","",IF($P150="講師",IF($O150="サブ",HLOOKUP(M150,'2024単価表'!$A$4:$B$5,2,FALSE)/2,HLOOKUP(M150,'2024単価表'!$A$4:$B$5,2,FALSE)),""))</f>
        <v/>
      </c>
      <c r="S150" s="410" t="str">
        <f t="shared" si="38"/>
        <v/>
      </c>
      <c r="T150" s="413" t="str">
        <f t="shared" si="33"/>
        <v/>
      </c>
      <c r="U150" s="410" t="str">
        <f>IF($M150="","",IF($P150="検討会等参加",HLOOKUP(M150,'2024単価表'!$A$11:$B$12,2,0),""))</f>
        <v/>
      </c>
      <c r="V150" s="410" t="str">
        <f t="shared" si="39"/>
        <v/>
      </c>
      <c r="W150" s="401"/>
      <c r="X150" s="411"/>
      <c r="Y150" s="399"/>
      <c r="Z150" s="410" t="str">
        <f t="shared" si="40"/>
        <v/>
      </c>
      <c r="AA150" s="410" t="str">
        <f t="shared" si="41"/>
        <v/>
      </c>
      <c r="AB150" s="412"/>
      <c r="AC150" s="399"/>
      <c r="AD150" s="410" t="str">
        <f t="shared" si="42"/>
        <v/>
      </c>
      <c r="AE150" s="410" t="str">
        <f t="shared" si="43"/>
        <v/>
      </c>
      <c r="AF150" s="413" t="str">
        <f t="shared" si="34"/>
        <v/>
      </c>
      <c r="AG150" s="410" t="str">
        <f>IF($M150="","",IF($P150="講習料",IF($O150="サブ",HLOOKUP(M150,'2024単価表'!$A$27:$B$28,2,0)/2,HLOOKUP(M150,'2024単価表'!$A$27:$B$28,2,0)),""))</f>
        <v/>
      </c>
      <c r="AH150" s="410" t="str">
        <f t="shared" si="35"/>
        <v/>
      </c>
      <c r="AI150" s="413" t="str">
        <f t="shared" si="36"/>
        <v/>
      </c>
      <c r="AJ150" s="410" t="str">
        <f>IF($M150="","",IF($P150="検討会(法人参加)",HLOOKUP(M150,'2024単価表'!$A$27:$B$28,2,0)/2,""))</f>
        <v/>
      </c>
      <c r="AK150" s="410" t="str">
        <f t="shared" si="37"/>
        <v/>
      </c>
      <c r="AL150" s="706"/>
      <c r="AM150" s="706"/>
    </row>
    <row r="151" spans="4:39" ht="27.75" customHeight="1">
      <c r="D151" s="581"/>
      <c r="E151" s="396"/>
      <c r="F151" s="397" t="s">
        <v>245</v>
      </c>
      <c r="G151" s="398"/>
      <c r="H151" s="399"/>
      <c r="I151" s="810"/>
      <c r="J151" s="810"/>
      <c r="K151" s="706"/>
      <c r="L151" s="706"/>
      <c r="M151" s="400"/>
      <c r="N151" s="401"/>
      <c r="O151" s="407"/>
      <c r="P151" s="408"/>
      <c r="Q151" s="409" t="str">
        <f t="shared" si="32"/>
        <v/>
      </c>
      <c r="R151" s="410" t="str">
        <f>IF($M151="","",IF($P151="講師",IF($O151="サブ",HLOOKUP(M151,'2024単価表'!$A$4:$B$5,2,FALSE)/2,HLOOKUP(M151,'2024単価表'!$A$4:$B$5,2,FALSE)),""))</f>
        <v/>
      </c>
      <c r="S151" s="410" t="str">
        <f t="shared" si="38"/>
        <v/>
      </c>
      <c r="T151" s="409" t="str">
        <f t="shared" si="33"/>
        <v/>
      </c>
      <c r="U151" s="410" t="str">
        <f>IF($M151="","",IF($P151="検討会等参加",HLOOKUP(M151,'2024単価表'!$A$11:$B$12,2,0),""))</f>
        <v/>
      </c>
      <c r="V151" s="410" t="str">
        <f t="shared" si="39"/>
        <v/>
      </c>
      <c r="W151" s="401"/>
      <c r="X151" s="411"/>
      <c r="Y151" s="400"/>
      <c r="Z151" s="410" t="str">
        <f t="shared" si="40"/>
        <v/>
      </c>
      <c r="AA151" s="410" t="str">
        <f t="shared" si="41"/>
        <v/>
      </c>
      <c r="AB151" s="412"/>
      <c r="AC151" s="399"/>
      <c r="AD151" s="410" t="str">
        <f t="shared" si="42"/>
        <v/>
      </c>
      <c r="AE151" s="410" t="str">
        <f t="shared" si="43"/>
        <v/>
      </c>
      <c r="AF151" s="409" t="str">
        <f t="shared" si="34"/>
        <v/>
      </c>
      <c r="AG151" s="410" t="str">
        <f>IF($M151="","",IF($P151="講習料",IF($O151="サブ",HLOOKUP(M151,'2024単価表'!$A$27:$B$28,2,0)/2,HLOOKUP(M151,'2024単価表'!$A$27:$B$28,2,0)),""))</f>
        <v/>
      </c>
      <c r="AH151" s="410" t="str">
        <f t="shared" si="35"/>
        <v/>
      </c>
      <c r="AI151" s="409" t="str">
        <f t="shared" si="36"/>
        <v/>
      </c>
      <c r="AJ151" s="410" t="str">
        <f>IF($M151="","",IF($P151="検討会(法人参加)",HLOOKUP(M151,'2024単価表'!$A$27:$B$28,2,0)/2,""))</f>
        <v/>
      </c>
      <c r="AK151" s="410" t="str">
        <f t="shared" si="37"/>
        <v/>
      </c>
      <c r="AL151" s="706"/>
      <c r="AM151" s="706"/>
    </row>
    <row r="152" spans="4:39" ht="27.75" customHeight="1">
      <c r="D152" s="581"/>
      <c r="E152" s="396"/>
      <c r="F152" s="397" t="s">
        <v>245</v>
      </c>
      <c r="G152" s="398"/>
      <c r="H152" s="399"/>
      <c r="I152" s="810"/>
      <c r="J152" s="810"/>
      <c r="K152" s="706"/>
      <c r="L152" s="706"/>
      <c r="M152" s="399"/>
      <c r="N152" s="401"/>
      <c r="O152" s="407"/>
      <c r="P152" s="408"/>
      <c r="Q152" s="413" t="str">
        <f t="shared" si="32"/>
        <v/>
      </c>
      <c r="R152" s="410" t="str">
        <f>IF($M152="","",IF($P152="講師",IF($O152="サブ",HLOOKUP(M152,'2024単価表'!$A$4:$B$5,2,FALSE)/2,HLOOKUP(M152,'2024単価表'!$A$4:$B$5,2,FALSE)),""))</f>
        <v/>
      </c>
      <c r="S152" s="410" t="str">
        <f t="shared" si="38"/>
        <v/>
      </c>
      <c r="T152" s="413" t="str">
        <f t="shared" si="33"/>
        <v/>
      </c>
      <c r="U152" s="410" t="str">
        <f>IF($M152="","",IF($P152="検討会等参加",HLOOKUP(M152,'2024単価表'!$A$11:$B$12,2,0),""))</f>
        <v/>
      </c>
      <c r="V152" s="410" t="str">
        <f t="shared" si="39"/>
        <v/>
      </c>
      <c r="W152" s="401"/>
      <c r="X152" s="411"/>
      <c r="Y152" s="399"/>
      <c r="Z152" s="410" t="str">
        <f t="shared" si="40"/>
        <v/>
      </c>
      <c r="AA152" s="410" t="str">
        <f t="shared" si="41"/>
        <v/>
      </c>
      <c r="AB152" s="412"/>
      <c r="AC152" s="399"/>
      <c r="AD152" s="410" t="str">
        <f t="shared" si="42"/>
        <v/>
      </c>
      <c r="AE152" s="410" t="str">
        <f t="shared" si="43"/>
        <v/>
      </c>
      <c r="AF152" s="413" t="str">
        <f t="shared" si="34"/>
        <v/>
      </c>
      <c r="AG152" s="410" t="str">
        <f>IF($M152="","",IF($P152="講習料",IF($O152="サブ",HLOOKUP(M152,'2024単価表'!$A$27:$B$28,2,0)/2,HLOOKUP(M152,'2024単価表'!$A$27:$B$28,2,0)),""))</f>
        <v/>
      </c>
      <c r="AH152" s="410" t="str">
        <f t="shared" si="35"/>
        <v/>
      </c>
      <c r="AI152" s="413" t="str">
        <f t="shared" si="36"/>
        <v/>
      </c>
      <c r="AJ152" s="410" t="str">
        <f>IF($M152="","",IF($P152="検討会(法人参加)",HLOOKUP(M152,'2024単価表'!$A$27:$B$28,2,0)/2,""))</f>
        <v/>
      </c>
      <c r="AK152" s="410" t="str">
        <f t="shared" si="37"/>
        <v/>
      </c>
      <c r="AL152" s="706"/>
      <c r="AM152" s="706"/>
    </row>
    <row r="153" spans="4:39" ht="27.75" customHeight="1">
      <c r="D153" s="581"/>
      <c r="E153" s="396"/>
      <c r="F153" s="397" t="s">
        <v>245</v>
      </c>
      <c r="G153" s="398"/>
      <c r="H153" s="399"/>
      <c r="I153" s="810"/>
      <c r="J153" s="810"/>
      <c r="K153" s="706"/>
      <c r="L153" s="706"/>
      <c r="M153" s="400"/>
      <c r="N153" s="401"/>
      <c r="O153" s="407"/>
      <c r="P153" s="408"/>
      <c r="Q153" s="409" t="str">
        <f t="shared" si="32"/>
        <v/>
      </c>
      <c r="R153" s="410" t="str">
        <f>IF($M153="","",IF($P153="講師",IF($O153="サブ",HLOOKUP(M153,'2024単価表'!$A$4:$B$5,2,FALSE)/2,HLOOKUP(M153,'2024単価表'!$A$4:$B$5,2,FALSE)),""))</f>
        <v/>
      </c>
      <c r="S153" s="410" t="str">
        <f t="shared" si="38"/>
        <v/>
      </c>
      <c r="T153" s="409" t="str">
        <f t="shared" si="33"/>
        <v/>
      </c>
      <c r="U153" s="410" t="str">
        <f>IF($M153="","",IF($P153="検討会等参加",HLOOKUP(M153,'2024単価表'!$A$11:$B$12,2,0),""))</f>
        <v/>
      </c>
      <c r="V153" s="410" t="str">
        <f t="shared" si="39"/>
        <v/>
      </c>
      <c r="W153" s="401"/>
      <c r="X153" s="411"/>
      <c r="Y153" s="400"/>
      <c r="Z153" s="410" t="str">
        <f t="shared" si="40"/>
        <v/>
      </c>
      <c r="AA153" s="410" t="str">
        <f t="shared" si="41"/>
        <v/>
      </c>
      <c r="AB153" s="412"/>
      <c r="AC153" s="399"/>
      <c r="AD153" s="410" t="str">
        <f t="shared" si="42"/>
        <v/>
      </c>
      <c r="AE153" s="410" t="str">
        <f t="shared" si="43"/>
        <v/>
      </c>
      <c r="AF153" s="409" t="str">
        <f t="shared" si="34"/>
        <v/>
      </c>
      <c r="AG153" s="410" t="str">
        <f>IF($M153="","",IF($P153="講習料",IF($O153="サブ",HLOOKUP(M153,'2024単価表'!$A$27:$B$28,2,0)/2,HLOOKUP(M153,'2024単価表'!$A$27:$B$28,2,0)),""))</f>
        <v/>
      </c>
      <c r="AH153" s="410" t="str">
        <f t="shared" si="35"/>
        <v/>
      </c>
      <c r="AI153" s="409" t="str">
        <f t="shared" si="36"/>
        <v/>
      </c>
      <c r="AJ153" s="410" t="str">
        <f>IF($M153="","",IF($P153="検討会(法人参加)",HLOOKUP(M153,'2024単価表'!$A$27:$B$28,2,0)/2,""))</f>
        <v/>
      </c>
      <c r="AK153" s="410" t="str">
        <f t="shared" si="37"/>
        <v/>
      </c>
      <c r="AL153" s="706"/>
      <c r="AM153" s="706"/>
    </row>
    <row r="154" spans="4:39" ht="27.75" customHeight="1">
      <c r="D154" s="581"/>
      <c r="E154" s="396"/>
      <c r="F154" s="397" t="s">
        <v>245</v>
      </c>
      <c r="G154" s="398"/>
      <c r="H154" s="399"/>
      <c r="I154" s="810"/>
      <c r="J154" s="810"/>
      <c r="K154" s="706"/>
      <c r="L154" s="706"/>
      <c r="M154" s="399"/>
      <c r="N154" s="401"/>
      <c r="O154" s="407"/>
      <c r="P154" s="408"/>
      <c r="Q154" s="413" t="str">
        <f t="shared" si="32"/>
        <v/>
      </c>
      <c r="R154" s="410" t="str">
        <f>IF($M154="","",IF($P154="講師",IF($O154="サブ",HLOOKUP(M154,'2024単価表'!$A$4:$B$5,2,FALSE)/2,HLOOKUP(M154,'2024単価表'!$A$4:$B$5,2,FALSE)),""))</f>
        <v/>
      </c>
      <c r="S154" s="410" t="str">
        <f t="shared" si="38"/>
        <v/>
      </c>
      <c r="T154" s="413" t="str">
        <f t="shared" si="33"/>
        <v/>
      </c>
      <c r="U154" s="410" t="str">
        <f>IF($M154="","",IF($P154="検討会等参加",HLOOKUP(M154,'2024単価表'!$A$11:$B$12,2,0),""))</f>
        <v/>
      </c>
      <c r="V154" s="410" t="str">
        <f t="shared" si="39"/>
        <v/>
      </c>
      <c r="W154" s="401"/>
      <c r="X154" s="411"/>
      <c r="Y154" s="399"/>
      <c r="Z154" s="410" t="str">
        <f t="shared" si="40"/>
        <v/>
      </c>
      <c r="AA154" s="410" t="str">
        <f t="shared" si="41"/>
        <v/>
      </c>
      <c r="AB154" s="412"/>
      <c r="AC154" s="399"/>
      <c r="AD154" s="410" t="str">
        <f t="shared" si="42"/>
        <v/>
      </c>
      <c r="AE154" s="410" t="str">
        <f t="shared" si="43"/>
        <v/>
      </c>
      <c r="AF154" s="413" t="str">
        <f t="shared" si="34"/>
        <v/>
      </c>
      <c r="AG154" s="410" t="str">
        <f>IF($M154="","",IF($P154="講習料",IF($O154="サブ",HLOOKUP(M154,'2024単価表'!$A$27:$B$28,2,0)/2,HLOOKUP(M154,'2024単価表'!$A$27:$B$28,2,0)),""))</f>
        <v/>
      </c>
      <c r="AH154" s="410" t="str">
        <f t="shared" si="35"/>
        <v/>
      </c>
      <c r="AI154" s="413" t="str">
        <f t="shared" si="36"/>
        <v/>
      </c>
      <c r="AJ154" s="410" t="str">
        <f>IF($M154="","",IF($P154="検討会(法人参加)",HLOOKUP(M154,'2024単価表'!$A$27:$B$28,2,0)/2,""))</f>
        <v/>
      </c>
      <c r="AK154" s="410" t="str">
        <f t="shared" si="37"/>
        <v/>
      </c>
      <c r="AL154" s="706"/>
      <c r="AM154" s="706"/>
    </row>
    <row r="155" spans="4:39" ht="27.75" customHeight="1">
      <c r="D155" s="581"/>
      <c r="E155" s="396"/>
      <c r="F155" s="397" t="s">
        <v>245</v>
      </c>
      <c r="G155" s="398"/>
      <c r="H155" s="399"/>
      <c r="I155" s="810"/>
      <c r="J155" s="810"/>
      <c r="K155" s="706"/>
      <c r="L155" s="706"/>
      <c r="M155" s="400"/>
      <c r="N155" s="401"/>
      <c r="O155" s="407"/>
      <c r="P155" s="408"/>
      <c r="Q155" s="409" t="str">
        <f t="shared" si="32"/>
        <v/>
      </c>
      <c r="R155" s="410" t="str">
        <f>IF($M155="","",IF($P155="講師",IF($O155="サブ",HLOOKUP(M155,'2024単価表'!$A$4:$B$5,2,FALSE)/2,HLOOKUP(M155,'2024単価表'!$A$4:$B$5,2,FALSE)),""))</f>
        <v/>
      </c>
      <c r="S155" s="410" t="str">
        <f t="shared" si="38"/>
        <v/>
      </c>
      <c r="T155" s="409" t="str">
        <f t="shared" si="33"/>
        <v/>
      </c>
      <c r="U155" s="410" t="str">
        <f>IF($M155="","",IF($P155="検討会等参加",HLOOKUP(M155,'2024単価表'!$A$11:$B$12,2,0),""))</f>
        <v/>
      </c>
      <c r="V155" s="410" t="str">
        <f t="shared" si="39"/>
        <v/>
      </c>
      <c r="W155" s="401"/>
      <c r="X155" s="411"/>
      <c r="Y155" s="400"/>
      <c r="Z155" s="410" t="str">
        <f t="shared" si="40"/>
        <v/>
      </c>
      <c r="AA155" s="410" t="str">
        <f t="shared" si="41"/>
        <v/>
      </c>
      <c r="AB155" s="412"/>
      <c r="AC155" s="399"/>
      <c r="AD155" s="410" t="str">
        <f t="shared" si="42"/>
        <v/>
      </c>
      <c r="AE155" s="410" t="str">
        <f t="shared" si="43"/>
        <v/>
      </c>
      <c r="AF155" s="409" t="str">
        <f t="shared" si="34"/>
        <v/>
      </c>
      <c r="AG155" s="410" t="str">
        <f>IF($M155="","",IF($P155="講習料",IF($O155="サブ",HLOOKUP(M155,'2024単価表'!$A$27:$B$28,2,0)/2,HLOOKUP(M155,'2024単価表'!$A$27:$B$28,2,0)),""))</f>
        <v/>
      </c>
      <c r="AH155" s="410" t="str">
        <f t="shared" si="35"/>
        <v/>
      </c>
      <c r="AI155" s="409" t="str">
        <f t="shared" si="36"/>
        <v/>
      </c>
      <c r="AJ155" s="410" t="str">
        <f>IF($M155="","",IF($P155="検討会(法人参加)",HLOOKUP(M155,'2024単価表'!$A$27:$B$28,2,0)/2,""))</f>
        <v/>
      </c>
      <c r="AK155" s="410" t="str">
        <f t="shared" si="37"/>
        <v/>
      </c>
      <c r="AL155" s="706"/>
      <c r="AM155" s="706"/>
    </row>
    <row r="156" spans="4:39" ht="27.75" customHeight="1">
      <c r="D156" s="581"/>
      <c r="E156" s="396"/>
      <c r="F156" s="397" t="s">
        <v>245</v>
      </c>
      <c r="G156" s="398"/>
      <c r="H156" s="399"/>
      <c r="I156" s="810"/>
      <c r="J156" s="810"/>
      <c r="K156" s="706"/>
      <c r="L156" s="706"/>
      <c r="M156" s="399"/>
      <c r="N156" s="401"/>
      <c r="O156" s="407"/>
      <c r="P156" s="408"/>
      <c r="Q156" s="413" t="str">
        <f t="shared" si="32"/>
        <v/>
      </c>
      <c r="R156" s="410" t="str">
        <f>IF($M156="","",IF($P156="講師",IF($O156="サブ",HLOOKUP(M156,'2024単価表'!$A$4:$B$5,2,FALSE)/2,HLOOKUP(M156,'2024単価表'!$A$4:$B$5,2,FALSE)),""))</f>
        <v/>
      </c>
      <c r="S156" s="410" t="str">
        <f t="shared" si="38"/>
        <v/>
      </c>
      <c r="T156" s="413" t="str">
        <f t="shared" si="33"/>
        <v/>
      </c>
      <c r="U156" s="410" t="str">
        <f>IF($M156="","",IF($P156="検討会等参加",HLOOKUP(M156,'2024単価表'!$A$11:$B$12,2,0),""))</f>
        <v/>
      </c>
      <c r="V156" s="410" t="str">
        <f t="shared" si="39"/>
        <v/>
      </c>
      <c r="W156" s="401"/>
      <c r="X156" s="411"/>
      <c r="Y156" s="399"/>
      <c r="Z156" s="410" t="str">
        <f t="shared" si="40"/>
        <v/>
      </c>
      <c r="AA156" s="410" t="str">
        <f t="shared" si="41"/>
        <v/>
      </c>
      <c r="AB156" s="412"/>
      <c r="AC156" s="399"/>
      <c r="AD156" s="410" t="str">
        <f t="shared" si="42"/>
        <v/>
      </c>
      <c r="AE156" s="410" t="str">
        <f t="shared" si="43"/>
        <v/>
      </c>
      <c r="AF156" s="413" t="str">
        <f t="shared" si="34"/>
        <v/>
      </c>
      <c r="AG156" s="410" t="str">
        <f>IF($M156="","",IF($P156="講習料",IF($O156="サブ",HLOOKUP(M156,'2024単価表'!$A$27:$B$28,2,0)/2,HLOOKUP(M156,'2024単価表'!$A$27:$B$28,2,0)),""))</f>
        <v/>
      </c>
      <c r="AH156" s="410" t="str">
        <f t="shared" si="35"/>
        <v/>
      </c>
      <c r="AI156" s="413" t="str">
        <f t="shared" si="36"/>
        <v/>
      </c>
      <c r="AJ156" s="410" t="str">
        <f>IF($M156="","",IF($P156="検討会(法人参加)",HLOOKUP(M156,'2024単価表'!$A$27:$B$28,2,0)/2,""))</f>
        <v/>
      </c>
      <c r="AK156" s="410" t="str">
        <f t="shared" si="37"/>
        <v/>
      </c>
      <c r="AL156" s="706"/>
      <c r="AM156" s="706"/>
    </row>
    <row r="157" spans="4:39" ht="27.75" customHeight="1">
      <c r="D157" s="581"/>
      <c r="E157" s="396"/>
      <c r="F157" s="397" t="s">
        <v>245</v>
      </c>
      <c r="G157" s="398"/>
      <c r="H157" s="399"/>
      <c r="I157" s="810"/>
      <c r="J157" s="810"/>
      <c r="K157" s="706"/>
      <c r="L157" s="706"/>
      <c r="M157" s="400"/>
      <c r="N157" s="401"/>
      <c r="O157" s="407"/>
      <c r="P157" s="408"/>
      <c r="Q157" s="409" t="str">
        <f t="shared" si="32"/>
        <v/>
      </c>
      <c r="R157" s="410" t="str">
        <f>IF($M157="","",IF($P157="講師",IF($O157="サブ",HLOOKUP(M157,'2024単価表'!$A$4:$B$5,2,FALSE)/2,HLOOKUP(M157,'2024単価表'!$A$4:$B$5,2,FALSE)),""))</f>
        <v/>
      </c>
      <c r="S157" s="410" t="str">
        <f t="shared" si="38"/>
        <v/>
      </c>
      <c r="T157" s="409" t="str">
        <f t="shared" si="33"/>
        <v/>
      </c>
      <c r="U157" s="410" t="str">
        <f>IF($M157="","",IF($P157="検討会等参加",HLOOKUP(M157,'2024単価表'!$A$11:$B$12,2,0),""))</f>
        <v/>
      </c>
      <c r="V157" s="410" t="str">
        <f t="shared" si="39"/>
        <v/>
      </c>
      <c r="W157" s="401"/>
      <c r="X157" s="411"/>
      <c r="Y157" s="400"/>
      <c r="Z157" s="410" t="str">
        <f t="shared" si="40"/>
        <v/>
      </c>
      <c r="AA157" s="410" t="str">
        <f t="shared" si="41"/>
        <v/>
      </c>
      <c r="AB157" s="412"/>
      <c r="AC157" s="399"/>
      <c r="AD157" s="410" t="str">
        <f t="shared" si="42"/>
        <v/>
      </c>
      <c r="AE157" s="410" t="str">
        <f t="shared" si="43"/>
        <v/>
      </c>
      <c r="AF157" s="409" t="str">
        <f t="shared" si="34"/>
        <v/>
      </c>
      <c r="AG157" s="410" t="str">
        <f>IF($M157="","",IF($P157="講習料",IF($O157="サブ",HLOOKUP(M157,'2024単価表'!$A$27:$B$28,2,0)/2,HLOOKUP(M157,'2024単価表'!$A$27:$B$28,2,0)),""))</f>
        <v/>
      </c>
      <c r="AH157" s="410" t="str">
        <f t="shared" si="35"/>
        <v/>
      </c>
      <c r="AI157" s="409" t="str">
        <f t="shared" si="36"/>
        <v/>
      </c>
      <c r="AJ157" s="410" t="str">
        <f>IF($M157="","",IF($P157="検討会(法人参加)",HLOOKUP(M157,'2024単価表'!$A$27:$B$28,2,0)/2,""))</f>
        <v/>
      </c>
      <c r="AK157" s="410" t="str">
        <f t="shared" si="37"/>
        <v/>
      </c>
      <c r="AL157" s="706"/>
      <c r="AM157" s="706"/>
    </row>
    <row r="158" spans="4:39" ht="27.75" customHeight="1">
      <c r="D158" s="581"/>
      <c r="E158" s="396"/>
      <c r="F158" s="397" t="s">
        <v>245</v>
      </c>
      <c r="G158" s="398"/>
      <c r="H158" s="399"/>
      <c r="I158" s="810"/>
      <c r="J158" s="810"/>
      <c r="K158" s="706"/>
      <c r="L158" s="706"/>
      <c r="M158" s="399"/>
      <c r="N158" s="401"/>
      <c r="O158" s="407"/>
      <c r="P158" s="408"/>
      <c r="Q158" s="413" t="str">
        <f t="shared" si="32"/>
        <v/>
      </c>
      <c r="R158" s="410" t="str">
        <f>IF($M158="","",IF($P158="講師",IF($O158="サブ",HLOOKUP(M158,'2024単価表'!$A$4:$B$5,2,FALSE)/2,HLOOKUP(M158,'2024単価表'!$A$4:$B$5,2,FALSE)),""))</f>
        <v/>
      </c>
      <c r="S158" s="410" t="str">
        <f t="shared" si="38"/>
        <v/>
      </c>
      <c r="T158" s="413" t="str">
        <f t="shared" si="33"/>
        <v/>
      </c>
      <c r="U158" s="410" t="str">
        <f>IF($M158="","",IF($P158="検討会等参加",HLOOKUP(M158,'2024単価表'!$A$11:$B$12,2,0),""))</f>
        <v/>
      </c>
      <c r="V158" s="410" t="str">
        <f t="shared" si="39"/>
        <v/>
      </c>
      <c r="W158" s="401"/>
      <c r="X158" s="411"/>
      <c r="Y158" s="399"/>
      <c r="Z158" s="410" t="str">
        <f t="shared" si="40"/>
        <v/>
      </c>
      <c r="AA158" s="410" t="str">
        <f t="shared" si="41"/>
        <v/>
      </c>
      <c r="AB158" s="412"/>
      <c r="AC158" s="399"/>
      <c r="AD158" s="410" t="str">
        <f t="shared" si="42"/>
        <v/>
      </c>
      <c r="AE158" s="410" t="str">
        <f t="shared" si="43"/>
        <v/>
      </c>
      <c r="AF158" s="413" t="str">
        <f t="shared" si="34"/>
        <v/>
      </c>
      <c r="AG158" s="410" t="str">
        <f>IF($M158="","",IF($P158="講習料",IF($O158="サブ",HLOOKUP(M158,'2024単価表'!$A$27:$B$28,2,0)/2,HLOOKUP(M158,'2024単価表'!$A$27:$B$28,2,0)),""))</f>
        <v/>
      </c>
      <c r="AH158" s="410" t="str">
        <f t="shared" si="35"/>
        <v/>
      </c>
      <c r="AI158" s="413" t="str">
        <f t="shared" si="36"/>
        <v/>
      </c>
      <c r="AJ158" s="410" t="str">
        <f>IF($M158="","",IF($P158="検討会(法人参加)",HLOOKUP(M158,'2024単価表'!$A$27:$B$28,2,0)/2,""))</f>
        <v/>
      </c>
      <c r="AK158" s="410" t="str">
        <f t="shared" si="37"/>
        <v/>
      </c>
      <c r="AL158" s="706"/>
      <c r="AM158" s="706"/>
    </row>
    <row r="159" spans="4:39" ht="27.75" customHeight="1">
      <c r="D159" s="581"/>
      <c r="E159" s="396"/>
      <c r="F159" s="397" t="s">
        <v>245</v>
      </c>
      <c r="G159" s="398"/>
      <c r="H159" s="399"/>
      <c r="I159" s="810"/>
      <c r="J159" s="810"/>
      <c r="K159" s="706"/>
      <c r="L159" s="706"/>
      <c r="M159" s="400"/>
      <c r="N159" s="401"/>
      <c r="O159" s="407"/>
      <c r="P159" s="408"/>
      <c r="Q159" s="409" t="str">
        <f t="shared" si="32"/>
        <v/>
      </c>
      <c r="R159" s="410" t="str">
        <f>IF($M159="","",IF($P159="講師",IF($O159="サブ",HLOOKUP(M159,'2024単価表'!$A$4:$B$5,2,FALSE)/2,HLOOKUP(M159,'2024単価表'!$A$4:$B$5,2,FALSE)),""))</f>
        <v/>
      </c>
      <c r="S159" s="410" t="str">
        <f t="shared" si="38"/>
        <v/>
      </c>
      <c r="T159" s="409" t="str">
        <f t="shared" si="33"/>
        <v/>
      </c>
      <c r="U159" s="410" t="str">
        <f>IF($M159="","",IF($P159="検討会等参加",HLOOKUP(M159,'2024単価表'!$A$11:$B$12,2,0),""))</f>
        <v/>
      </c>
      <c r="V159" s="410" t="str">
        <f t="shared" si="39"/>
        <v/>
      </c>
      <c r="W159" s="401"/>
      <c r="X159" s="411"/>
      <c r="Y159" s="400"/>
      <c r="Z159" s="410" t="str">
        <f t="shared" si="40"/>
        <v/>
      </c>
      <c r="AA159" s="410" t="str">
        <f t="shared" si="41"/>
        <v/>
      </c>
      <c r="AB159" s="412"/>
      <c r="AC159" s="399"/>
      <c r="AD159" s="410" t="str">
        <f t="shared" si="42"/>
        <v/>
      </c>
      <c r="AE159" s="410" t="str">
        <f t="shared" si="43"/>
        <v/>
      </c>
      <c r="AF159" s="409" t="str">
        <f t="shared" si="34"/>
        <v/>
      </c>
      <c r="AG159" s="410" t="str">
        <f>IF($M159="","",IF($P159="講習料",IF($O159="サブ",HLOOKUP(M159,'2024単価表'!$A$27:$B$28,2,0)/2,HLOOKUP(M159,'2024単価表'!$A$27:$B$28,2,0)),""))</f>
        <v/>
      </c>
      <c r="AH159" s="410" t="str">
        <f t="shared" si="35"/>
        <v/>
      </c>
      <c r="AI159" s="409" t="str">
        <f t="shared" si="36"/>
        <v/>
      </c>
      <c r="AJ159" s="410" t="str">
        <f>IF($M159="","",IF($P159="検討会(法人参加)",HLOOKUP(M159,'2024単価表'!$A$27:$B$28,2,0)/2,""))</f>
        <v/>
      </c>
      <c r="AK159" s="410" t="str">
        <f t="shared" si="37"/>
        <v/>
      </c>
      <c r="AL159" s="706"/>
      <c r="AM159" s="706"/>
    </row>
    <row r="160" spans="4:39" ht="27.75" customHeight="1">
      <c r="D160" s="581"/>
      <c r="E160" s="396"/>
      <c r="F160" s="397" t="s">
        <v>245</v>
      </c>
      <c r="G160" s="398"/>
      <c r="H160" s="399"/>
      <c r="I160" s="810"/>
      <c r="J160" s="810"/>
      <c r="K160" s="706"/>
      <c r="L160" s="706"/>
      <c r="M160" s="399"/>
      <c r="N160" s="401"/>
      <c r="O160" s="407"/>
      <c r="P160" s="408"/>
      <c r="Q160" s="413" t="str">
        <f t="shared" si="32"/>
        <v/>
      </c>
      <c r="R160" s="410" t="str">
        <f>IF($M160="","",IF($P160="講師",IF($O160="サブ",HLOOKUP(M160,'2024単価表'!$A$4:$B$5,2,FALSE)/2,HLOOKUP(M160,'2024単価表'!$A$4:$B$5,2,FALSE)),""))</f>
        <v/>
      </c>
      <c r="S160" s="410" t="str">
        <f t="shared" si="38"/>
        <v/>
      </c>
      <c r="T160" s="413" t="str">
        <f t="shared" si="33"/>
        <v/>
      </c>
      <c r="U160" s="410" t="str">
        <f>IF($M160="","",IF($P160="検討会等参加",HLOOKUP(M160,'2024単価表'!$A$11:$B$12,2,0),""))</f>
        <v/>
      </c>
      <c r="V160" s="410" t="str">
        <f t="shared" si="39"/>
        <v/>
      </c>
      <c r="W160" s="401"/>
      <c r="X160" s="411"/>
      <c r="Y160" s="399"/>
      <c r="Z160" s="410" t="str">
        <f t="shared" si="40"/>
        <v/>
      </c>
      <c r="AA160" s="410" t="str">
        <f t="shared" si="41"/>
        <v/>
      </c>
      <c r="AB160" s="412"/>
      <c r="AC160" s="399"/>
      <c r="AD160" s="410" t="str">
        <f t="shared" si="42"/>
        <v/>
      </c>
      <c r="AE160" s="410" t="str">
        <f t="shared" si="43"/>
        <v/>
      </c>
      <c r="AF160" s="413" t="str">
        <f t="shared" si="34"/>
        <v/>
      </c>
      <c r="AG160" s="410" t="str">
        <f>IF($M160="","",IF($P160="講習料",IF($O160="サブ",HLOOKUP(M160,'2024単価表'!$A$27:$B$28,2,0)/2,HLOOKUP(M160,'2024単価表'!$A$27:$B$28,2,0)),""))</f>
        <v/>
      </c>
      <c r="AH160" s="410" t="str">
        <f t="shared" si="35"/>
        <v/>
      </c>
      <c r="AI160" s="413" t="str">
        <f t="shared" si="36"/>
        <v/>
      </c>
      <c r="AJ160" s="410" t="str">
        <f>IF($M160="","",IF($P160="検討会(法人参加)",HLOOKUP(M160,'2024単価表'!$A$27:$B$28,2,0)/2,""))</f>
        <v/>
      </c>
      <c r="AK160" s="410" t="str">
        <f t="shared" si="37"/>
        <v/>
      </c>
      <c r="AL160" s="706"/>
      <c r="AM160" s="706"/>
    </row>
    <row r="161" spans="4:39" ht="27.75" customHeight="1">
      <c r="D161" s="581"/>
      <c r="E161" s="396"/>
      <c r="F161" s="397" t="s">
        <v>245</v>
      </c>
      <c r="G161" s="398"/>
      <c r="H161" s="399"/>
      <c r="I161" s="810"/>
      <c r="J161" s="810"/>
      <c r="K161" s="706"/>
      <c r="L161" s="706"/>
      <c r="M161" s="400"/>
      <c r="N161" s="401"/>
      <c r="O161" s="407"/>
      <c r="P161" s="408"/>
      <c r="Q161" s="409" t="str">
        <f t="shared" si="32"/>
        <v/>
      </c>
      <c r="R161" s="410" t="str">
        <f>IF($M161="","",IF($P161="講師",IF($O161="サブ",HLOOKUP(M161,'2024単価表'!$A$4:$B$5,2,FALSE)/2,HLOOKUP(M161,'2024単価表'!$A$4:$B$5,2,FALSE)),""))</f>
        <v/>
      </c>
      <c r="S161" s="410" t="str">
        <f t="shared" si="38"/>
        <v/>
      </c>
      <c r="T161" s="409" t="str">
        <f t="shared" si="33"/>
        <v/>
      </c>
      <c r="U161" s="410" t="str">
        <f>IF($M161="","",IF($P161="検討会等参加",HLOOKUP(M161,'2024単価表'!$A$11:$B$12,2,0),""))</f>
        <v/>
      </c>
      <c r="V161" s="410" t="str">
        <f t="shared" si="39"/>
        <v/>
      </c>
      <c r="W161" s="401"/>
      <c r="X161" s="411"/>
      <c r="Y161" s="400"/>
      <c r="Z161" s="410" t="str">
        <f t="shared" si="40"/>
        <v/>
      </c>
      <c r="AA161" s="410" t="str">
        <f t="shared" si="41"/>
        <v/>
      </c>
      <c r="AB161" s="412"/>
      <c r="AC161" s="399"/>
      <c r="AD161" s="410" t="str">
        <f t="shared" si="42"/>
        <v/>
      </c>
      <c r="AE161" s="410" t="str">
        <f t="shared" si="43"/>
        <v/>
      </c>
      <c r="AF161" s="409" t="str">
        <f t="shared" si="34"/>
        <v/>
      </c>
      <c r="AG161" s="410" t="str">
        <f>IF($M161="","",IF($P161="講習料",IF($O161="サブ",HLOOKUP(M161,'2024単価表'!$A$27:$B$28,2,0)/2,HLOOKUP(M161,'2024単価表'!$A$27:$B$28,2,0)),""))</f>
        <v/>
      </c>
      <c r="AH161" s="410" t="str">
        <f t="shared" si="35"/>
        <v/>
      </c>
      <c r="AI161" s="409" t="str">
        <f t="shared" si="36"/>
        <v/>
      </c>
      <c r="AJ161" s="410" t="str">
        <f>IF($M161="","",IF($P161="検討会(法人参加)",HLOOKUP(M161,'2024単価表'!$A$27:$B$28,2,0)/2,""))</f>
        <v/>
      </c>
      <c r="AK161" s="410" t="str">
        <f t="shared" si="37"/>
        <v/>
      </c>
      <c r="AL161" s="706"/>
      <c r="AM161" s="706"/>
    </row>
    <row r="162" spans="4:39" ht="27.75" customHeight="1">
      <c r="D162" s="581"/>
      <c r="E162" s="396"/>
      <c r="F162" s="397" t="s">
        <v>245</v>
      </c>
      <c r="G162" s="398"/>
      <c r="H162" s="399"/>
      <c r="I162" s="810"/>
      <c r="J162" s="810"/>
      <c r="K162" s="706"/>
      <c r="L162" s="706"/>
      <c r="M162" s="399"/>
      <c r="N162" s="401"/>
      <c r="O162" s="407"/>
      <c r="P162" s="408"/>
      <c r="Q162" s="413" t="str">
        <f t="shared" si="32"/>
        <v/>
      </c>
      <c r="R162" s="410" t="str">
        <f>IF($M162="","",IF($P162="講師",IF($O162="サブ",HLOOKUP(M162,'2024単価表'!$A$4:$B$5,2,FALSE)/2,HLOOKUP(M162,'2024単価表'!$A$4:$B$5,2,FALSE)),""))</f>
        <v/>
      </c>
      <c r="S162" s="410" t="str">
        <f t="shared" si="38"/>
        <v/>
      </c>
      <c r="T162" s="413" t="str">
        <f t="shared" si="33"/>
        <v/>
      </c>
      <c r="U162" s="410" t="str">
        <f>IF($M162="","",IF($P162="検討会等参加",HLOOKUP(M162,'2024単価表'!$A$11:$B$12,2,0),""))</f>
        <v/>
      </c>
      <c r="V162" s="410" t="str">
        <f t="shared" si="39"/>
        <v/>
      </c>
      <c r="W162" s="401"/>
      <c r="X162" s="411"/>
      <c r="Y162" s="399"/>
      <c r="Z162" s="410" t="str">
        <f t="shared" si="40"/>
        <v/>
      </c>
      <c r="AA162" s="410" t="str">
        <f t="shared" si="41"/>
        <v/>
      </c>
      <c r="AB162" s="412"/>
      <c r="AC162" s="399"/>
      <c r="AD162" s="410" t="str">
        <f t="shared" si="42"/>
        <v/>
      </c>
      <c r="AE162" s="410" t="str">
        <f t="shared" si="43"/>
        <v/>
      </c>
      <c r="AF162" s="413" t="str">
        <f t="shared" si="34"/>
        <v/>
      </c>
      <c r="AG162" s="410" t="str">
        <f>IF($M162="","",IF($P162="講習料",IF($O162="サブ",HLOOKUP(M162,'2024単価表'!$A$27:$B$28,2,0)/2,HLOOKUP(M162,'2024単価表'!$A$27:$B$28,2,0)),""))</f>
        <v/>
      </c>
      <c r="AH162" s="410" t="str">
        <f t="shared" si="35"/>
        <v/>
      </c>
      <c r="AI162" s="413" t="str">
        <f t="shared" si="36"/>
        <v/>
      </c>
      <c r="AJ162" s="410" t="str">
        <f>IF($M162="","",IF($P162="検討会(法人参加)",HLOOKUP(M162,'2024単価表'!$A$27:$B$28,2,0)/2,""))</f>
        <v/>
      </c>
      <c r="AK162" s="410" t="str">
        <f t="shared" si="37"/>
        <v/>
      </c>
      <c r="AL162" s="706"/>
      <c r="AM162" s="706"/>
    </row>
    <row r="163" spans="4:39" ht="27.75" customHeight="1">
      <c r="D163" s="581"/>
      <c r="E163" s="396"/>
      <c r="F163" s="397" t="s">
        <v>245</v>
      </c>
      <c r="G163" s="398"/>
      <c r="H163" s="399"/>
      <c r="I163" s="810"/>
      <c r="J163" s="810"/>
      <c r="K163" s="706"/>
      <c r="L163" s="706"/>
      <c r="M163" s="400"/>
      <c r="N163" s="401"/>
      <c r="O163" s="407"/>
      <c r="P163" s="408"/>
      <c r="Q163" s="409" t="str">
        <f t="shared" si="32"/>
        <v/>
      </c>
      <c r="R163" s="410" t="str">
        <f>IF($M163="","",IF($P163="講師",IF($O163="サブ",HLOOKUP(M163,'2024単価表'!$A$4:$B$5,2,FALSE)/2,HLOOKUP(M163,'2024単価表'!$A$4:$B$5,2,FALSE)),""))</f>
        <v/>
      </c>
      <c r="S163" s="410" t="str">
        <f t="shared" si="38"/>
        <v/>
      </c>
      <c r="T163" s="409" t="str">
        <f t="shared" si="33"/>
        <v/>
      </c>
      <c r="U163" s="410" t="str">
        <f>IF($M163="","",IF($P163="検討会等参加",HLOOKUP(M163,'2024単価表'!$A$11:$B$12,2,0),""))</f>
        <v/>
      </c>
      <c r="V163" s="410" t="str">
        <f t="shared" si="39"/>
        <v/>
      </c>
      <c r="W163" s="401"/>
      <c r="X163" s="411"/>
      <c r="Y163" s="400"/>
      <c r="Z163" s="410" t="str">
        <f t="shared" si="40"/>
        <v/>
      </c>
      <c r="AA163" s="410" t="str">
        <f t="shared" si="41"/>
        <v/>
      </c>
      <c r="AB163" s="412"/>
      <c r="AC163" s="399"/>
      <c r="AD163" s="410" t="str">
        <f t="shared" si="42"/>
        <v/>
      </c>
      <c r="AE163" s="410" t="str">
        <f t="shared" si="43"/>
        <v/>
      </c>
      <c r="AF163" s="409" t="str">
        <f t="shared" si="34"/>
        <v/>
      </c>
      <c r="AG163" s="410" t="str">
        <f>IF($M163="","",IF($P163="講習料",IF($O163="サブ",HLOOKUP(M163,'2024単価表'!$A$27:$B$28,2,0)/2,HLOOKUP(M163,'2024単価表'!$A$27:$B$28,2,0)),""))</f>
        <v/>
      </c>
      <c r="AH163" s="410" t="str">
        <f t="shared" si="35"/>
        <v/>
      </c>
      <c r="AI163" s="409" t="str">
        <f t="shared" si="36"/>
        <v/>
      </c>
      <c r="AJ163" s="410" t="str">
        <f>IF($M163="","",IF($P163="検討会(法人参加)",HLOOKUP(M163,'2024単価表'!$A$27:$B$28,2,0)/2,""))</f>
        <v/>
      </c>
      <c r="AK163" s="410" t="str">
        <f t="shared" si="37"/>
        <v/>
      </c>
      <c r="AL163" s="706"/>
      <c r="AM163" s="706"/>
    </row>
    <row r="164" spans="4:39" ht="27.75" customHeight="1">
      <c r="D164" s="581"/>
      <c r="E164" s="396"/>
      <c r="F164" s="397" t="s">
        <v>245</v>
      </c>
      <c r="G164" s="398"/>
      <c r="H164" s="399"/>
      <c r="I164" s="810"/>
      <c r="J164" s="810"/>
      <c r="K164" s="706"/>
      <c r="L164" s="706"/>
      <c r="M164" s="399"/>
      <c r="N164" s="401"/>
      <c r="O164" s="407"/>
      <c r="P164" s="408"/>
      <c r="Q164" s="413" t="str">
        <f t="shared" si="32"/>
        <v/>
      </c>
      <c r="R164" s="410" t="str">
        <f>IF($M164="","",IF($P164="講師",IF($O164="サブ",HLOOKUP(M164,'2024単価表'!$A$4:$B$5,2,FALSE)/2,HLOOKUP(M164,'2024単価表'!$A$4:$B$5,2,FALSE)),""))</f>
        <v/>
      </c>
      <c r="S164" s="410" t="str">
        <f t="shared" si="38"/>
        <v/>
      </c>
      <c r="T164" s="413" t="str">
        <f t="shared" si="33"/>
        <v/>
      </c>
      <c r="U164" s="410" t="str">
        <f>IF($M164="","",IF($P164="検討会等参加",HLOOKUP(M164,'2024単価表'!$A$11:$B$12,2,0),""))</f>
        <v/>
      </c>
      <c r="V164" s="410" t="str">
        <f t="shared" si="39"/>
        <v/>
      </c>
      <c r="W164" s="401"/>
      <c r="X164" s="411"/>
      <c r="Y164" s="399"/>
      <c r="Z164" s="410" t="str">
        <f t="shared" si="40"/>
        <v/>
      </c>
      <c r="AA164" s="410" t="str">
        <f t="shared" si="41"/>
        <v/>
      </c>
      <c r="AB164" s="412"/>
      <c r="AC164" s="399"/>
      <c r="AD164" s="410" t="str">
        <f t="shared" si="42"/>
        <v/>
      </c>
      <c r="AE164" s="410" t="str">
        <f t="shared" si="43"/>
        <v/>
      </c>
      <c r="AF164" s="413" t="str">
        <f t="shared" si="34"/>
        <v/>
      </c>
      <c r="AG164" s="410" t="str">
        <f>IF($M164="","",IF($P164="講習料",IF($O164="サブ",HLOOKUP(M164,'2024単価表'!$A$27:$B$28,2,0)/2,HLOOKUP(M164,'2024単価表'!$A$27:$B$28,2,0)),""))</f>
        <v/>
      </c>
      <c r="AH164" s="410" t="str">
        <f t="shared" si="35"/>
        <v/>
      </c>
      <c r="AI164" s="413" t="str">
        <f t="shared" si="36"/>
        <v/>
      </c>
      <c r="AJ164" s="410" t="str">
        <f>IF($M164="","",IF($P164="検討会(法人参加)",HLOOKUP(M164,'2024単価表'!$A$27:$B$28,2,0)/2,""))</f>
        <v/>
      </c>
      <c r="AK164" s="410" t="str">
        <f t="shared" si="37"/>
        <v/>
      </c>
      <c r="AL164" s="706"/>
      <c r="AM164" s="706"/>
    </row>
    <row r="165" spans="4:39" ht="27.75" customHeight="1">
      <c r="D165" s="581"/>
      <c r="E165" s="396"/>
      <c r="F165" s="397" t="s">
        <v>245</v>
      </c>
      <c r="G165" s="398"/>
      <c r="H165" s="399"/>
      <c r="I165" s="810"/>
      <c r="J165" s="810"/>
      <c r="K165" s="706"/>
      <c r="L165" s="706"/>
      <c r="M165" s="400"/>
      <c r="N165" s="401"/>
      <c r="O165" s="407"/>
      <c r="P165" s="408"/>
      <c r="Q165" s="409" t="str">
        <f t="shared" si="32"/>
        <v/>
      </c>
      <c r="R165" s="410" t="str">
        <f>IF($M165="","",IF($P165="講師",IF($O165="サブ",HLOOKUP(M165,'2024単価表'!$A$4:$B$5,2,FALSE)/2,HLOOKUP(M165,'2024単価表'!$A$4:$B$5,2,FALSE)),""))</f>
        <v/>
      </c>
      <c r="S165" s="410" t="str">
        <f t="shared" si="38"/>
        <v/>
      </c>
      <c r="T165" s="409" t="str">
        <f t="shared" si="33"/>
        <v/>
      </c>
      <c r="U165" s="410" t="str">
        <f>IF($M165="","",IF($P165="検討会等参加",HLOOKUP(M165,'2024単価表'!$A$11:$B$12,2,0),""))</f>
        <v/>
      </c>
      <c r="V165" s="410" t="str">
        <f t="shared" si="39"/>
        <v/>
      </c>
      <c r="W165" s="401"/>
      <c r="X165" s="411"/>
      <c r="Y165" s="400"/>
      <c r="Z165" s="410" t="str">
        <f t="shared" si="40"/>
        <v/>
      </c>
      <c r="AA165" s="410" t="str">
        <f t="shared" si="41"/>
        <v/>
      </c>
      <c r="AB165" s="412"/>
      <c r="AC165" s="399"/>
      <c r="AD165" s="410" t="str">
        <f t="shared" si="42"/>
        <v/>
      </c>
      <c r="AE165" s="410" t="str">
        <f t="shared" si="43"/>
        <v/>
      </c>
      <c r="AF165" s="409" t="str">
        <f t="shared" si="34"/>
        <v/>
      </c>
      <c r="AG165" s="410" t="str">
        <f>IF($M165="","",IF($P165="講習料",IF($O165="サブ",HLOOKUP(M165,'2024単価表'!$A$27:$B$28,2,0)/2,HLOOKUP(M165,'2024単価表'!$A$27:$B$28,2,0)),""))</f>
        <v/>
      </c>
      <c r="AH165" s="410" t="str">
        <f t="shared" si="35"/>
        <v/>
      </c>
      <c r="AI165" s="409" t="str">
        <f t="shared" si="36"/>
        <v/>
      </c>
      <c r="AJ165" s="410" t="str">
        <f>IF($M165="","",IF($P165="検討会(法人参加)",HLOOKUP(M165,'2024単価表'!$A$27:$B$28,2,0)/2,""))</f>
        <v/>
      </c>
      <c r="AK165" s="410" t="str">
        <f t="shared" si="37"/>
        <v/>
      </c>
      <c r="AL165" s="706"/>
      <c r="AM165" s="706"/>
    </row>
    <row r="166" spans="4:39" ht="27.75" customHeight="1">
      <c r="D166" s="581"/>
      <c r="E166" s="396"/>
      <c r="F166" s="397" t="s">
        <v>245</v>
      </c>
      <c r="G166" s="398"/>
      <c r="H166" s="399"/>
      <c r="I166" s="810"/>
      <c r="J166" s="810"/>
      <c r="K166" s="706"/>
      <c r="L166" s="706"/>
      <c r="M166" s="399"/>
      <c r="N166" s="401"/>
      <c r="O166" s="407"/>
      <c r="P166" s="408"/>
      <c r="Q166" s="413" t="str">
        <f t="shared" si="32"/>
        <v/>
      </c>
      <c r="R166" s="410" t="str">
        <f>IF($M166="","",IF($P166="講師",IF($O166="サブ",HLOOKUP(M166,'2024単価表'!$A$4:$B$5,2,FALSE)/2,HLOOKUP(M166,'2024単価表'!$A$4:$B$5,2,FALSE)),""))</f>
        <v/>
      </c>
      <c r="S166" s="410" t="str">
        <f t="shared" si="38"/>
        <v/>
      </c>
      <c r="T166" s="413" t="str">
        <f t="shared" si="33"/>
        <v/>
      </c>
      <c r="U166" s="410" t="str">
        <f>IF($M166="","",IF($P166="検討会等参加",HLOOKUP(M166,'2024単価表'!$A$11:$B$12,2,0),""))</f>
        <v/>
      </c>
      <c r="V166" s="410" t="str">
        <f t="shared" si="39"/>
        <v/>
      </c>
      <c r="W166" s="401"/>
      <c r="X166" s="411"/>
      <c r="Y166" s="399"/>
      <c r="Z166" s="410" t="str">
        <f t="shared" si="40"/>
        <v/>
      </c>
      <c r="AA166" s="410" t="str">
        <f t="shared" si="41"/>
        <v/>
      </c>
      <c r="AB166" s="412"/>
      <c r="AC166" s="399"/>
      <c r="AD166" s="410" t="str">
        <f t="shared" si="42"/>
        <v/>
      </c>
      <c r="AE166" s="410" t="str">
        <f t="shared" si="43"/>
        <v/>
      </c>
      <c r="AF166" s="413" t="str">
        <f t="shared" si="34"/>
        <v/>
      </c>
      <c r="AG166" s="410" t="str">
        <f>IF($M166="","",IF($P166="講習料",IF($O166="サブ",HLOOKUP(M166,'2024単価表'!$A$27:$B$28,2,0)/2,HLOOKUP(M166,'2024単価表'!$A$27:$B$28,2,0)),""))</f>
        <v/>
      </c>
      <c r="AH166" s="410" t="str">
        <f t="shared" si="35"/>
        <v/>
      </c>
      <c r="AI166" s="413" t="str">
        <f t="shared" si="36"/>
        <v/>
      </c>
      <c r="AJ166" s="410" t="str">
        <f>IF($M166="","",IF($P166="検討会(法人参加)",HLOOKUP(M166,'2024単価表'!$A$27:$B$28,2,0)/2,""))</f>
        <v/>
      </c>
      <c r="AK166" s="410" t="str">
        <f t="shared" si="37"/>
        <v/>
      </c>
      <c r="AL166" s="706"/>
      <c r="AM166" s="706"/>
    </row>
    <row r="167" spans="4:39" ht="27.75" customHeight="1">
      <c r="D167" s="581"/>
      <c r="E167" s="396"/>
      <c r="F167" s="397" t="s">
        <v>245</v>
      </c>
      <c r="G167" s="398"/>
      <c r="H167" s="399"/>
      <c r="I167" s="810"/>
      <c r="J167" s="810"/>
      <c r="K167" s="706"/>
      <c r="L167" s="706"/>
      <c r="M167" s="400"/>
      <c r="N167" s="401"/>
      <c r="O167" s="407"/>
      <c r="P167" s="408"/>
      <c r="Q167" s="409" t="str">
        <f t="shared" ref="Q167:Q190" si="44">IF($P167="講師",IF($E167="","",TIME(HOUR($G167-$E167),ROUNDUP(MINUTE($G167-$E167)/30,0)*30,0)*24),"")</f>
        <v/>
      </c>
      <c r="R167" s="410" t="str">
        <f>IF($M167="","",IF($P167="講師",IF($O167="サブ",HLOOKUP(M167,'2024単価表'!$A$4:$B$5,2,FALSE)/2,HLOOKUP(M167,'2024単価表'!$A$4:$B$5,2,FALSE)),""))</f>
        <v/>
      </c>
      <c r="S167" s="410" t="str">
        <f t="shared" si="38"/>
        <v/>
      </c>
      <c r="T167" s="409" t="str">
        <f t="shared" ref="T167:T190" si="45">IF($P167="検討会等参加",IF($E167="","",TIME(HOUR($G167-$E167),ROUNDUP(MINUTE($G167-$E167)/30,0)*30,0)*24),"")</f>
        <v/>
      </c>
      <c r="U167" s="410" t="str">
        <f>IF($M167="","",IF($P167="検討会等参加",HLOOKUP(M167,'2024単価表'!$A$11:$B$12,2,0),""))</f>
        <v/>
      </c>
      <c r="V167" s="410" t="str">
        <f t="shared" si="39"/>
        <v/>
      </c>
      <c r="W167" s="401"/>
      <c r="X167" s="411"/>
      <c r="Y167" s="400"/>
      <c r="Z167" s="410" t="str">
        <f t="shared" si="40"/>
        <v/>
      </c>
      <c r="AA167" s="410" t="str">
        <f t="shared" si="41"/>
        <v/>
      </c>
      <c r="AB167" s="412"/>
      <c r="AC167" s="399"/>
      <c r="AD167" s="410" t="str">
        <f t="shared" si="42"/>
        <v/>
      </c>
      <c r="AE167" s="410" t="str">
        <f t="shared" si="43"/>
        <v/>
      </c>
      <c r="AF167" s="409" t="str">
        <f t="shared" ref="AF167:AF190" si="46">IF($P167="講習料",IF($E167="","",TIME(HOUR($G167-$E167),ROUNDUP(MINUTE($G167-$E167)/30,0)*30,0)*24),"")</f>
        <v/>
      </c>
      <c r="AG167" s="410" t="str">
        <f>IF($M167="","",IF($P167="講習料",IF($O167="サブ",HLOOKUP(M167,'2024単価表'!$A$27:$B$28,2,0)/2,HLOOKUP(M167,'2024単価表'!$A$27:$B$28,2,0)),""))</f>
        <v/>
      </c>
      <c r="AH167" s="410" t="str">
        <f t="shared" si="35"/>
        <v/>
      </c>
      <c r="AI167" s="409" t="str">
        <f t="shared" ref="AI167:AI190" si="47">IF($P167="検討会(法人参加)",IF($E167="","",TIME(HOUR($G167-$E167),ROUNDUP(MINUTE($G167-$E167)/30,0)*30,0)*24),"")</f>
        <v/>
      </c>
      <c r="AJ167" s="410" t="str">
        <f>IF($M167="","",IF($P167="検討会(法人参加)",HLOOKUP(M167,'2024単価表'!$A$27:$B$28,2,0)/2,""))</f>
        <v/>
      </c>
      <c r="AK167" s="410" t="str">
        <f t="shared" si="37"/>
        <v/>
      </c>
      <c r="AL167" s="706"/>
      <c r="AM167" s="706"/>
    </row>
    <row r="168" spans="4:39" ht="27.75" customHeight="1">
      <c r="D168" s="581"/>
      <c r="E168" s="396"/>
      <c r="F168" s="397" t="s">
        <v>245</v>
      </c>
      <c r="G168" s="398"/>
      <c r="H168" s="399"/>
      <c r="I168" s="810"/>
      <c r="J168" s="810"/>
      <c r="K168" s="706"/>
      <c r="L168" s="706"/>
      <c r="M168" s="399"/>
      <c r="N168" s="401"/>
      <c r="O168" s="407"/>
      <c r="P168" s="408"/>
      <c r="Q168" s="413" t="str">
        <f t="shared" si="44"/>
        <v/>
      </c>
      <c r="R168" s="410" t="str">
        <f>IF($M168="","",IF($P168="講師",IF($O168="サブ",HLOOKUP(M168,'2024単価表'!$A$4:$B$5,2,FALSE)/2,HLOOKUP(M168,'2024単価表'!$A$4:$B$5,2,FALSE)),""))</f>
        <v/>
      </c>
      <c r="S168" s="410" t="str">
        <f t="shared" si="38"/>
        <v/>
      </c>
      <c r="T168" s="413" t="str">
        <f t="shared" si="45"/>
        <v/>
      </c>
      <c r="U168" s="410" t="str">
        <f>IF($M168="","",IF($P168="検討会等参加",HLOOKUP(M168,'2024単価表'!$A$11:$B$12,2,0),""))</f>
        <v/>
      </c>
      <c r="V168" s="410" t="str">
        <f t="shared" si="39"/>
        <v/>
      </c>
      <c r="W168" s="401"/>
      <c r="X168" s="411"/>
      <c r="Y168" s="399"/>
      <c r="Z168" s="410" t="str">
        <f t="shared" si="40"/>
        <v/>
      </c>
      <c r="AA168" s="410" t="str">
        <f t="shared" si="41"/>
        <v/>
      </c>
      <c r="AB168" s="412"/>
      <c r="AC168" s="399"/>
      <c r="AD168" s="410" t="str">
        <f t="shared" si="42"/>
        <v/>
      </c>
      <c r="AE168" s="410" t="str">
        <f t="shared" si="43"/>
        <v/>
      </c>
      <c r="AF168" s="413" t="str">
        <f t="shared" si="46"/>
        <v/>
      </c>
      <c r="AG168" s="410" t="str">
        <f>IF($M168="","",IF($P168="講習料",IF($O168="サブ",HLOOKUP(M168,'2024単価表'!$A$27:$B$28,2,0)/2,HLOOKUP(M168,'2024単価表'!$A$27:$B$28,2,0)),""))</f>
        <v/>
      </c>
      <c r="AH168" s="410" t="str">
        <f t="shared" si="35"/>
        <v/>
      </c>
      <c r="AI168" s="413" t="str">
        <f t="shared" si="47"/>
        <v/>
      </c>
      <c r="AJ168" s="410" t="str">
        <f>IF($M168="","",IF($P168="検討会(法人参加)",HLOOKUP(M168,'2024単価表'!$A$27:$B$28,2,0)/2,""))</f>
        <v/>
      </c>
      <c r="AK168" s="410" t="str">
        <f t="shared" si="37"/>
        <v/>
      </c>
      <c r="AL168" s="706"/>
      <c r="AM168" s="706"/>
    </row>
    <row r="169" spans="4:39" ht="27.75" customHeight="1">
      <c r="D169" s="581"/>
      <c r="E169" s="396"/>
      <c r="F169" s="397" t="s">
        <v>245</v>
      </c>
      <c r="G169" s="398"/>
      <c r="H169" s="399"/>
      <c r="I169" s="810"/>
      <c r="J169" s="810"/>
      <c r="K169" s="706"/>
      <c r="L169" s="706"/>
      <c r="M169" s="400"/>
      <c r="N169" s="401"/>
      <c r="O169" s="407"/>
      <c r="P169" s="408"/>
      <c r="Q169" s="409" t="str">
        <f t="shared" si="44"/>
        <v/>
      </c>
      <c r="R169" s="410" t="str">
        <f>IF($M169="","",IF($P169="講師",IF($O169="サブ",HLOOKUP(M169,'2024単価表'!$A$4:$B$5,2,FALSE)/2,HLOOKUP(M169,'2024単価表'!$A$4:$B$5,2,FALSE)),""))</f>
        <v/>
      </c>
      <c r="S169" s="410" t="str">
        <f t="shared" si="38"/>
        <v/>
      </c>
      <c r="T169" s="409" t="str">
        <f t="shared" si="45"/>
        <v/>
      </c>
      <c r="U169" s="410" t="str">
        <f>IF($M169="","",IF($P169="検討会等参加",HLOOKUP(M169,'2024単価表'!$A$11:$B$12,2,0),""))</f>
        <v/>
      </c>
      <c r="V169" s="410" t="str">
        <f t="shared" si="39"/>
        <v/>
      </c>
      <c r="W169" s="401"/>
      <c r="X169" s="411"/>
      <c r="Y169" s="400"/>
      <c r="Z169" s="410" t="str">
        <f t="shared" si="40"/>
        <v/>
      </c>
      <c r="AA169" s="410" t="str">
        <f t="shared" si="41"/>
        <v/>
      </c>
      <c r="AB169" s="412"/>
      <c r="AC169" s="399"/>
      <c r="AD169" s="410" t="str">
        <f t="shared" si="42"/>
        <v/>
      </c>
      <c r="AE169" s="410" t="str">
        <f t="shared" si="43"/>
        <v/>
      </c>
      <c r="AF169" s="409" t="str">
        <f t="shared" si="46"/>
        <v/>
      </c>
      <c r="AG169" s="410" t="str">
        <f>IF($M169="","",IF($P169="講習料",IF($O169="サブ",HLOOKUP(M169,'2024単価表'!$A$27:$B$28,2,0)/2,HLOOKUP(M169,'2024単価表'!$A$27:$B$28,2,0)),""))</f>
        <v/>
      </c>
      <c r="AH169" s="410" t="str">
        <f t="shared" si="35"/>
        <v/>
      </c>
      <c r="AI169" s="409" t="str">
        <f t="shared" si="47"/>
        <v/>
      </c>
      <c r="AJ169" s="410" t="str">
        <f>IF($M169="","",IF($P169="検討会(法人参加)",HLOOKUP(M169,'2024単価表'!$A$27:$B$28,2,0)/2,""))</f>
        <v/>
      </c>
      <c r="AK169" s="410" t="str">
        <f t="shared" si="37"/>
        <v/>
      </c>
      <c r="AL169" s="706"/>
      <c r="AM169" s="706"/>
    </row>
    <row r="170" spans="4:39" ht="27.75" customHeight="1">
      <c r="D170" s="581"/>
      <c r="E170" s="396"/>
      <c r="F170" s="397" t="s">
        <v>245</v>
      </c>
      <c r="G170" s="398"/>
      <c r="H170" s="399"/>
      <c r="I170" s="810"/>
      <c r="J170" s="810"/>
      <c r="K170" s="706"/>
      <c r="L170" s="706"/>
      <c r="M170" s="399"/>
      <c r="N170" s="401"/>
      <c r="O170" s="407"/>
      <c r="P170" s="408"/>
      <c r="Q170" s="413" t="str">
        <f t="shared" si="44"/>
        <v/>
      </c>
      <c r="R170" s="410" t="str">
        <f>IF($M170="","",IF($P170="講師",IF($O170="サブ",HLOOKUP(M170,'2024単価表'!$A$4:$B$5,2,FALSE)/2,HLOOKUP(M170,'2024単価表'!$A$4:$B$5,2,FALSE)),""))</f>
        <v/>
      </c>
      <c r="S170" s="410" t="str">
        <f t="shared" si="38"/>
        <v/>
      </c>
      <c r="T170" s="413" t="str">
        <f t="shared" si="45"/>
        <v/>
      </c>
      <c r="U170" s="410" t="str">
        <f>IF($M170="","",IF($P170="検討会等参加",HLOOKUP(M170,'2024単価表'!$A$11:$B$12,2,0),""))</f>
        <v/>
      </c>
      <c r="V170" s="410" t="str">
        <f t="shared" si="39"/>
        <v/>
      </c>
      <c r="W170" s="401"/>
      <c r="X170" s="411"/>
      <c r="Y170" s="399"/>
      <c r="Z170" s="410" t="str">
        <f t="shared" si="40"/>
        <v/>
      </c>
      <c r="AA170" s="410" t="str">
        <f t="shared" si="41"/>
        <v/>
      </c>
      <c r="AB170" s="412"/>
      <c r="AC170" s="399"/>
      <c r="AD170" s="410" t="str">
        <f t="shared" si="42"/>
        <v/>
      </c>
      <c r="AE170" s="410" t="str">
        <f t="shared" si="43"/>
        <v/>
      </c>
      <c r="AF170" s="413" t="str">
        <f t="shared" si="46"/>
        <v/>
      </c>
      <c r="AG170" s="410" t="str">
        <f>IF($M170="","",IF($P170="講習料",IF($O170="サブ",HLOOKUP(M170,'2024単価表'!$A$27:$B$28,2,0)/2,HLOOKUP(M170,'2024単価表'!$A$27:$B$28,2,0)),""))</f>
        <v/>
      </c>
      <c r="AH170" s="410" t="str">
        <f t="shared" si="35"/>
        <v/>
      </c>
      <c r="AI170" s="413" t="str">
        <f t="shared" si="47"/>
        <v/>
      </c>
      <c r="AJ170" s="410" t="str">
        <f>IF($M170="","",IF($P170="検討会(法人参加)",HLOOKUP(M170,'2024単価表'!$A$27:$B$28,2,0)/2,""))</f>
        <v/>
      </c>
      <c r="AK170" s="410" t="str">
        <f t="shared" si="37"/>
        <v/>
      </c>
      <c r="AL170" s="706"/>
      <c r="AM170" s="706"/>
    </row>
    <row r="171" spans="4:39" ht="27.75" customHeight="1">
      <c r="D171" s="581"/>
      <c r="E171" s="396"/>
      <c r="F171" s="397" t="s">
        <v>245</v>
      </c>
      <c r="G171" s="398"/>
      <c r="H171" s="399"/>
      <c r="I171" s="810"/>
      <c r="J171" s="810"/>
      <c r="K171" s="706"/>
      <c r="L171" s="706"/>
      <c r="M171" s="400"/>
      <c r="N171" s="401"/>
      <c r="O171" s="407"/>
      <c r="P171" s="408"/>
      <c r="Q171" s="409" t="str">
        <f t="shared" si="44"/>
        <v/>
      </c>
      <c r="R171" s="410" t="str">
        <f>IF($M171="","",IF($P171="講師",IF($O171="サブ",HLOOKUP(M171,'2024単価表'!$A$4:$B$5,2,FALSE)/2,HLOOKUP(M171,'2024単価表'!$A$4:$B$5,2,FALSE)),""))</f>
        <v/>
      </c>
      <c r="S171" s="410" t="str">
        <f t="shared" si="38"/>
        <v/>
      </c>
      <c r="T171" s="409" t="str">
        <f t="shared" si="45"/>
        <v/>
      </c>
      <c r="U171" s="410" t="str">
        <f>IF($M171="","",IF($P171="検討会等参加",HLOOKUP(M171,'2024単価表'!$A$11:$B$12,2,0),""))</f>
        <v/>
      </c>
      <c r="V171" s="410" t="str">
        <f t="shared" si="39"/>
        <v/>
      </c>
      <c r="W171" s="401"/>
      <c r="X171" s="411"/>
      <c r="Y171" s="400"/>
      <c r="Z171" s="410" t="str">
        <f t="shared" si="40"/>
        <v/>
      </c>
      <c r="AA171" s="410" t="str">
        <f t="shared" si="41"/>
        <v/>
      </c>
      <c r="AB171" s="412"/>
      <c r="AC171" s="399"/>
      <c r="AD171" s="410" t="str">
        <f t="shared" si="42"/>
        <v/>
      </c>
      <c r="AE171" s="410" t="str">
        <f t="shared" si="43"/>
        <v/>
      </c>
      <c r="AF171" s="409" t="str">
        <f t="shared" si="46"/>
        <v/>
      </c>
      <c r="AG171" s="410" t="str">
        <f>IF($M171="","",IF($P171="講習料",IF($O171="サブ",HLOOKUP(M171,'2024単価表'!$A$27:$B$28,2,0)/2,HLOOKUP(M171,'2024単価表'!$A$27:$B$28,2,0)),""))</f>
        <v/>
      </c>
      <c r="AH171" s="410" t="str">
        <f t="shared" si="35"/>
        <v/>
      </c>
      <c r="AI171" s="409" t="str">
        <f t="shared" si="47"/>
        <v/>
      </c>
      <c r="AJ171" s="410" t="str">
        <f>IF($M171="","",IF($P171="検討会(法人参加)",HLOOKUP(M171,'2024単価表'!$A$27:$B$28,2,0)/2,""))</f>
        <v/>
      </c>
      <c r="AK171" s="410" t="str">
        <f t="shared" si="37"/>
        <v/>
      </c>
      <c r="AL171" s="706"/>
      <c r="AM171" s="706"/>
    </row>
    <row r="172" spans="4:39" ht="27.75" customHeight="1">
      <c r="D172" s="581"/>
      <c r="E172" s="396"/>
      <c r="F172" s="397" t="s">
        <v>245</v>
      </c>
      <c r="G172" s="398"/>
      <c r="H172" s="399"/>
      <c r="I172" s="810"/>
      <c r="J172" s="810"/>
      <c r="K172" s="706"/>
      <c r="L172" s="706"/>
      <c r="M172" s="399"/>
      <c r="N172" s="401"/>
      <c r="O172" s="407"/>
      <c r="P172" s="408"/>
      <c r="Q172" s="413" t="str">
        <f t="shared" si="44"/>
        <v/>
      </c>
      <c r="R172" s="410" t="str">
        <f>IF($M172="","",IF($P172="講師",IF($O172="サブ",HLOOKUP(M172,'2024単価表'!$A$4:$B$5,2,FALSE)/2,HLOOKUP(M172,'2024単価表'!$A$4:$B$5,2,FALSE)),""))</f>
        <v/>
      </c>
      <c r="S172" s="410" t="str">
        <f t="shared" si="38"/>
        <v/>
      </c>
      <c r="T172" s="413" t="str">
        <f t="shared" si="45"/>
        <v/>
      </c>
      <c r="U172" s="410" t="str">
        <f>IF($M172="","",IF($P172="検討会等参加",HLOOKUP(M172,'2024単価表'!$A$11:$B$12,2,0),""))</f>
        <v/>
      </c>
      <c r="V172" s="410" t="str">
        <f t="shared" si="39"/>
        <v/>
      </c>
      <c r="W172" s="401"/>
      <c r="X172" s="411"/>
      <c r="Y172" s="399"/>
      <c r="Z172" s="410" t="str">
        <f t="shared" si="40"/>
        <v/>
      </c>
      <c r="AA172" s="410" t="str">
        <f t="shared" si="41"/>
        <v/>
      </c>
      <c r="AB172" s="412"/>
      <c r="AC172" s="399"/>
      <c r="AD172" s="410" t="str">
        <f t="shared" si="42"/>
        <v/>
      </c>
      <c r="AE172" s="410" t="str">
        <f t="shared" si="43"/>
        <v/>
      </c>
      <c r="AF172" s="413" t="str">
        <f t="shared" si="46"/>
        <v/>
      </c>
      <c r="AG172" s="410" t="str">
        <f>IF($M172="","",IF($P172="講習料",IF($O172="サブ",HLOOKUP(M172,'2024単価表'!$A$27:$B$28,2,0)/2,HLOOKUP(M172,'2024単価表'!$A$27:$B$28,2,0)),""))</f>
        <v/>
      </c>
      <c r="AH172" s="410" t="str">
        <f t="shared" si="35"/>
        <v/>
      </c>
      <c r="AI172" s="413" t="str">
        <f t="shared" si="47"/>
        <v/>
      </c>
      <c r="AJ172" s="410" t="str">
        <f>IF($M172="","",IF($P172="検討会(法人参加)",HLOOKUP(M172,'2024単価表'!$A$27:$B$28,2,0)/2,""))</f>
        <v/>
      </c>
      <c r="AK172" s="410" t="str">
        <f t="shared" si="37"/>
        <v/>
      </c>
      <c r="AL172" s="706"/>
      <c r="AM172" s="706"/>
    </row>
    <row r="173" spans="4:39" ht="27.75" customHeight="1">
      <c r="D173" s="581"/>
      <c r="E173" s="396"/>
      <c r="F173" s="397" t="s">
        <v>245</v>
      </c>
      <c r="G173" s="398"/>
      <c r="H173" s="399"/>
      <c r="I173" s="810"/>
      <c r="J173" s="810"/>
      <c r="K173" s="706"/>
      <c r="L173" s="706"/>
      <c r="M173" s="400"/>
      <c r="N173" s="401"/>
      <c r="O173" s="407"/>
      <c r="P173" s="408"/>
      <c r="Q173" s="409" t="str">
        <f t="shared" si="44"/>
        <v/>
      </c>
      <c r="R173" s="410" t="str">
        <f>IF($M173="","",IF($P173="講師",IF($O173="サブ",HLOOKUP(M173,'2024単価表'!$A$4:$B$5,2,FALSE)/2,HLOOKUP(M173,'2024単価表'!$A$4:$B$5,2,FALSE)),""))</f>
        <v/>
      </c>
      <c r="S173" s="410" t="str">
        <f t="shared" si="38"/>
        <v/>
      </c>
      <c r="T173" s="409" t="str">
        <f t="shared" si="45"/>
        <v/>
      </c>
      <c r="U173" s="410" t="str">
        <f>IF($M173="","",IF($P173="検討会等参加",HLOOKUP(M173,'2024単価表'!$A$11:$B$12,2,0),""))</f>
        <v/>
      </c>
      <c r="V173" s="410" t="str">
        <f t="shared" si="39"/>
        <v/>
      </c>
      <c r="W173" s="401"/>
      <c r="X173" s="411"/>
      <c r="Y173" s="400"/>
      <c r="Z173" s="410" t="str">
        <f t="shared" si="40"/>
        <v/>
      </c>
      <c r="AA173" s="410" t="str">
        <f t="shared" si="41"/>
        <v/>
      </c>
      <c r="AB173" s="412"/>
      <c r="AC173" s="399"/>
      <c r="AD173" s="410" t="str">
        <f t="shared" si="42"/>
        <v/>
      </c>
      <c r="AE173" s="410" t="str">
        <f t="shared" si="43"/>
        <v/>
      </c>
      <c r="AF173" s="409" t="str">
        <f t="shared" si="46"/>
        <v/>
      </c>
      <c r="AG173" s="410" t="str">
        <f>IF($M173="","",IF($P173="講習料",IF($O173="サブ",HLOOKUP(M173,'2024単価表'!$A$27:$B$28,2,0)/2,HLOOKUP(M173,'2024単価表'!$A$27:$B$28,2,0)),""))</f>
        <v/>
      </c>
      <c r="AH173" s="410" t="str">
        <f t="shared" si="35"/>
        <v/>
      </c>
      <c r="AI173" s="409" t="str">
        <f t="shared" si="47"/>
        <v/>
      </c>
      <c r="AJ173" s="410" t="str">
        <f>IF($M173="","",IF($P173="検討会(法人参加)",HLOOKUP(M173,'2024単価表'!$A$27:$B$28,2,0)/2,""))</f>
        <v/>
      </c>
      <c r="AK173" s="410" t="str">
        <f t="shared" si="37"/>
        <v/>
      </c>
      <c r="AL173" s="706"/>
      <c r="AM173" s="706"/>
    </row>
    <row r="174" spans="4:39" ht="27.75" customHeight="1">
      <c r="D174" s="581"/>
      <c r="E174" s="396"/>
      <c r="F174" s="397" t="s">
        <v>245</v>
      </c>
      <c r="G174" s="398"/>
      <c r="H174" s="399"/>
      <c r="I174" s="810"/>
      <c r="J174" s="810"/>
      <c r="K174" s="706"/>
      <c r="L174" s="706"/>
      <c r="M174" s="399"/>
      <c r="N174" s="401"/>
      <c r="O174" s="407"/>
      <c r="P174" s="408"/>
      <c r="Q174" s="413" t="str">
        <f t="shared" si="44"/>
        <v/>
      </c>
      <c r="R174" s="410" t="str">
        <f>IF($M174="","",IF($P174="講師",IF($O174="サブ",HLOOKUP(M174,'2024単価表'!$A$4:$B$5,2,FALSE)/2,HLOOKUP(M174,'2024単価表'!$A$4:$B$5,2,FALSE)),""))</f>
        <v/>
      </c>
      <c r="S174" s="410" t="str">
        <f t="shared" si="38"/>
        <v/>
      </c>
      <c r="T174" s="413" t="str">
        <f t="shared" si="45"/>
        <v/>
      </c>
      <c r="U174" s="410" t="str">
        <f>IF($M174="","",IF($P174="検討会等参加",HLOOKUP(M174,'2024単価表'!$A$11:$B$12,2,0),""))</f>
        <v/>
      </c>
      <c r="V174" s="410" t="str">
        <f t="shared" si="39"/>
        <v/>
      </c>
      <c r="W174" s="401"/>
      <c r="X174" s="411"/>
      <c r="Y174" s="399"/>
      <c r="Z174" s="410" t="str">
        <f t="shared" si="40"/>
        <v/>
      </c>
      <c r="AA174" s="410" t="str">
        <f t="shared" si="41"/>
        <v/>
      </c>
      <c r="AB174" s="412"/>
      <c r="AC174" s="399"/>
      <c r="AD174" s="410" t="str">
        <f t="shared" si="42"/>
        <v/>
      </c>
      <c r="AE174" s="410" t="str">
        <f t="shared" si="43"/>
        <v/>
      </c>
      <c r="AF174" s="413" t="str">
        <f t="shared" si="46"/>
        <v/>
      </c>
      <c r="AG174" s="410" t="str">
        <f>IF($M174="","",IF($P174="講習料",IF($O174="サブ",HLOOKUP(M174,'2024単価表'!$A$27:$B$28,2,0)/2,HLOOKUP(M174,'2024単価表'!$A$27:$B$28,2,0)),""))</f>
        <v/>
      </c>
      <c r="AH174" s="410" t="str">
        <f t="shared" si="35"/>
        <v/>
      </c>
      <c r="AI174" s="413" t="str">
        <f t="shared" si="47"/>
        <v/>
      </c>
      <c r="AJ174" s="410" t="str">
        <f>IF($M174="","",IF($P174="検討会(法人参加)",HLOOKUP(M174,'2024単価表'!$A$27:$B$28,2,0)/2,""))</f>
        <v/>
      </c>
      <c r="AK174" s="410" t="str">
        <f t="shared" si="37"/>
        <v/>
      </c>
      <c r="AL174" s="706"/>
      <c r="AM174" s="706"/>
    </row>
    <row r="175" spans="4:39" ht="27.75" customHeight="1">
      <c r="D175" s="581"/>
      <c r="E175" s="396"/>
      <c r="F175" s="397" t="s">
        <v>245</v>
      </c>
      <c r="G175" s="398"/>
      <c r="H175" s="399"/>
      <c r="I175" s="810"/>
      <c r="J175" s="810"/>
      <c r="K175" s="706"/>
      <c r="L175" s="706"/>
      <c r="M175" s="400"/>
      <c r="N175" s="401"/>
      <c r="O175" s="407"/>
      <c r="P175" s="408"/>
      <c r="Q175" s="409" t="str">
        <f t="shared" si="44"/>
        <v/>
      </c>
      <c r="R175" s="410" t="str">
        <f>IF($M175="","",IF($P175="講師",IF($O175="サブ",HLOOKUP(M175,'2024単価表'!$A$4:$B$5,2,FALSE)/2,HLOOKUP(M175,'2024単価表'!$A$4:$B$5,2,FALSE)),""))</f>
        <v/>
      </c>
      <c r="S175" s="410" t="str">
        <f t="shared" si="38"/>
        <v/>
      </c>
      <c r="T175" s="409" t="str">
        <f t="shared" si="45"/>
        <v/>
      </c>
      <c r="U175" s="410" t="str">
        <f>IF($M175="","",IF($P175="検討会等参加",HLOOKUP(M175,'2024単価表'!$A$11:$B$12,2,0),""))</f>
        <v/>
      </c>
      <c r="V175" s="410" t="str">
        <f t="shared" si="39"/>
        <v/>
      </c>
      <c r="W175" s="401"/>
      <c r="X175" s="411"/>
      <c r="Y175" s="400"/>
      <c r="Z175" s="410" t="str">
        <f t="shared" si="40"/>
        <v/>
      </c>
      <c r="AA175" s="410" t="str">
        <f t="shared" si="41"/>
        <v/>
      </c>
      <c r="AB175" s="412"/>
      <c r="AC175" s="399"/>
      <c r="AD175" s="410" t="str">
        <f t="shared" si="42"/>
        <v/>
      </c>
      <c r="AE175" s="410" t="str">
        <f t="shared" si="43"/>
        <v/>
      </c>
      <c r="AF175" s="409" t="str">
        <f t="shared" si="46"/>
        <v/>
      </c>
      <c r="AG175" s="410" t="str">
        <f>IF($M175="","",IF($P175="講習料",IF($O175="サブ",HLOOKUP(M175,'2024単価表'!$A$27:$B$28,2,0)/2,HLOOKUP(M175,'2024単価表'!$A$27:$B$28,2,0)),""))</f>
        <v/>
      </c>
      <c r="AH175" s="410" t="str">
        <f t="shared" si="35"/>
        <v/>
      </c>
      <c r="AI175" s="409" t="str">
        <f t="shared" si="47"/>
        <v/>
      </c>
      <c r="AJ175" s="410" t="str">
        <f>IF($M175="","",IF($P175="検討会(法人参加)",HLOOKUP(M175,'2024単価表'!$A$27:$B$28,2,0)/2,""))</f>
        <v/>
      </c>
      <c r="AK175" s="410" t="str">
        <f t="shared" si="37"/>
        <v/>
      </c>
      <c r="AL175" s="706"/>
      <c r="AM175" s="706"/>
    </row>
    <row r="176" spans="4:39" ht="27.75" customHeight="1">
      <c r="D176" s="581"/>
      <c r="E176" s="396"/>
      <c r="F176" s="397" t="s">
        <v>245</v>
      </c>
      <c r="G176" s="398"/>
      <c r="H176" s="399"/>
      <c r="I176" s="810"/>
      <c r="J176" s="810"/>
      <c r="K176" s="706"/>
      <c r="L176" s="706"/>
      <c r="M176" s="399"/>
      <c r="N176" s="401"/>
      <c r="O176" s="407"/>
      <c r="P176" s="408"/>
      <c r="Q176" s="413" t="str">
        <f t="shared" si="44"/>
        <v/>
      </c>
      <c r="R176" s="410" t="str">
        <f>IF($M176="","",IF($P176="講師",IF($O176="サブ",HLOOKUP(M176,'2024単価表'!$A$4:$B$5,2,FALSE)/2,HLOOKUP(M176,'2024単価表'!$A$4:$B$5,2,FALSE)),""))</f>
        <v/>
      </c>
      <c r="S176" s="410" t="str">
        <f t="shared" si="38"/>
        <v/>
      </c>
      <c r="T176" s="413" t="str">
        <f t="shared" si="45"/>
        <v/>
      </c>
      <c r="U176" s="410" t="str">
        <f>IF($M176="","",IF($P176="検討会等参加",HLOOKUP(M176,'2024単価表'!$A$11:$B$12,2,0),""))</f>
        <v/>
      </c>
      <c r="V176" s="410" t="str">
        <f t="shared" si="39"/>
        <v/>
      </c>
      <c r="W176" s="401"/>
      <c r="X176" s="411"/>
      <c r="Y176" s="399"/>
      <c r="Z176" s="410" t="str">
        <f t="shared" si="40"/>
        <v/>
      </c>
      <c r="AA176" s="410" t="str">
        <f t="shared" si="41"/>
        <v/>
      </c>
      <c r="AB176" s="412"/>
      <c r="AC176" s="399"/>
      <c r="AD176" s="410" t="str">
        <f t="shared" si="42"/>
        <v/>
      </c>
      <c r="AE176" s="410" t="str">
        <f t="shared" si="43"/>
        <v/>
      </c>
      <c r="AF176" s="413" t="str">
        <f t="shared" si="46"/>
        <v/>
      </c>
      <c r="AG176" s="410" t="str">
        <f>IF($M176="","",IF($P176="講習料",IF($O176="サブ",HLOOKUP(M176,'2024単価表'!$A$27:$B$28,2,0)/2,HLOOKUP(M176,'2024単価表'!$A$27:$B$28,2,0)),""))</f>
        <v/>
      </c>
      <c r="AH176" s="410" t="str">
        <f t="shared" si="35"/>
        <v/>
      </c>
      <c r="AI176" s="413" t="str">
        <f t="shared" si="47"/>
        <v/>
      </c>
      <c r="AJ176" s="410" t="str">
        <f>IF($M176="","",IF($P176="検討会(法人参加)",HLOOKUP(M176,'2024単価表'!$A$27:$B$28,2,0)/2,""))</f>
        <v/>
      </c>
      <c r="AK176" s="410" t="str">
        <f t="shared" si="37"/>
        <v/>
      </c>
      <c r="AL176" s="706"/>
      <c r="AM176" s="706"/>
    </row>
    <row r="177" spans="3:39" ht="27.75" customHeight="1">
      <c r="D177" s="581"/>
      <c r="E177" s="396"/>
      <c r="F177" s="397" t="s">
        <v>245</v>
      </c>
      <c r="G177" s="398"/>
      <c r="H177" s="399"/>
      <c r="I177" s="810"/>
      <c r="J177" s="810"/>
      <c r="K177" s="706"/>
      <c r="L177" s="706"/>
      <c r="M177" s="400"/>
      <c r="N177" s="401"/>
      <c r="O177" s="407"/>
      <c r="P177" s="408"/>
      <c r="Q177" s="409" t="str">
        <f t="shared" si="44"/>
        <v/>
      </c>
      <c r="R177" s="410" t="str">
        <f>IF($M177="","",IF($P177="講師",IF($O177="サブ",HLOOKUP(M177,'2024単価表'!$A$4:$B$5,2,FALSE)/2,HLOOKUP(M177,'2024単価表'!$A$4:$B$5,2,FALSE)),""))</f>
        <v/>
      </c>
      <c r="S177" s="410" t="str">
        <f t="shared" si="38"/>
        <v/>
      </c>
      <c r="T177" s="409" t="str">
        <f t="shared" si="45"/>
        <v/>
      </c>
      <c r="U177" s="410" t="str">
        <f>IF($M177="","",IF($P177="検討会等参加",HLOOKUP(M177,'2024単価表'!$A$11:$B$12,2,0),""))</f>
        <v/>
      </c>
      <c r="V177" s="410" t="str">
        <f t="shared" si="39"/>
        <v/>
      </c>
      <c r="W177" s="401"/>
      <c r="X177" s="411"/>
      <c r="Y177" s="400"/>
      <c r="Z177" s="410" t="str">
        <f t="shared" si="40"/>
        <v/>
      </c>
      <c r="AA177" s="410" t="str">
        <f t="shared" si="41"/>
        <v/>
      </c>
      <c r="AB177" s="412"/>
      <c r="AC177" s="399"/>
      <c r="AD177" s="410" t="str">
        <f t="shared" si="42"/>
        <v/>
      </c>
      <c r="AE177" s="410" t="str">
        <f t="shared" si="43"/>
        <v/>
      </c>
      <c r="AF177" s="409" t="str">
        <f t="shared" si="46"/>
        <v/>
      </c>
      <c r="AG177" s="410" t="str">
        <f>IF($M177="","",IF($P177="講習料",IF($O177="サブ",HLOOKUP(M177,'2024単価表'!$A$27:$B$28,2,0)/2,HLOOKUP(M177,'2024単価表'!$A$27:$B$28,2,0)),""))</f>
        <v/>
      </c>
      <c r="AH177" s="410" t="str">
        <f t="shared" si="35"/>
        <v/>
      </c>
      <c r="AI177" s="409" t="str">
        <f t="shared" si="47"/>
        <v/>
      </c>
      <c r="AJ177" s="410" t="str">
        <f>IF($M177="","",IF($P177="検討会(法人参加)",HLOOKUP(M177,'2024単価表'!$A$27:$B$28,2,0)/2,""))</f>
        <v/>
      </c>
      <c r="AK177" s="410" t="str">
        <f t="shared" si="37"/>
        <v/>
      </c>
      <c r="AL177" s="706"/>
      <c r="AM177" s="706"/>
    </row>
    <row r="178" spans="3:39" ht="27.75" customHeight="1">
      <c r="D178" s="581"/>
      <c r="E178" s="396"/>
      <c r="F178" s="397" t="s">
        <v>245</v>
      </c>
      <c r="G178" s="398"/>
      <c r="H178" s="399"/>
      <c r="I178" s="810"/>
      <c r="J178" s="810"/>
      <c r="K178" s="706"/>
      <c r="L178" s="706"/>
      <c r="M178" s="399"/>
      <c r="N178" s="401"/>
      <c r="O178" s="407"/>
      <c r="P178" s="408"/>
      <c r="Q178" s="413" t="str">
        <f t="shared" si="44"/>
        <v/>
      </c>
      <c r="R178" s="410" t="str">
        <f>IF($M178="","",IF($P178="講師",IF($O178="サブ",HLOOKUP(M178,'2024単価表'!$A$4:$B$5,2,FALSE)/2,HLOOKUP(M178,'2024単価表'!$A$4:$B$5,2,FALSE)),""))</f>
        <v/>
      </c>
      <c r="S178" s="410" t="str">
        <f t="shared" si="38"/>
        <v/>
      </c>
      <c r="T178" s="413" t="str">
        <f t="shared" si="45"/>
        <v/>
      </c>
      <c r="U178" s="410" t="str">
        <f>IF($M178="","",IF($P178="検討会等参加",HLOOKUP(M178,'2024単価表'!$A$11:$B$12,2,0),""))</f>
        <v/>
      </c>
      <c r="V178" s="410" t="str">
        <f t="shared" si="39"/>
        <v/>
      </c>
      <c r="W178" s="401"/>
      <c r="X178" s="411"/>
      <c r="Y178" s="399"/>
      <c r="Z178" s="410" t="str">
        <f t="shared" si="40"/>
        <v/>
      </c>
      <c r="AA178" s="410" t="str">
        <f t="shared" si="41"/>
        <v/>
      </c>
      <c r="AB178" s="412"/>
      <c r="AC178" s="399"/>
      <c r="AD178" s="410" t="str">
        <f t="shared" si="42"/>
        <v/>
      </c>
      <c r="AE178" s="410" t="str">
        <f t="shared" si="43"/>
        <v/>
      </c>
      <c r="AF178" s="413" t="str">
        <f t="shared" si="46"/>
        <v/>
      </c>
      <c r="AG178" s="410" t="str">
        <f>IF($M178="","",IF($P178="講習料",IF($O178="サブ",HLOOKUP(M178,'2024単価表'!$A$27:$B$28,2,0)/2,HLOOKUP(M178,'2024単価表'!$A$27:$B$28,2,0)),""))</f>
        <v/>
      </c>
      <c r="AH178" s="410" t="str">
        <f t="shared" si="35"/>
        <v/>
      </c>
      <c r="AI178" s="413" t="str">
        <f t="shared" si="47"/>
        <v/>
      </c>
      <c r="AJ178" s="410" t="str">
        <f>IF($M178="","",IF($P178="検討会(法人参加)",HLOOKUP(M178,'2024単価表'!$A$27:$B$28,2,0)/2,""))</f>
        <v/>
      </c>
      <c r="AK178" s="410" t="str">
        <f t="shared" si="37"/>
        <v/>
      </c>
      <c r="AL178" s="706"/>
      <c r="AM178" s="706"/>
    </row>
    <row r="179" spans="3:39" ht="27.75" customHeight="1">
      <c r="D179" s="581"/>
      <c r="E179" s="396"/>
      <c r="F179" s="397" t="s">
        <v>245</v>
      </c>
      <c r="G179" s="398"/>
      <c r="H179" s="399"/>
      <c r="I179" s="810"/>
      <c r="J179" s="810"/>
      <c r="K179" s="706"/>
      <c r="L179" s="706"/>
      <c r="M179" s="400"/>
      <c r="N179" s="401"/>
      <c r="O179" s="407"/>
      <c r="P179" s="408"/>
      <c r="Q179" s="409" t="str">
        <f t="shared" si="44"/>
        <v/>
      </c>
      <c r="R179" s="410" t="str">
        <f>IF($M179="","",IF($P179="講師",IF($O179="サブ",HLOOKUP(M179,'2024単価表'!$A$4:$B$5,2,FALSE)/2,HLOOKUP(M179,'2024単価表'!$A$4:$B$5,2,FALSE)),""))</f>
        <v/>
      </c>
      <c r="S179" s="410" t="str">
        <f t="shared" si="38"/>
        <v/>
      </c>
      <c r="T179" s="409" t="str">
        <f t="shared" si="45"/>
        <v/>
      </c>
      <c r="U179" s="410" t="str">
        <f>IF($M179="","",IF($P179="検討会等参加",HLOOKUP(M179,'2024単価表'!$A$11:$B$12,2,0),""))</f>
        <v/>
      </c>
      <c r="V179" s="410" t="str">
        <f t="shared" si="39"/>
        <v/>
      </c>
      <c r="W179" s="401"/>
      <c r="X179" s="411"/>
      <c r="Y179" s="400"/>
      <c r="Z179" s="410" t="str">
        <f t="shared" si="40"/>
        <v/>
      </c>
      <c r="AA179" s="410" t="str">
        <f t="shared" si="41"/>
        <v/>
      </c>
      <c r="AB179" s="412"/>
      <c r="AC179" s="399"/>
      <c r="AD179" s="410" t="str">
        <f t="shared" si="42"/>
        <v/>
      </c>
      <c r="AE179" s="410" t="str">
        <f t="shared" si="43"/>
        <v/>
      </c>
      <c r="AF179" s="409" t="str">
        <f t="shared" si="46"/>
        <v/>
      </c>
      <c r="AG179" s="410" t="str">
        <f>IF($M179="","",IF($P179="講習料",IF($O179="サブ",HLOOKUP(M179,'2024単価表'!$A$27:$B$28,2,0)/2,HLOOKUP(M179,'2024単価表'!$A$27:$B$28,2,0)),""))</f>
        <v/>
      </c>
      <c r="AH179" s="410" t="str">
        <f t="shared" si="35"/>
        <v/>
      </c>
      <c r="AI179" s="409" t="str">
        <f t="shared" si="47"/>
        <v/>
      </c>
      <c r="AJ179" s="410" t="str">
        <f>IF($M179="","",IF($P179="検討会(法人参加)",HLOOKUP(M179,'2024単価表'!$A$27:$B$28,2,0)/2,""))</f>
        <v/>
      </c>
      <c r="AK179" s="410" t="str">
        <f t="shared" si="37"/>
        <v/>
      </c>
      <c r="AL179" s="706"/>
      <c r="AM179" s="706"/>
    </row>
    <row r="180" spans="3:39" ht="27.75" customHeight="1">
      <c r="D180" s="581"/>
      <c r="E180" s="396"/>
      <c r="F180" s="397" t="s">
        <v>245</v>
      </c>
      <c r="G180" s="398"/>
      <c r="H180" s="399"/>
      <c r="I180" s="810"/>
      <c r="J180" s="810"/>
      <c r="K180" s="706"/>
      <c r="L180" s="706"/>
      <c r="M180" s="399"/>
      <c r="N180" s="401"/>
      <c r="O180" s="407"/>
      <c r="P180" s="408"/>
      <c r="Q180" s="413" t="str">
        <f t="shared" si="44"/>
        <v/>
      </c>
      <c r="R180" s="410" t="str">
        <f>IF($M180="","",IF($P180="講師",IF($O180="サブ",HLOOKUP(M180,'2024単価表'!$A$4:$B$5,2,FALSE)/2,HLOOKUP(M180,'2024単価表'!$A$4:$B$5,2,FALSE)),""))</f>
        <v/>
      </c>
      <c r="S180" s="410" t="str">
        <f t="shared" si="38"/>
        <v/>
      </c>
      <c r="T180" s="413" t="str">
        <f t="shared" si="45"/>
        <v/>
      </c>
      <c r="U180" s="410" t="str">
        <f>IF($M180="","",IF($P180="検討会等参加",HLOOKUP(M180,'2024単価表'!$A$11:$B$12,2,0),""))</f>
        <v/>
      </c>
      <c r="V180" s="410" t="str">
        <f t="shared" si="39"/>
        <v/>
      </c>
      <c r="W180" s="401"/>
      <c r="X180" s="411"/>
      <c r="Y180" s="399"/>
      <c r="Z180" s="410" t="str">
        <f t="shared" si="40"/>
        <v/>
      </c>
      <c r="AA180" s="410" t="str">
        <f t="shared" si="41"/>
        <v/>
      </c>
      <c r="AB180" s="412"/>
      <c r="AC180" s="399"/>
      <c r="AD180" s="410" t="str">
        <f t="shared" si="42"/>
        <v/>
      </c>
      <c r="AE180" s="410" t="str">
        <f t="shared" si="43"/>
        <v/>
      </c>
      <c r="AF180" s="413" t="str">
        <f t="shared" si="46"/>
        <v/>
      </c>
      <c r="AG180" s="410" t="str">
        <f>IF($M180="","",IF($P180="講習料",IF($O180="サブ",HLOOKUP(M180,'2024単価表'!$A$27:$B$28,2,0)/2,HLOOKUP(M180,'2024単価表'!$A$27:$B$28,2,0)),""))</f>
        <v/>
      </c>
      <c r="AH180" s="410" t="str">
        <f t="shared" si="35"/>
        <v/>
      </c>
      <c r="AI180" s="413" t="str">
        <f t="shared" si="47"/>
        <v/>
      </c>
      <c r="AJ180" s="410" t="str">
        <f>IF($M180="","",IF($P180="検討会(法人参加)",HLOOKUP(M180,'2024単価表'!$A$27:$B$28,2,0)/2,""))</f>
        <v/>
      </c>
      <c r="AK180" s="410" t="str">
        <f t="shared" si="37"/>
        <v/>
      </c>
      <c r="AL180" s="706"/>
      <c r="AM180" s="706"/>
    </row>
    <row r="181" spans="3:39" ht="27.75" customHeight="1">
      <c r="D181" s="581"/>
      <c r="E181" s="396"/>
      <c r="F181" s="397" t="s">
        <v>245</v>
      </c>
      <c r="G181" s="398"/>
      <c r="H181" s="399"/>
      <c r="I181" s="810"/>
      <c r="J181" s="810"/>
      <c r="K181" s="706"/>
      <c r="L181" s="706"/>
      <c r="M181" s="400"/>
      <c r="N181" s="401"/>
      <c r="O181" s="407"/>
      <c r="P181" s="408"/>
      <c r="Q181" s="409" t="str">
        <f t="shared" si="44"/>
        <v/>
      </c>
      <c r="R181" s="410" t="str">
        <f>IF($M181="","",IF($P181="講師",IF($O181="サブ",HLOOKUP(M181,'2024単価表'!$A$4:$B$5,2,FALSE)/2,HLOOKUP(M181,'2024単価表'!$A$4:$B$5,2,FALSE)),""))</f>
        <v/>
      </c>
      <c r="S181" s="410" t="str">
        <f t="shared" si="38"/>
        <v/>
      </c>
      <c r="T181" s="409" t="str">
        <f t="shared" si="45"/>
        <v/>
      </c>
      <c r="U181" s="410" t="str">
        <f>IF($M181="","",IF($P181="検討会等参加",HLOOKUP(M181,'2024単価表'!$A$11:$B$12,2,0),""))</f>
        <v/>
      </c>
      <c r="V181" s="410" t="str">
        <f t="shared" si="39"/>
        <v/>
      </c>
      <c r="W181" s="401"/>
      <c r="X181" s="411"/>
      <c r="Y181" s="400"/>
      <c r="Z181" s="410" t="str">
        <f t="shared" si="40"/>
        <v/>
      </c>
      <c r="AA181" s="410" t="str">
        <f t="shared" si="41"/>
        <v/>
      </c>
      <c r="AB181" s="412"/>
      <c r="AC181" s="399"/>
      <c r="AD181" s="410" t="str">
        <f t="shared" si="42"/>
        <v/>
      </c>
      <c r="AE181" s="410" t="str">
        <f t="shared" si="43"/>
        <v/>
      </c>
      <c r="AF181" s="409" t="str">
        <f t="shared" si="46"/>
        <v/>
      </c>
      <c r="AG181" s="410" t="str">
        <f>IF($M181="","",IF($P181="講習料",IF($O181="サブ",HLOOKUP(M181,'2024単価表'!$A$27:$B$28,2,0)/2,HLOOKUP(M181,'2024単価表'!$A$27:$B$28,2,0)),""))</f>
        <v/>
      </c>
      <c r="AH181" s="410" t="str">
        <f t="shared" si="35"/>
        <v/>
      </c>
      <c r="AI181" s="409" t="str">
        <f t="shared" si="47"/>
        <v/>
      </c>
      <c r="AJ181" s="410" t="str">
        <f>IF($M181="","",IF($P181="検討会(法人参加)",HLOOKUP(M181,'2024単価表'!$A$27:$B$28,2,0)/2,""))</f>
        <v/>
      </c>
      <c r="AK181" s="410" t="str">
        <f t="shared" si="37"/>
        <v/>
      </c>
      <c r="AL181" s="706"/>
      <c r="AM181" s="706"/>
    </row>
    <row r="182" spans="3:39" ht="27.75" customHeight="1">
      <c r="D182" s="581"/>
      <c r="E182" s="396"/>
      <c r="F182" s="397" t="s">
        <v>245</v>
      </c>
      <c r="G182" s="398"/>
      <c r="H182" s="399"/>
      <c r="I182" s="810"/>
      <c r="J182" s="810"/>
      <c r="K182" s="706"/>
      <c r="L182" s="706"/>
      <c r="M182" s="399"/>
      <c r="N182" s="401"/>
      <c r="O182" s="407"/>
      <c r="P182" s="408"/>
      <c r="Q182" s="413" t="str">
        <f t="shared" si="44"/>
        <v/>
      </c>
      <c r="R182" s="410" t="str">
        <f>IF($M182="","",IF($P182="講師",IF($O182="サブ",HLOOKUP(M182,'2024単価表'!$A$4:$B$5,2,FALSE)/2,HLOOKUP(M182,'2024単価表'!$A$4:$B$5,2,FALSE)),""))</f>
        <v/>
      </c>
      <c r="S182" s="410" t="str">
        <f t="shared" si="38"/>
        <v/>
      </c>
      <c r="T182" s="413" t="str">
        <f t="shared" si="45"/>
        <v/>
      </c>
      <c r="U182" s="410" t="str">
        <f>IF($M182="","",IF($P182="検討会等参加",HLOOKUP(M182,'2024単価表'!$A$11:$B$12,2,0),""))</f>
        <v/>
      </c>
      <c r="V182" s="410" t="str">
        <f t="shared" si="39"/>
        <v/>
      </c>
      <c r="W182" s="401"/>
      <c r="X182" s="411"/>
      <c r="Y182" s="399"/>
      <c r="Z182" s="410" t="str">
        <f t="shared" si="40"/>
        <v/>
      </c>
      <c r="AA182" s="410" t="str">
        <f t="shared" si="41"/>
        <v/>
      </c>
      <c r="AB182" s="412"/>
      <c r="AC182" s="399"/>
      <c r="AD182" s="410" t="str">
        <f t="shared" si="42"/>
        <v/>
      </c>
      <c r="AE182" s="410" t="str">
        <f t="shared" si="43"/>
        <v/>
      </c>
      <c r="AF182" s="413" t="str">
        <f t="shared" si="46"/>
        <v/>
      </c>
      <c r="AG182" s="410" t="str">
        <f>IF($M182="","",IF($P182="講習料",IF($O182="サブ",HLOOKUP(M182,'2024単価表'!$A$27:$B$28,2,0)/2,HLOOKUP(M182,'2024単価表'!$A$27:$B$28,2,0)),""))</f>
        <v/>
      </c>
      <c r="AH182" s="410" t="str">
        <f t="shared" si="35"/>
        <v/>
      </c>
      <c r="AI182" s="413" t="str">
        <f t="shared" si="47"/>
        <v/>
      </c>
      <c r="AJ182" s="410" t="str">
        <f>IF($M182="","",IF($P182="検討会(法人参加)",HLOOKUP(M182,'2024単価表'!$A$27:$B$28,2,0)/2,""))</f>
        <v/>
      </c>
      <c r="AK182" s="410" t="str">
        <f t="shared" si="37"/>
        <v/>
      </c>
      <c r="AL182" s="706"/>
      <c r="AM182" s="706"/>
    </row>
    <row r="183" spans="3:39" ht="27.75" customHeight="1">
      <c r="D183" s="581"/>
      <c r="E183" s="396"/>
      <c r="F183" s="397" t="s">
        <v>245</v>
      </c>
      <c r="G183" s="398"/>
      <c r="H183" s="399"/>
      <c r="I183" s="810"/>
      <c r="J183" s="810"/>
      <c r="K183" s="706"/>
      <c r="L183" s="706"/>
      <c r="M183" s="400"/>
      <c r="N183" s="401"/>
      <c r="O183" s="407"/>
      <c r="P183" s="408"/>
      <c r="Q183" s="409" t="str">
        <f t="shared" si="44"/>
        <v/>
      </c>
      <c r="R183" s="410" t="str">
        <f>IF($M183="","",IF($P183="講師",IF($O183="サブ",HLOOKUP(M183,'2024単価表'!$A$4:$B$5,2,FALSE)/2,HLOOKUP(M183,'2024単価表'!$A$4:$B$5,2,FALSE)),""))</f>
        <v/>
      </c>
      <c r="S183" s="410" t="str">
        <f t="shared" si="38"/>
        <v/>
      </c>
      <c r="T183" s="409" t="str">
        <f t="shared" si="45"/>
        <v/>
      </c>
      <c r="U183" s="410" t="str">
        <f>IF($M183="","",IF($P183="検討会等参加",HLOOKUP(M183,'2024単価表'!$A$11:$B$12,2,0),""))</f>
        <v/>
      </c>
      <c r="V183" s="410" t="str">
        <f t="shared" si="39"/>
        <v/>
      </c>
      <c r="W183" s="401"/>
      <c r="X183" s="411"/>
      <c r="Y183" s="400"/>
      <c r="Z183" s="410" t="str">
        <f t="shared" si="40"/>
        <v/>
      </c>
      <c r="AA183" s="410" t="str">
        <f t="shared" si="41"/>
        <v/>
      </c>
      <c r="AB183" s="412"/>
      <c r="AC183" s="399"/>
      <c r="AD183" s="410" t="str">
        <f t="shared" si="42"/>
        <v/>
      </c>
      <c r="AE183" s="410" t="str">
        <f t="shared" si="43"/>
        <v/>
      </c>
      <c r="AF183" s="409" t="str">
        <f t="shared" si="46"/>
        <v/>
      </c>
      <c r="AG183" s="410" t="str">
        <f>IF($M183="","",IF($P183="講習料",IF($O183="サブ",HLOOKUP(M183,'2024単価表'!$A$27:$B$28,2,0)/2,HLOOKUP(M183,'2024単価表'!$A$27:$B$28,2,0)),""))</f>
        <v/>
      </c>
      <c r="AH183" s="410" t="str">
        <f t="shared" si="35"/>
        <v/>
      </c>
      <c r="AI183" s="409" t="str">
        <f t="shared" si="47"/>
        <v/>
      </c>
      <c r="AJ183" s="410" t="str">
        <f>IF($M183="","",IF($P183="検討会(法人参加)",HLOOKUP(M183,'2024単価表'!$A$27:$B$28,2,0)/2,""))</f>
        <v/>
      </c>
      <c r="AK183" s="410" t="str">
        <f t="shared" si="37"/>
        <v/>
      </c>
      <c r="AL183" s="706"/>
      <c r="AM183" s="706"/>
    </row>
    <row r="184" spans="3:39" ht="27.75" customHeight="1">
      <c r="D184" s="581"/>
      <c r="E184" s="396"/>
      <c r="F184" s="397" t="s">
        <v>245</v>
      </c>
      <c r="G184" s="398"/>
      <c r="H184" s="399"/>
      <c r="I184" s="810"/>
      <c r="J184" s="810"/>
      <c r="K184" s="706"/>
      <c r="L184" s="706"/>
      <c r="M184" s="399"/>
      <c r="N184" s="401"/>
      <c r="O184" s="407"/>
      <c r="P184" s="408"/>
      <c r="Q184" s="413" t="str">
        <f t="shared" si="44"/>
        <v/>
      </c>
      <c r="R184" s="410" t="str">
        <f>IF($M184="","",IF($P184="講師",IF($O184="サブ",HLOOKUP(M184,'2024単価表'!$A$4:$B$5,2,FALSE)/2,HLOOKUP(M184,'2024単価表'!$A$4:$B$5,2,FALSE)),""))</f>
        <v/>
      </c>
      <c r="S184" s="410" t="str">
        <f t="shared" si="38"/>
        <v/>
      </c>
      <c r="T184" s="413" t="str">
        <f t="shared" si="45"/>
        <v/>
      </c>
      <c r="U184" s="410" t="str">
        <f>IF($M184="","",IF($P184="検討会等参加",HLOOKUP(M184,'2024単価表'!$A$11:$B$12,2,0),""))</f>
        <v/>
      </c>
      <c r="V184" s="410" t="str">
        <f t="shared" si="39"/>
        <v/>
      </c>
      <c r="W184" s="401"/>
      <c r="X184" s="411"/>
      <c r="Y184" s="399"/>
      <c r="Z184" s="410" t="str">
        <f t="shared" si="40"/>
        <v/>
      </c>
      <c r="AA184" s="410" t="str">
        <f t="shared" si="41"/>
        <v/>
      </c>
      <c r="AB184" s="412"/>
      <c r="AC184" s="399"/>
      <c r="AD184" s="410" t="str">
        <f t="shared" si="42"/>
        <v/>
      </c>
      <c r="AE184" s="410" t="str">
        <f t="shared" si="43"/>
        <v/>
      </c>
      <c r="AF184" s="413" t="str">
        <f t="shared" si="46"/>
        <v/>
      </c>
      <c r="AG184" s="410" t="str">
        <f>IF($M184="","",IF($P184="講習料",IF($O184="サブ",HLOOKUP(M184,'2024単価表'!$A$27:$B$28,2,0)/2,HLOOKUP(M184,'2024単価表'!$A$27:$B$28,2,0)),""))</f>
        <v/>
      </c>
      <c r="AH184" s="410" t="str">
        <f t="shared" si="35"/>
        <v/>
      </c>
      <c r="AI184" s="413" t="str">
        <f t="shared" si="47"/>
        <v/>
      </c>
      <c r="AJ184" s="410" t="str">
        <f>IF($M184="","",IF($P184="検討会(法人参加)",HLOOKUP(M184,'2024単価表'!$A$27:$B$28,2,0)/2,""))</f>
        <v/>
      </c>
      <c r="AK184" s="410" t="str">
        <f t="shared" si="37"/>
        <v/>
      </c>
      <c r="AL184" s="706"/>
      <c r="AM184" s="706"/>
    </row>
    <row r="185" spans="3:39" ht="27.75" customHeight="1">
      <c r="D185" s="581"/>
      <c r="E185" s="396"/>
      <c r="F185" s="397" t="s">
        <v>245</v>
      </c>
      <c r="G185" s="398"/>
      <c r="H185" s="399"/>
      <c r="I185" s="810"/>
      <c r="J185" s="810"/>
      <c r="K185" s="706"/>
      <c r="L185" s="706"/>
      <c r="M185" s="400"/>
      <c r="N185" s="401"/>
      <c r="O185" s="407"/>
      <c r="P185" s="408"/>
      <c r="Q185" s="409" t="str">
        <f t="shared" si="44"/>
        <v/>
      </c>
      <c r="R185" s="410" t="str">
        <f>IF($M185="","",IF($P185="講師",IF($O185="サブ",HLOOKUP(M185,'2024単価表'!$A$4:$B$5,2,FALSE)/2,HLOOKUP(M185,'2024単価表'!$A$4:$B$5,2,FALSE)),""))</f>
        <v/>
      </c>
      <c r="S185" s="410" t="str">
        <f t="shared" si="38"/>
        <v/>
      </c>
      <c r="T185" s="409" t="str">
        <f t="shared" si="45"/>
        <v/>
      </c>
      <c r="U185" s="410" t="str">
        <f>IF($M185="","",IF($P185="検討会等参加",HLOOKUP(M185,'2024単価表'!$A$11:$B$12,2,0),""))</f>
        <v/>
      </c>
      <c r="V185" s="410" t="str">
        <f t="shared" si="39"/>
        <v/>
      </c>
      <c r="W185" s="401"/>
      <c r="X185" s="411"/>
      <c r="Y185" s="400"/>
      <c r="Z185" s="410" t="str">
        <f t="shared" si="40"/>
        <v/>
      </c>
      <c r="AA185" s="410" t="str">
        <f t="shared" si="41"/>
        <v/>
      </c>
      <c r="AB185" s="412"/>
      <c r="AC185" s="399"/>
      <c r="AD185" s="410" t="str">
        <f t="shared" si="42"/>
        <v/>
      </c>
      <c r="AE185" s="410" t="str">
        <f t="shared" si="43"/>
        <v/>
      </c>
      <c r="AF185" s="409" t="str">
        <f t="shared" si="46"/>
        <v/>
      </c>
      <c r="AG185" s="410" t="str">
        <f>IF($M185="","",IF($P185="講習料",IF($O185="サブ",HLOOKUP(M185,'2024単価表'!$A$27:$B$28,2,0)/2,HLOOKUP(M185,'2024単価表'!$A$27:$B$28,2,0)),""))</f>
        <v/>
      </c>
      <c r="AH185" s="410" t="str">
        <f t="shared" si="35"/>
        <v/>
      </c>
      <c r="AI185" s="409" t="str">
        <f t="shared" si="47"/>
        <v/>
      </c>
      <c r="AJ185" s="410" t="str">
        <f>IF($M185="","",IF($P185="検討会(法人参加)",HLOOKUP(M185,'2024単価表'!$A$27:$B$28,2,0)/2,""))</f>
        <v/>
      </c>
      <c r="AK185" s="410" t="str">
        <f t="shared" si="37"/>
        <v/>
      </c>
      <c r="AL185" s="706"/>
      <c r="AM185" s="706"/>
    </row>
    <row r="186" spans="3:39" ht="27.75" customHeight="1">
      <c r="D186" s="581"/>
      <c r="E186" s="396"/>
      <c r="F186" s="397" t="s">
        <v>245</v>
      </c>
      <c r="G186" s="398"/>
      <c r="H186" s="399"/>
      <c r="I186" s="810"/>
      <c r="J186" s="810"/>
      <c r="K186" s="706"/>
      <c r="L186" s="706"/>
      <c r="M186" s="399"/>
      <c r="N186" s="401"/>
      <c r="O186" s="407"/>
      <c r="P186" s="408"/>
      <c r="Q186" s="413" t="str">
        <f t="shared" si="44"/>
        <v/>
      </c>
      <c r="R186" s="410" t="str">
        <f>IF($M186="","",IF($P186="講師",IF($O186="サブ",HLOOKUP(M186,'2024単価表'!$A$4:$B$5,2,FALSE)/2,HLOOKUP(M186,'2024単価表'!$A$4:$B$5,2,FALSE)),""))</f>
        <v/>
      </c>
      <c r="S186" s="410" t="str">
        <f t="shared" si="38"/>
        <v/>
      </c>
      <c r="T186" s="413" t="str">
        <f t="shared" si="45"/>
        <v/>
      </c>
      <c r="U186" s="410" t="str">
        <f>IF($M186="","",IF($P186="検討会等参加",HLOOKUP(M186,'2024単価表'!$A$11:$B$12,2,0),""))</f>
        <v/>
      </c>
      <c r="V186" s="410" t="str">
        <f t="shared" si="39"/>
        <v/>
      </c>
      <c r="W186" s="401"/>
      <c r="X186" s="411"/>
      <c r="Y186" s="399"/>
      <c r="Z186" s="410" t="str">
        <f t="shared" si="40"/>
        <v/>
      </c>
      <c r="AA186" s="410" t="str">
        <f t="shared" si="41"/>
        <v/>
      </c>
      <c r="AB186" s="412"/>
      <c r="AC186" s="399"/>
      <c r="AD186" s="410" t="str">
        <f t="shared" si="42"/>
        <v/>
      </c>
      <c r="AE186" s="410" t="str">
        <f t="shared" si="43"/>
        <v/>
      </c>
      <c r="AF186" s="413" t="str">
        <f t="shared" si="46"/>
        <v/>
      </c>
      <c r="AG186" s="410" t="str">
        <f>IF($M186="","",IF($P186="講習料",IF($O186="サブ",HLOOKUP(M186,'2024単価表'!$A$27:$B$28,2,0)/2,HLOOKUP(M186,'2024単価表'!$A$27:$B$28,2,0)),""))</f>
        <v/>
      </c>
      <c r="AH186" s="410" t="str">
        <f t="shared" si="35"/>
        <v/>
      </c>
      <c r="AI186" s="413" t="str">
        <f t="shared" si="47"/>
        <v/>
      </c>
      <c r="AJ186" s="410" t="str">
        <f>IF($M186="","",IF($P186="検討会(法人参加)",HLOOKUP(M186,'2024単価表'!$A$27:$B$28,2,0)/2,""))</f>
        <v/>
      </c>
      <c r="AK186" s="410" t="str">
        <f t="shared" si="37"/>
        <v/>
      </c>
      <c r="AL186" s="706"/>
      <c r="AM186" s="706"/>
    </row>
    <row r="187" spans="3:39" ht="27.75" customHeight="1">
      <c r="D187" s="581"/>
      <c r="E187" s="396"/>
      <c r="F187" s="397" t="s">
        <v>245</v>
      </c>
      <c r="G187" s="398"/>
      <c r="H187" s="399"/>
      <c r="I187" s="810"/>
      <c r="J187" s="810"/>
      <c r="K187" s="706"/>
      <c r="L187" s="706"/>
      <c r="M187" s="400"/>
      <c r="N187" s="401"/>
      <c r="O187" s="407"/>
      <c r="P187" s="408"/>
      <c r="Q187" s="409" t="str">
        <f t="shared" si="44"/>
        <v/>
      </c>
      <c r="R187" s="410" t="str">
        <f>IF($M187="","",IF($P187="講師",IF($O187="サブ",HLOOKUP(M187,'2024単価表'!$A$4:$B$5,2,FALSE)/2,HLOOKUP(M187,'2024単価表'!$A$4:$B$5,2,FALSE)),""))</f>
        <v/>
      </c>
      <c r="S187" s="410" t="str">
        <f t="shared" si="38"/>
        <v/>
      </c>
      <c r="T187" s="409" t="str">
        <f t="shared" si="45"/>
        <v/>
      </c>
      <c r="U187" s="410" t="str">
        <f>IF($M187="","",IF($P187="検討会等参加",HLOOKUP(M187,'2024単価表'!$A$11:$B$12,2,0),""))</f>
        <v/>
      </c>
      <c r="V187" s="410" t="str">
        <f t="shared" si="39"/>
        <v/>
      </c>
      <c r="W187" s="401"/>
      <c r="X187" s="411"/>
      <c r="Y187" s="400"/>
      <c r="Z187" s="410" t="str">
        <f t="shared" si="40"/>
        <v/>
      </c>
      <c r="AA187" s="410" t="str">
        <f t="shared" si="41"/>
        <v/>
      </c>
      <c r="AB187" s="412"/>
      <c r="AC187" s="399"/>
      <c r="AD187" s="410" t="str">
        <f t="shared" si="42"/>
        <v/>
      </c>
      <c r="AE187" s="410" t="str">
        <f t="shared" si="43"/>
        <v/>
      </c>
      <c r="AF187" s="409" t="str">
        <f t="shared" si="46"/>
        <v/>
      </c>
      <c r="AG187" s="410" t="str">
        <f>IF($M187="","",IF($P187="講習料",IF($O187="サブ",HLOOKUP(M187,'2024単価表'!$A$27:$B$28,2,0)/2,HLOOKUP(M187,'2024単価表'!$A$27:$B$28,2,0)),""))</f>
        <v/>
      </c>
      <c r="AH187" s="410" t="str">
        <f t="shared" si="35"/>
        <v/>
      </c>
      <c r="AI187" s="409" t="str">
        <f t="shared" si="47"/>
        <v/>
      </c>
      <c r="AJ187" s="410" t="str">
        <f>IF($M187="","",IF($P187="検討会(法人参加)",HLOOKUP(M187,'2024単価表'!$A$27:$B$28,2,0)/2,""))</f>
        <v/>
      </c>
      <c r="AK187" s="410" t="str">
        <f t="shared" si="37"/>
        <v/>
      </c>
      <c r="AL187" s="706"/>
      <c r="AM187" s="706"/>
    </row>
    <row r="188" spans="3:39" ht="27.75" customHeight="1">
      <c r="D188" s="581"/>
      <c r="E188" s="396"/>
      <c r="F188" s="397" t="s">
        <v>245</v>
      </c>
      <c r="G188" s="398"/>
      <c r="H188" s="399"/>
      <c r="I188" s="810"/>
      <c r="J188" s="810"/>
      <c r="K188" s="706"/>
      <c r="L188" s="706"/>
      <c r="M188" s="399"/>
      <c r="N188" s="401"/>
      <c r="O188" s="407"/>
      <c r="P188" s="408"/>
      <c r="Q188" s="413" t="str">
        <f t="shared" si="44"/>
        <v/>
      </c>
      <c r="R188" s="410" t="str">
        <f>IF($M188="","",IF($P188="講師",IF($O188="サブ",HLOOKUP(M188,'2024単価表'!$A$4:$B$5,2,FALSE)/2,HLOOKUP(M188,'2024単価表'!$A$4:$B$5,2,FALSE)),""))</f>
        <v/>
      </c>
      <c r="S188" s="410" t="str">
        <f t="shared" si="38"/>
        <v/>
      </c>
      <c r="T188" s="413" t="str">
        <f t="shared" si="45"/>
        <v/>
      </c>
      <c r="U188" s="410" t="str">
        <f>IF($M188="","",IF($P188="検討会等参加",HLOOKUP(M188,'2024単価表'!$A$11:$B$12,2,0),""))</f>
        <v/>
      </c>
      <c r="V188" s="410" t="str">
        <f t="shared" si="39"/>
        <v/>
      </c>
      <c r="W188" s="401"/>
      <c r="X188" s="411"/>
      <c r="Y188" s="399"/>
      <c r="Z188" s="410" t="str">
        <f t="shared" si="40"/>
        <v/>
      </c>
      <c r="AA188" s="410" t="str">
        <f t="shared" si="41"/>
        <v/>
      </c>
      <c r="AB188" s="412"/>
      <c r="AC188" s="399"/>
      <c r="AD188" s="410" t="str">
        <f t="shared" si="42"/>
        <v/>
      </c>
      <c r="AE188" s="410" t="str">
        <f t="shared" si="43"/>
        <v/>
      </c>
      <c r="AF188" s="413" t="str">
        <f t="shared" si="46"/>
        <v/>
      </c>
      <c r="AG188" s="410" t="str">
        <f>IF($M188="","",IF($P188="講習料",IF($O188="サブ",HLOOKUP(M188,'2024単価表'!$A$27:$B$28,2,0)/2,HLOOKUP(M188,'2024単価表'!$A$27:$B$28,2,0)),""))</f>
        <v/>
      </c>
      <c r="AH188" s="410" t="str">
        <f t="shared" si="35"/>
        <v/>
      </c>
      <c r="AI188" s="413" t="str">
        <f t="shared" si="47"/>
        <v/>
      </c>
      <c r="AJ188" s="410" t="str">
        <f>IF($M188="","",IF($P188="検討会(法人参加)",HLOOKUP(M188,'2024単価表'!$A$27:$B$28,2,0)/2,""))</f>
        <v/>
      </c>
      <c r="AK188" s="410" t="str">
        <f t="shared" si="37"/>
        <v/>
      </c>
      <c r="AL188" s="706"/>
      <c r="AM188" s="706"/>
    </row>
    <row r="189" spans="3:39" ht="27.75" customHeight="1">
      <c r="D189" s="581"/>
      <c r="E189" s="396"/>
      <c r="F189" s="397" t="s">
        <v>245</v>
      </c>
      <c r="G189" s="398"/>
      <c r="H189" s="399"/>
      <c r="I189" s="810"/>
      <c r="J189" s="810"/>
      <c r="K189" s="706"/>
      <c r="L189" s="706"/>
      <c r="M189" s="400"/>
      <c r="N189" s="401"/>
      <c r="O189" s="407"/>
      <c r="P189" s="408"/>
      <c r="Q189" s="409" t="str">
        <f t="shared" si="44"/>
        <v/>
      </c>
      <c r="R189" s="410" t="str">
        <f>IF($M189="","",IF($P189="講師",IF($O189="サブ",HLOOKUP(M189,'2024単価表'!$A$4:$B$5,2,FALSE)/2,HLOOKUP(M189,'2024単価表'!$A$4:$B$5,2,FALSE)),""))</f>
        <v/>
      </c>
      <c r="S189" s="410" t="str">
        <f t="shared" si="38"/>
        <v/>
      </c>
      <c r="T189" s="409" t="str">
        <f t="shared" si="45"/>
        <v/>
      </c>
      <c r="U189" s="410" t="str">
        <f>IF($M189="","",IF($P189="検討会等参加",HLOOKUP(M189,'2024単価表'!$A$11:$B$12,2,0),""))</f>
        <v/>
      </c>
      <c r="V189" s="410" t="str">
        <f t="shared" si="39"/>
        <v/>
      </c>
      <c r="W189" s="401"/>
      <c r="X189" s="411"/>
      <c r="Y189" s="400"/>
      <c r="Z189" s="410" t="str">
        <f t="shared" si="40"/>
        <v/>
      </c>
      <c r="AA189" s="410" t="str">
        <f t="shared" si="41"/>
        <v/>
      </c>
      <c r="AB189" s="412"/>
      <c r="AC189" s="399"/>
      <c r="AD189" s="410" t="str">
        <f t="shared" si="42"/>
        <v/>
      </c>
      <c r="AE189" s="410" t="str">
        <f t="shared" si="43"/>
        <v/>
      </c>
      <c r="AF189" s="409" t="str">
        <f t="shared" si="46"/>
        <v/>
      </c>
      <c r="AG189" s="410" t="str">
        <f>IF($M189="","",IF($P189="講習料",IF($O189="サブ",HLOOKUP(M189,'2024単価表'!$A$27:$B$28,2,0)/2,HLOOKUP(M189,'2024単価表'!$A$27:$B$28,2,0)),""))</f>
        <v/>
      </c>
      <c r="AH189" s="410" t="str">
        <f t="shared" si="35"/>
        <v/>
      </c>
      <c r="AI189" s="409" t="str">
        <f t="shared" si="47"/>
        <v/>
      </c>
      <c r="AJ189" s="410" t="str">
        <f>IF($M189="","",IF($P189="検討会(法人参加)",HLOOKUP(M189,'2024単価表'!$A$27:$B$28,2,0)/2,""))</f>
        <v/>
      </c>
      <c r="AK189" s="410" t="str">
        <f t="shared" si="37"/>
        <v/>
      </c>
      <c r="AL189" s="706"/>
      <c r="AM189" s="706"/>
    </row>
    <row r="190" spans="3:39" ht="27.75" customHeight="1">
      <c r="D190" s="581"/>
      <c r="E190" s="396"/>
      <c r="F190" s="397" t="s">
        <v>245</v>
      </c>
      <c r="G190" s="398"/>
      <c r="H190" s="399"/>
      <c r="I190" s="810"/>
      <c r="J190" s="810"/>
      <c r="K190" s="706"/>
      <c r="L190" s="706"/>
      <c r="M190" s="399"/>
      <c r="N190" s="401"/>
      <c r="O190" s="407"/>
      <c r="P190" s="408"/>
      <c r="Q190" s="413" t="str">
        <f t="shared" si="44"/>
        <v/>
      </c>
      <c r="R190" s="410" t="str">
        <f>IF($M190="","",IF($P190="講師",IF($O190="サブ",HLOOKUP(M190,'2024単価表'!$A$4:$B$5,2,FALSE)/2,HLOOKUP(M190,'2024単価表'!$A$4:$B$5,2,FALSE)),""))</f>
        <v/>
      </c>
      <c r="S190" s="410" t="str">
        <f t="shared" si="38"/>
        <v/>
      </c>
      <c r="T190" s="413" t="str">
        <f t="shared" si="45"/>
        <v/>
      </c>
      <c r="U190" s="410" t="str">
        <f>IF($M190="","",IF($P190="検討会等参加",HLOOKUP(M190,'2024単価表'!$A$11:$B$12,2,0),""))</f>
        <v/>
      </c>
      <c r="V190" s="410" t="str">
        <f t="shared" si="39"/>
        <v/>
      </c>
      <c r="W190" s="401"/>
      <c r="X190" s="411"/>
      <c r="Y190" s="399"/>
      <c r="Z190" s="410" t="str">
        <f t="shared" si="40"/>
        <v/>
      </c>
      <c r="AA190" s="410" t="str">
        <f t="shared" si="41"/>
        <v/>
      </c>
      <c r="AB190" s="412"/>
      <c r="AC190" s="399"/>
      <c r="AD190" s="410" t="str">
        <f t="shared" si="42"/>
        <v/>
      </c>
      <c r="AE190" s="410" t="str">
        <f t="shared" si="43"/>
        <v/>
      </c>
      <c r="AF190" s="413" t="str">
        <f t="shared" si="46"/>
        <v/>
      </c>
      <c r="AG190" s="410" t="str">
        <f>IF($M190="","",IF($P190="講習料",IF($O190="サブ",HLOOKUP(M190,'2024単価表'!$A$27:$B$28,2,0)/2,HLOOKUP(M190,'2024単価表'!$A$27:$B$28,2,0)),""))</f>
        <v/>
      </c>
      <c r="AH190" s="410" t="str">
        <f t="shared" si="35"/>
        <v/>
      </c>
      <c r="AI190" s="413" t="str">
        <f t="shared" si="47"/>
        <v/>
      </c>
      <c r="AJ190" s="410" t="str">
        <f>IF($M190="","",IF($P190="検討会(法人参加)",HLOOKUP(M190,'2024単価表'!$A$27:$B$28,2,0)/2,""))</f>
        <v/>
      </c>
      <c r="AK190" s="410" t="str">
        <f t="shared" si="37"/>
        <v/>
      </c>
      <c r="AL190" s="706"/>
      <c r="AM190" s="706"/>
    </row>
    <row r="191" spans="3:39" ht="39" customHeight="1">
      <c r="C191" s="98">
        <f>COUNTIF(C7:C190,"●")</f>
        <v>0</v>
      </c>
      <c r="P191" s="604"/>
      <c r="Q191" s="704"/>
      <c r="R191" s="605" t="s">
        <v>246</v>
      </c>
      <c r="S191" s="606">
        <f>SUM(S7:S190)</f>
        <v>0</v>
      </c>
      <c r="T191" s="817" t="s">
        <v>247</v>
      </c>
      <c r="U191" s="818"/>
      <c r="V191" s="606">
        <f>SUM(V7:V190)</f>
        <v>0</v>
      </c>
      <c r="Y191" s="390"/>
      <c r="Z191" s="389" t="s">
        <v>248</v>
      </c>
      <c r="AA191" s="607">
        <f>SUM(AA7:AA190)</f>
        <v>0</v>
      </c>
      <c r="AB191" s="825" t="s">
        <v>249</v>
      </c>
      <c r="AC191" s="826"/>
      <c r="AD191" s="826"/>
      <c r="AE191" s="414">
        <f>SUM(AE7:AE190)</f>
        <v>0</v>
      </c>
      <c r="AF191" s="605"/>
      <c r="AG191" s="605" t="s">
        <v>250</v>
      </c>
      <c r="AH191" s="414">
        <f>SUM(AH7:AH190)+SUM(AK7:AK190)</f>
        <v>0</v>
      </c>
      <c r="AI191" s="626" t="s">
        <v>251</v>
      </c>
      <c r="AK191" s="125"/>
      <c r="AL191" s="99"/>
      <c r="AM191" s="99"/>
    </row>
  </sheetData>
  <mergeCells count="227">
    <mergeCell ref="T191:U191"/>
    <mergeCell ref="O4:O6"/>
    <mergeCell ref="AL4:AL6"/>
    <mergeCell ref="P4:P6"/>
    <mergeCell ref="Q5:Q6"/>
    <mergeCell ref="T5:T6"/>
    <mergeCell ref="AC5:AC6"/>
    <mergeCell ref="AB5:AB6"/>
    <mergeCell ref="AA5:AA6"/>
    <mergeCell ref="AE5:AE6"/>
    <mergeCell ref="AB4:AE4"/>
    <mergeCell ref="AB191:AD191"/>
    <mergeCell ref="AM4:AM6"/>
    <mergeCell ref="AI4:AK4"/>
    <mergeCell ref="AI5:AI6"/>
    <mergeCell ref="AJ5:AJ6"/>
    <mergeCell ref="AK5:AK6"/>
    <mergeCell ref="AF5:AF6"/>
    <mergeCell ref="Q4:S4"/>
    <mergeCell ref="T4:V4"/>
    <mergeCell ref="AF4:AH4"/>
    <mergeCell ref="Y5:Y6"/>
    <mergeCell ref="X5:X6"/>
    <mergeCell ref="W5:W6"/>
    <mergeCell ref="V5:V6"/>
    <mergeCell ref="S5:S6"/>
    <mergeCell ref="AG5:AG6"/>
    <mergeCell ref="AD5:AD6"/>
    <mergeCell ref="Z5:Z6"/>
    <mergeCell ref="U5:U6"/>
    <mergeCell ref="R5:R6"/>
    <mergeCell ref="AH5:AH6"/>
    <mergeCell ref="W4:AA4"/>
    <mergeCell ref="I185:J185"/>
    <mergeCell ref="I186:J186"/>
    <mergeCell ref="I155:J155"/>
    <mergeCell ref="I156:J156"/>
    <mergeCell ref="I161:J161"/>
    <mergeCell ref="I16:J16"/>
    <mergeCell ref="I63:J63"/>
    <mergeCell ref="I64:J64"/>
    <mergeCell ref="I153:J153"/>
    <mergeCell ref="I154:J154"/>
    <mergeCell ref="I171:J171"/>
    <mergeCell ref="I172:J172"/>
    <mergeCell ref="I140:J140"/>
    <mergeCell ref="I147:J147"/>
    <mergeCell ref="I148:J148"/>
    <mergeCell ref="I145:J145"/>
    <mergeCell ref="I146:J146"/>
    <mergeCell ref="I131:J131"/>
    <mergeCell ref="I132:J132"/>
    <mergeCell ref="I133:J133"/>
    <mergeCell ref="I134:J134"/>
    <mergeCell ref="I135:J135"/>
    <mergeCell ref="I136:J136"/>
    <mergeCell ref="I67:J67"/>
    <mergeCell ref="I11:J11"/>
    <mergeCell ref="I157:J157"/>
    <mergeCell ref="I158:J158"/>
    <mergeCell ref="I159:J159"/>
    <mergeCell ref="I160:J160"/>
    <mergeCell ref="I151:J151"/>
    <mergeCell ref="I152:J152"/>
    <mergeCell ref="I166:J166"/>
    <mergeCell ref="I9:J9"/>
    <mergeCell ref="I10:J10"/>
    <mergeCell ref="I15:J15"/>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N4:N6"/>
    <mergeCell ref="K5:K6"/>
    <mergeCell ref="L5:L6"/>
    <mergeCell ref="I7:J7"/>
    <mergeCell ref="I8:J8"/>
    <mergeCell ref="D4:D6"/>
    <mergeCell ref="E4:G6"/>
    <mergeCell ref="H4:H6"/>
    <mergeCell ref="I4:J6"/>
    <mergeCell ref="K4:L4"/>
    <mergeCell ref="M4:M6"/>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I107:J107"/>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C4:C6"/>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 ref="I108:J108"/>
  </mergeCells>
  <phoneticPr fontId="6"/>
  <dataValidations count="6">
    <dataValidation type="list" allowBlank="1" showInputMessage="1" showErrorMessage="1" sqref="M7:M190 Y7:Y190" xr:uid="{00000000-0002-0000-0500-000000000000}">
      <formula1>"日,外"</formula1>
    </dataValidation>
    <dataValidation type="list" allowBlank="1" showInputMessage="1" showErrorMessage="1" sqref="P7:P190" xr:uid="{00000000-0002-0000-0500-000002000000}">
      <formula1>"講師,検討会等参加,講習料,検討会(法人参加)"</formula1>
    </dataValidation>
    <dataValidation type="list" allowBlank="1" showInputMessage="1" showErrorMessage="1" sqref="O7:O190" xr:uid="{00000000-0002-0000-0500-000003000000}">
      <formula1>"サブ"</formula1>
    </dataValidation>
    <dataValidation type="list" allowBlank="1" showInputMessage="1" showErrorMessage="1" sqref="C7:C190" xr:uid="{00000000-0002-0000-0500-000004000000}">
      <formula1>"●"</formula1>
    </dataValidation>
    <dataValidation type="list" allowBlank="1" showInputMessage="1" showErrorMessage="1" sqref="H7:H190" xr:uid="{00000000-0002-0000-0500-000006000000}">
      <formula1>"講義,実習,視察,討議,発表"</formula1>
    </dataValidation>
    <dataValidation type="list" allowBlank="1" showInputMessage="1" sqref="AB7:AB190" xr:uid="{00000000-0002-0000-0500-000007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1:AT461"/>
  <sheetViews>
    <sheetView showGridLines="0" view="pageBreakPreview" zoomScale="80" zoomScaleNormal="90" zoomScaleSheetLayoutView="80" workbookViewId="0">
      <selection activeCell="C3" sqref="C3"/>
    </sheetView>
  </sheetViews>
  <sheetFormatPr defaultColWidth="9" defaultRowHeight="13" outlineLevelCol="1"/>
  <cols>
    <col min="1" max="1" width="54.08984375" style="43" customWidth="1" outlineLevel="1"/>
    <col min="2" max="2" width="2.08984375" style="43" customWidth="1"/>
    <col min="3" max="3" width="11.90625" style="43" customWidth="1"/>
    <col min="4" max="4" width="12.26953125" style="43" customWidth="1"/>
    <col min="5" max="5" width="16.36328125" style="43" customWidth="1"/>
    <col min="6" max="6" width="6.90625" style="43" customWidth="1"/>
    <col min="7" max="7" width="4.6328125" style="43" customWidth="1"/>
    <col min="8" max="8" width="10.36328125" style="43" customWidth="1"/>
    <col min="9" max="10" width="12.08984375" style="43" customWidth="1"/>
    <col min="11" max="11" width="7.6328125" style="43" customWidth="1"/>
    <col min="12" max="14" width="7.90625" style="43" customWidth="1"/>
    <col min="15" max="15" width="4.6328125" style="43" customWidth="1"/>
    <col min="16" max="16" width="9.36328125" style="43" customWidth="1"/>
    <col min="17" max="17" width="7.90625" style="43" customWidth="1"/>
    <col min="18" max="18" width="4.6328125" style="43" customWidth="1"/>
    <col min="19" max="19" width="8.6328125" style="43" customWidth="1"/>
    <col min="20" max="20" width="4.6328125" style="43" customWidth="1"/>
    <col min="21" max="22" width="9.6328125" style="43" customWidth="1"/>
    <col min="23" max="23" width="6.36328125" style="43" customWidth="1"/>
    <col min="24" max="24" width="15.6328125" style="43" customWidth="1"/>
    <col min="25" max="25" width="2.26953125" style="43" customWidth="1"/>
    <col min="26" max="26" width="9" style="43" customWidth="1"/>
    <col min="27" max="27" width="35.36328125" style="43" customWidth="1"/>
    <col min="28" max="28" width="19.08984375" style="43" customWidth="1"/>
    <col min="29" max="29" width="11.36328125" style="43" customWidth="1"/>
    <col min="30" max="30" width="4.26953125" style="43" customWidth="1"/>
    <col min="31" max="31" width="20.6328125" style="43" customWidth="1"/>
    <col min="32" max="33" width="19.7265625" style="43" customWidth="1"/>
    <col min="34" max="34" width="9.08984375" style="43" customWidth="1"/>
    <col min="35" max="37" width="10.36328125" style="43" customWidth="1"/>
    <col min="38" max="38" width="5.36328125" style="43" customWidth="1"/>
    <col min="39" max="39" width="10.36328125" style="43" customWidth="1"/>
    <col min="40" max="40" width="10.08984375" style="43" customWidth="1"/>
    <col min="41" max="41" width="5.90625" style="43" customWidth="1"/>
    <col min="42" max="42" width="10.08984375" style="43" customWidth="1"/>
    <col min="43" max="43" width="6.08984375" style="43" customWidth="1"/>
    <col min="44" max="45" width="10.08984375" style="43" customWidth="1"/>
    <col min="46" max="46" width="9" style="50" customWidth="1"/>
    <col min="47" max="47" width="14.08984375" style="43" customWidth="1"/>
    <col min="48" max="16384" width="9" style="43"/>
  </cols>
  <sheetData>
    <row r="1" spans="2:25" ht="19.5" customHeight="1">
      <c r="U1" s="100"/>
      <c r="W1" s="702"/>
      <c r="X1" s="702" t="str">
        <f>IF(基本情報!E31="見積書","見積書　別紙３",IF(基本情報!E31="契約書","別紙３"))</f>
        <v>見積書　別紙３</v>
      </c>
      <c r="Y1" s="101"/>
    </row>
    <row r="2" spans="2:25" ht="21.75" customHeight="1">
      <c r="B2" s="206"/>
      <c r="C2" s="2" t="s">
        <v>252</v>
      </c>
      <c r="D2" s="206"/>
      <c r="E2" s="206"/>
      <c r="F2" s="206"/>
      <c r="G2" s="208"/>
      <c r="H2" s="206"/>
    </row>
    <row r="3" spans="2:25" ht="24.75" customHeight="1">
      <c r="C3" s="43" t="s">
        <v>253</v>
      </c>
      <c r="E3" s="828" t="s">
        <v>254</v>
      </c>
      <c r="F3" s="828"/>
      <c r="G3" s="827">
        <f>SUM(V118,V234,V345,V461)</f>
        <v>0</v>
      </c>
      <c r="H3" s="827"/>
    </row>
    <row r="4" spans="2:25" ht="20.25" customHeight="1">
      <c r="C4" s="43" t="s">
        <v>255</v>
      </c>
      <c r="W4" s="722"/>
      <c r="X4" s="722" t="s">
        <v>212</v>
      </c>
    </row>
    <row r="5" spans="2:25" ht="20.25" customHeight="1">
      <c r="C5" s="873" t="s">
        <v>256</v>
      </c>
      <c r="D5" s="873" t="s">
        <v>257</v>
      </c>
      <c r="E5" s="873" t="s">
        <v>258</v>
      </c>
      <c r="F5" s="875" t="s">
        <v>259</v>
      </c>
      <c r="G5" s="875" t="s">
        <v>260</v>
      </c>
      <c r="H5" s="873" t="s">
        <v>261</v>
      </c>
      <c r="I5" s="870" t="s">
        <v>262</v>
      </c>
      <c r="J5" s="871"/>
      <c r="K5" s="415" t="s">
        <v>263</v>
      </c>
      <c r="L5" s="870" t="s">
        <v>264</v>
      </c>
      <c r="M5" s="872"/>
      <c r="N5" s="871"/>
      <c r="O5" s="416" t="s">
        <v>265</v>
      </c>
      <c r="P5" s="417" t="s">
        <v>266</v>
      </c>
      <c r="Q5" s="418" t="s">
        <v>267</v>
      </c>
      <c r="R5" s="416"/>
      <c r="S5" s="416" t="s">
        <v>268</v>
      </c>
      <c r="T5" s="711"/>
      <c r="U5" s="416" t="s">
        <v>269</v>
      </c>
      <c r="V5" s="711" t="s">
        <v>270</v>
      </c>
      <c r="W5" s="878" t="s">
        <v>271</v>
      </c>
      <c r="X5" s="877" t="s">
        <v>272</v>
      </c>
      <c r="Y5" s="726"/>
    </row>
    <row r="6" spans="2:25" ht="20.25" customHeight="1">
      <c r="C6" s="874"/>
      <c r="D6" s="874"/>
      <c r="E6" s="874"/>
      <c r="F6" s="876"/>
      <c r="G6" s="876"/>
      <c r="H6" s="874"/>
      <c r="I6" s="102" t="s">
        <v>273</v>
      </c>
      <c r="J6" s="712" t="s">
        <v>274</v>
      </c>
      <c r="K6" s="102" t="s">
        <v>275</v>
      </c>
      <c r="L6" s="102" t="s">
        <v>276</v>
      </c>
      <c r="M6" s="102" t="s">
        <v>277</v>
      </c>
      <c r="N6" s="102" t="s">
        <v>278</v>
      </c>
      <c r="O6" s="102" t="s">
        <v>279</v>
      </c>
      <c r="P6" s="103" t="s">
        <v>280</v>
      </c>
      <c r="Q6" s="104" t="s">
        <v>281</v>
      </c>
      <c r="R6" s="102" t="s">
        <v>282</v>
      </c>
      <c r="S6" s="102" t="s">
        <v>281</v>
      </c>
      <c r="T6" s="102" t="s">
        <v>283</v>
      </c>
      <c r="U6" s="102" t="s">
        <v>284</v>
      </c>
      <c r="V6" s="712" t="s">
        <v>285</v>
      </c>
      <c r="W6" s="879"/>
      <c r="X6" s="877"/>
      <c r="Y6" s="726"/>
    </row>
    <row r="7" spans="2:25" ht="19.5" customHeight="1">
      <c r="C7" s="858"/>
      <c r="D7" s="861"/>
      <c r="E7" s="861"/>
      <c r="F7" s="861"/>
      <c r="G7" s="864"/>
      <c r="H7" s="867"/>
      <c r="I7" s="497"/>
      <c r="J7" s="709"/>
      <c r="K7" s="498"/>
      <c r="L7" s="499"/>
      <c r="M7" s="499"/>
      <c r="N7" s="500" t="str">
        <f>IF(I7="","",(SUM(L7:M7)))</f>
        <v/>
      </c>
      <c r="O7" s="501"/>
      <c r="P7" s="502" t="str">
        <f>IF(O7="","",(N7*O7))</f>
        <v/>
      </c>
      <c r="Q7" s="829"/>
      <c r="R7" s="832"/>
      <c r="S7" s="832"/>
      <c r="T7" s="835"/>
      <c r="U7" s="832"/>
      <c r="V7" s="832"/>
      <c r="W7" s="861"/>
      <c r="X7" s="838"/>
      <c r="Y7" s="105"/>
    </row>
    <row r="8" spans="2:25" ht="19.5" customHeight="1">
      <c r="C8" s="859"/>
      <c r="D8" s="862"/>
      <c r="E8" s="862"/>
      <c r="F8" s="862"/>
      <c r="G8" s="865"/>
      <c r="H8" s="868"/>
      <c r="I8" s="503"/>
      <c r="J8" s="710"/>
      <c r="K8" s="504"/>
      <c r="L8" s="505"/>
      <c r="M8" s="505"/>
      <c r="N8" s="506" t="str">
        <f>IF(I8="","",(SUM(L8:M8)))</f>
        <v/>
      </c>
      <c r="O8" s="507"/>
      <c r="P8" s="508" t="str">
        <f t="shared" ref="P8:P10" si="0">IF(O8="","",(N8*O8))</f>
        <v/>
      </c>
      <c r="Q8" s="830"/>
      <c r="R8" s="833"/>
      <c r="S8" s="833"/>
      <c r="T8" s="836"/>
      <c r="U8" s="833"/>
      <c r="V8" s="833"/>
      <c r="W8" s="862"/>
      <c r="X8" s="839"/>
      <c r="Y8" s="105"/>
    </row>
    <row r="9" spans="2:25" ht="19.5" customHeight="1">
      <c r="C9" s="859"/>
      <c r="D9" s="862"/>
      <c r="E9" s="862"/>
      <c r="F9" s="862"/>
      <c r="G9" s="865"/>
      <c r="H9" s="868"/>
      <c r="I9" s="503"/>
      <c r="J9" s="710"/>
      <c r="K9" s="504"/>
      <c r="L9" s="505"/>
      <c r="M9" s="505"/>
      <c r="N9" s="506" t="str">
        <f>IF(I9="","",(SUM(L9:M9)))</f>
        <v/>
      </c>
      <c r="O9" s="507"/>
      <c r="P9" s="508" t="str">
        <f t="shared" si="0"/>
        <v/>
      </c>
      <c r="Q9" s="830"/>
      <c r="R9" s="833"/>
      <c r="S9" s="833"/>
      <c r="T9" s="836"/>
      <c r="U9" s="833"/>
      <c r="V9" s="833"/>
      <c r="W9" s="862"/>
      <c r="X9" s="839"/>
      <c r="Y9" s="105"/>
    </row>
    <row r="10" spans="2:25" ht="19.5" customHeight="1">
      <c r="C10" s="859"/>
      <c r="D10" s="862"/>
      <c r="E10" s="862"/>
      <c r="F10" s="862"/>
      <c r="G10" s="865"/>
      <c r="H10" s="868"/>
      <c r="I10" s="503"/>
      <c r="J10" s="710"/>
      <c r="K10" s="504"/>
      <c r="L10" s="505"/>
      <c r="M10" s="505"/>
      <c r="N10" s="506" t="str">
        <f>IF(I10="","",(SUM(L10:M10)))</f>
        <v/>
      </c>
      <c r="O10" s="507"/>
      <c r="P10" s="508" t="str">
        <f t="shared" si="0"/>
        <v/>
      </c>
      <c r="Q10" s="831"/>
      <c r="R10" s="834"/>
      <c r="S10" s="834"/>
      <c r="T10" s="837"/>
      <c r="U10" s="834"/>
      <c r="V10" s="834"/>
      <c r="W10" s="862"/>
      <c r="X10" s="839"/>
      <c r="Y10" s="105"/>
    </row>
    <row r="11" spans="2:25" ht="19.5" customHeight="1">
      <c r="C11" s="860"/>
      <c r="D11" s="863"/>
      <c r="E11" s="863"/>
      <c r="F11" s="863"/>
      <c r="G11" s="866"/>
      <c r="H11" s="869"/>
      <c r="I11" s="509"/>
      <c r="J11" s="510"/>
      <c r="K11" s="511"/>
      <c r="L11" s="512"/>
      <c r="M11" s="512"/>
      <c r="N11" s="513"/>
      <c r="O11" s="514"/>
      <c r="P11" s="515">
        <f>SUM(P7:P10)</f>
        <v>0</v>
      </c>
      <c r="Q11" s="516">
        <f>IF(G7="",0,IF(G7=1,"1,500",IF(G7=2,"1,300",IF(G7=3,"1,100","850"))))</f>
        <v>0</v>
      </c>
      <c r="R11" s="517"/>
      <c r="S11" s="518">
        <f>IF(G7="",0,IF(G7=1,"14,000",IF(G7=2,"12,400",IF(G7=3,"10,300",IF(G7=4,"8,200",)))))</f>
        <v>0</v>
      </c>
      <c r="T11" s="519"/>
      <c r="U11" s="520">
        <f>IF(AND(R11="",T11=""),0,(SUM(Q11*R11+S11*T11)))</f>
        <v>0</v>
      </c>
      <c r="V11" s="520">
        <f>IF(AND(P11="",U11=""),"",SUM(P11+U11))</f>
        <v>0</v>
      </c>
      <c r="W11" s="863"/>
      <c r="X11" s="840"/>
      <c r="Y11" s="105"/>
    </row>
    <row r="12" spans="2:25" ht="19.5" customHeight="1">
      <c r="C12" s="858"/>
      <c r="D12" s="861"/>
      <c r="E12" s="861"/>
      <c r="F12" s="861"/>
      <c r="G12" s="864"/>
      <c r="H12" s="867"/>
      <c r="I12" s="497"/>
      <c r="J12" s="709"/>
      <c r="K12" s="498"/>
      <c r="L12" s="499"/>
      <c r="M12" s="499"/>
      <c r="N12" s="500" t="str">
        <f>IF(I12="","",(SUM(L12:M12)))</f>
        <v/>
      </c>
      <c r="O12" s="501"/>
      <c r="P12" s="502" t="str">
        <f t="shared" ref="P12:P15" si="1">IF(O12="","",(N12*O12))</f>
        <v/>
      </c>
      <c r="Q12" s="829"/>
      <c r="R12" s="832"/>
      <c r="S12" s="832"/>
      <c r="T12" s="835"/>
      <c r="U12" s="832"/>
      <c r="V12" s="832"/>
      <c r="W12" s="861"/>
      <c r="X12" s="838"/>
      <c r="Y12" s="105"/>
    </row>
    <row r="13" spans="2:25" ht="19.5" customHeight="1">
      <c r="C13" s="859"/>
      <c r="D13" s="862"/>
      <c r="E13" s="862"/>
      <c r="F13" s="862"/>
      <c r="G13" s="865"/>
      <c r="H13" s="868"/>
      <c r="I13" s="503"/>
      <c r="J13" s="710"/>
      <c r="K13" s="504"/>
      <c r="L13" s="505"/>
      <c r="M13" s="505"/>
      <c r="N13" s="506" t="str">
        <f>IF(I13="","",(SUM(L13:M13)))</f>
        <v/>
      </c>
      <c r="O13" s="507"/>
      <c r="P13" s="508" t="str">
        <f t="shared" si="1"/>
        <v/>
      </c>
      <c r="Q13" s="830"/>
      <c r="R13" s="833"/>
      <c r="S13" s="833"/>
      <c r="T13" s="836"/>
      <c r="U13" s="833"/>
      <c r="V13" s="833"/>
      <c r="W13" s="862"/>
      <c r="X13" s="839"/>
      <c r="Y13" s="105"/>
    </row>
    <row r="14" spans="2:25" ht="19.5" customHeight="1">
      <c r="C14" s="859"/>
      <c r="D14" s="862"/>
      <c r="E14" s="862"/>
      <c r="F14" s="862"/>
      <c r="G14" s="865"/>
      <c r="H14" s="868"/>
      <c r="I14" s="503"/>
      <c r="J14" s="710"/>
      <c r="K14" s="504"/>
      <c r="L14" s="505"/>
      <c r="M14" s="505"/>
      <c r="N14" s="506" t="str">
        <f>IF(I14="","",(SUM(L14:M14)))</f>
        <v/>
      </c>
      <c r="O14" s="507"/>
      <c r="P14" s="508" t="str">
        <f t="shared" si="1"/>
        <v/>
      </c>
      <c r="Q14" s="830"/>
      <c r="R14" s="833"/>
      <c r="S14" s="833"/>
      <c r="T14" s="836"/>
      <c r="U14" s="833"/>
      <c r="V14" s="833"/>
      <c r="W14" s="862"/>
      <c r="X14" s="839"/>
      <c r="Y14" s="105"/>
    </row>
    <row r="15" spans="2:25" ht="19.5" customHeight="1">
      <c r="C15" s="859"/>
      <c r="D15" s="862"/>
      <c r="E15" s="862"/>
      <c r="F15" s="862"/>
      <c r="G15" s="865"/>
      <c r="H15" s="868"/>
      <c r="I15" s="503"/>
      <c r="J15" s="710"/>
      <c r="K15" s="504"/>
      <c r="L15" s="505"/>
      <c r="M15" s="505"/>
      <c r="N15" s="506" t="str">
        <f>IF(I15="","",(SUM(L15:M15)))</f>
        <v/>
      </c>
      <c r="O15" s="507"/>
      <c r="P15" s="508" t="str">
        <f t="shared" si="1"/>
        <v/>
      </c>
      <c r="Q15" s="831"/>
      <c r="R15" s="834"/>
      <c r="S15" s="834"/>
      <c r="T15" s="837"/>
      <c r="U15" s="834"/>
      <c r="V15" s="834"/>
      <c r="W15" s="862"/>
      <c r="X15" s="839"/>
      <c r="Y15" s="105"/>
    </row>
    <row r="16" spans="2:25" ht="19.5" customHeight="1">
      <c r="C16" s="860"/>
      <c r="D16" s="863"/>
      <c r="E16" s="863"/>
      <c r="F16" s="863"/>
      <c r="G16" s="866"/>
      <c r="H16" s="869"/>
      <c r="I16" s="509"/>
      <c r="J16" s="510"/>
      <c r="K16" s="511"/>
      <c r="L16" s="512"/>
      <c r="M16" s="512"/>
      <c r="N16" s="513"/>
      <c r="O16" s="514"/>
      <c r="P16" s="515">
        <f>SUM(P12:P15)</f>
        <v>0</v>
      </c>
      <c r="Q16" s="516">
        <f>IF(G12="",0,IF(G12=1,"1,500",IF(G12=2,"1,300",IF(G12=3,"1,100","850"))))</f>
        <v>0</v>
      </c>
      <c r="R16" s="517"/>
      <c r="S16" s="518">
        <f>IF(G12="",0,IF(G12=1,"14,000",IF(G12=2,"12,400",IF(G12=3,"10,300",IF(G12=4,"8,200",)))))</f>
        <v>0</v>
      </c>
      <c r="T16" s="519"/>
      <c r="U16" s="520">
        <f>IF(AND(R16="",T16=""),0,(SUM(Q16*R16+S16*T16)))</f>
        <v>0</v>
      </c>
      <c r="V16" s="520">
        <f>IF(AND(P16="",U16=""),"",SUM(P16+U16))</f>
        <v>0</v>
      </c>
      <c r="W16" s="863"/>
      <c r="X16" s="840"/>
      <c r="Y16" s="105"/>
    </row>
    <row r="17" spans="3:25" ht="19.5" customHeight="1">
      <c r="C17" s="858"/>
      <c r="D17" s="861"/>
      <c r="E17" s="861"/>
      <c r="F17" s="861"/>
      <c r="G17" s="864"/>
      <c r="H17" s="867"/>
      <c r="I17" s="497"/>
      <c r="J17" s="709"/>
      <c r="K17" s="498"/>
      <c r="L17" s="499"/>
      <c r="M17" s="499"/>
      <c r="N17" s="500" t="str">
        <f>IF(I17="","",(SUM(L17:M17)))</f>
        <v/>
      </c>
      <c r="O17" s="501"/>
      <c r="P17" s="502" t="str">
        <f t="shared" ref="P17:P20" si="2">IF(O17="","",(N17*O17))</f>
        <v/>
      </c>
      <c r="Q17" s="829"/>
      <c r="R17" s="832"/>
      <c r="S17" s="832"/>
      <c r="T17" s="835"/>
      <c r="U17" s="832"/>
      <c r="V17" s="832"/>
      <c r="W17" s="861"/>
      <c r="X17" s="838"/>
      <c r="Y17" s="105"/>
    </row>
    <row r="18" spans="3:25" ht="19.5" customHeight="1">
      <c r="C18" s="859"/>
      <c r="D18" s="862"/>
      <c r="E18" s="862"/>
      <c r="F18" s="862"/>
      <c r="G18" s="865"/>
      <c r="H18" s="868"/>
      <c r="I18" s="503"/>
      <c r="J18" s="710"/>
      <c r="K18" s="504"/>
      <c r="L18" s="505"/>
      <c r="M18" s="505"/>
      <c r="N18" s="506" t="str">
        <f>IF(I18="","",(SUM(L18:M18)))</f>
        <v/>
      </c>
      <c r="O18" s="507"/>
      <c r="P18" s="508" t="str">
        <f t="shared" si="2"/>
        <v/>
      </c>
      <c r="Q18" s="830"/>
      <c r="R18" s="833"/>
      <c r="S18" s="833"/>
      <c r="T18" s="836"/>
      <c r="U18" s="833"/>
      <c r="V18" s="833"/>
      <c r="W18" s="862"/>
      <c r="X18" s="839"/>
      <c r="Y18" s="105"/>
    </row>
    <row r="19" spans="3:25" ht="19.5" customHeight="1">
      <c r="C19" s="859"/>
      <c r="D19" s="862"/>
      <c r="E19" s="862"/>
      <c r="F19" s="862"/>
      <c r="G19" s="865"/>
      <c r="H19" s="868"/>
      <c r="I19" s="503"/>
      <c r="J19" s="710"/>
      <c r="K19" s="504"/>
      <c r="L19" s="505"/>
      <c r="M19" s="505"/>
      <c r="N19" s="506" t="str">
        <f>IF(I19="","",(SUM(L19:M19)))</f>
        <v/>
      </c>
      <c r="O19" s="507"/>
      <c r="P19" s="508" t="str">
        <f t="shared" si="2"/>
        <v/>
      </c>
      <c r="Q19" s="830"/>
      <c r="R19" s="833"/>
      <c r="S19" s="833"/>
      <c r="T19" s="836"/>
      <c r="U19" s="833"/>
      <c r="V19" s="833"/>
      <c r="W19" s="862"/>
      <c r="X19" s="839"/>
      <c r="Y19" s="105"/>
    </row>
    <row r="20" spans="3:25" ht="19.5" customHeight="1">
      <c r="C20" s="859"/>
      <c r="D20" s="862"/>
      <c r="E20" s="862"/>
      <c r="F20" s="862"/>
      <c r="G20" s="865"/>
      <c r="H20" s="868"/>
      <c r="I20" s="503"/>
      <c r="J20" s="710"/>
      <c r="K20" s="504"/>
      <c r="L20" s="505"/>
      <c r="M20" s="505"/>
      <c r="N20" s="506" t="str">
        <f>IF(I20="","",(SUM(L20:M20)))</f>
        <v/>
      </c>
      <c r="O20" s="507"/>
      <c r="P20" s="508" t="str">
        <f t="shared" si="2"/>
        <v/>
      </c>
      <c r="Q20" s="831"/>
      <c r="R20" s="834"/>
      <c r="S20" s="834"/>
      <c r="T20" s="837"/>
      <c r="U20" s="834"/>
      <c r="V20" s="834"/>
      <c r="W20" s="862"/>
      <c r="X20" s="839"/>
      <c r="Y20" s="105"/>
    </row>
    <row r="21" spans="3:25" ht="19.5" customHeight="1">
      <c r="C21" s="860"/>
      <c r="D21" s="863"/>
      <c r="E21" s="863"/>
      <c r="F21" s="863"/>
      <c r="G21" s="866"/>
      <c r="H21" s="869"/>
      <c r="I21" s="509"/>
      <c r="J21" s="510"/>
      <c r="K21" s="511"/>
      <c r="L21" s="512"/>
      <c r="M21" s="512"/>
      <c r="N21" s="513"/>
      <c r="O21" s="514"/>
      <c r="P21" s="515">
        <f>SUM(P17:P20)</f>
        <v>0</v>
      </c>
      <c r="Q21" s="516">
        <f>IF(G17="",0,IF(G17=1,"1,500",IF(G17=2,"1,300",IF(G17=3,"1,100","850"))))</f>
        <v>0</v>
      </c>
      <c r="R21" s="517"/>
      <c r="S21" s="518">
        <f>IF(G17="",0,IF(G17=1,"14,000",IF(G17=2,"12,400",IF(G17=3,"10,300",IF(G17=4,"8,200",)))))</f>
        <v>0</v>
      </c>
      <c r="T21" s="519"/>
      <c r="U21" s="520">
        <f>IF(AND(R21="",T21=""),0,(SUM(Q21*R21+S21*T21)))</f>
        <v>0</v>
      </c>
      <c r="V21" s="520">
        <f>IF(AND(P21="",U21=""),"",SUM(P21+U21))</f>
        <v>0</v>
      </c>
      <c r="W21" s="863"/>
      <c r="X21" s="840"/>
      <c r="Y21" s="105"/>
    </row>
    <row r="22" spans="3:25" ht="19.5" customHeight="1">
      <c r="C22" s="858"/>
      <c r="D22" s="861"/>
      <c r="E22" s="861"/>
      <c r="F22" s="861"/>
      <c r="G22" s="864"/>
      <c r="H22" s="867"/>
      <c r="I22" s="497"/>
      <c r="J22" s="709"/>
      <c r="K22" s="498"/>
      <c r="L22" s="499"/>
      <c r="M22" s="499"/>
      <c r="N22" s="500" t="str">
        <f>IF(I22="","",(SUM(L22:M22)))</f>
        <v/>
      </c>
      <c r="O22" s="501"/>
      <c r="P22" s="502" t="str">
        <f t="shared" ref="P22:P25" si="3">IF(O22="","",(N22*O22))</f>
        <v/>
      </c>
      <c r="Q22" s="829"/>
      <c r="R22" s="832"/>
      <c r="S22" s="832"/>
      <c r="T22" s="835"/>
      <c r="U22" s="832"/>
      <c r="V22" s="832"/>
      <c r="W22" s="861"/>
      <c r="X22" s="838"/>
      <c r="Y22" s="105"/>
    </row>
    <row r="23" spans="3:25" ht="19.5" customHeight="1">
      <c r="C23" s="859"/>
      <c r="D23" s="862"/>
      <c r="E23" s="862"/>
      <c r="F23" s="862"/>
      <c r="G23" s="865"/>
      <c r="H23" s="868"/>
      <c r="I23" s="503"/>
      <c r="J23" s="710"/>
      <c r="K23" s="504"/>
      <c r="L23" s="505"/>
      <c r="M23" s="505"/>
      <c r="N23" s="506" t="str">
        <f>IF(I23="","",(SUM(L23:M23)))</f>
        <v/>
      </c>
      <c r="O23" s="507"/>
      <c r="P23" s="508" t="str">
        <f t="shared" si="3"/>
        <v/>
      </c>
      <c r="Q23" s="830"/>
      <c r="R23" s="833"/>
      <c r="S23" s="833"/>
      <c r="T23" s="836"/>
      <c r="U23" s="833"/>
      <c r="V23" s="833"/>
      <c r="W23" s="862"/>
      <c r="X23" s="839"/>
      <c r="Y23" s="105"/>
    </row>
    <row r="24" spans="3:25" ht="19.5" customHeight="1">
      <c r="C24" s="859"/>
      <c r="D24" s="862"/>
      <c r="E24" s="862"/>
      <c r="F24" s="862"/>
      <c r="G24" s="865"/>
      <c r="H24" s="868"/>
      <c r="I24" s="503"/>
      <c r="J24" s="710"/>
      <c r="K24" s="504"/>
      <c r="L24" s="505"/>
      <c r="M24" s="505"/>
      <c r="N24" s="506" t="str">
        <f>IF(I24="","",(SUM(L24:M24)))</f>
        <v/>
      </c>
      <c r="O24" s="507"/>
      <c r="P24" s="508" t="str">
        <f t="shared" si="3"/>
        <v/>
      </c>
      <c r="Q24" s="830"/>
      <c r="R24" s="833"/>
      <c r="S24" s="833"/>
      <c r="T24" s="836"/>
      <c r="U24" s="833"/>
      <c r="V24" s="833"/>
      <c r="W24" s="862"/>
      <c r="X24" s="839"/>
      <c r="Y24" s="105"/>
    </row>
    <row r="25" spans="3:25" ht="19.5" customHeight="1">
      <c r="C25" s="859"/>
      <c r="D25" s="862"/>
      <c r="E25" s="862"/>
      <c r="F25" s="862"/>
      <c r="G25" s="865"/>
      <c r="H25" s="868"/>
      <c r="I25" s="503"/>
      <c r="J25" s="710"/>
      <c r="K25" s="504"/>
      <c r="L25" s="505"/>
      <c r="M25" s="505"/>
      <c r="N25" s="506" t="str">
        <f>IF(I25="","",(SUM(L25:M25)))</f>
        <v/>
      </c>
      <c r="O25" s="507"/>
      <c r="P25" s="508" t="str">
        <f t="shared" si="3"/>
        <v/>
      </c>
      <c r="Q25" s="831"/>
      <c r="R25" s="834"/>
      <c r="S25" s="834"/>
      <c r="T25" s="837"/>
      <c r="U25" s="834"/>
      <c r="V25" s="834"/>
      <c r="W25" s="862"/>
      <c r="X25" s="839"/>
      <c r="Y25" s="105"/>
    </row>
    <row r="26" spans="3:25" ht="19.5" customHeight="1">
      <c r="C26" s="860"/>
      <c r="D26" s="863"/>
      <c r="E26" s="863"/>
      <c r="F26" s="863"/>
      <c r="G26" s="866"/>
      <c r="H26" s="869"/>
      <c r="I26" s="509"/>
      <c r="J26" s="510"/>
      <c r="K26" s="511"/>
      <c r="L26" s="512"/>
      <c r="M26" s="512"/>
      <c r="N26" s="513"/>
      <c r="O26" s="514"/>
      <c r="P26" s="515">
        <f>SUM(P22:P25)</f>
        <v>0</v>
      </c>
      <c r="Q26" s="516">
        <f>IF(G22="",0,IF(G22=1,"1,500",IF(G22=2,"1,300",IF(G22=3,"1,100","850"))))</f>
        <v>0</v>
      </c>
      <c r="R26" s="517"/>
      <c r="S26" s="518">
        <f>IF(G22="",0,IF(G22=1,"14,000",IF(G22=2,"12,400",IF(G22=3,"10,300",IF(G22=4,"8,200",)))))</f>
        <v>0</v>
      </c>
      <c r="T26" s="519"/>
      <c r="U26" s="520">
        <f>IF(AND(R26="",T26=""),0,(SUM(Q26*R26+S26*T26)))</f>
        <v>0</v>
      </c>
      <c r="V26" s="520">
        <f>IF(AND(P26="",U26=""),"",SUM(P26+U26))</f>
        <v>0</v>
      </c>
      <c r="W26" s="863"/>
      <c r="X26" s="840"/>
      <c r="Y26" s="105"/>
    </row>
    <row r="27" spans="3:25" ht="19.5" customHeight="1">
      <c r="C27" s="858"/>
      <c r="D27" s="861"/>
      <c r="E27" s="861"/>
      <c r="F27" s="861"/>
      <c r="G27" s="864"/>
      <c r="H27" s="867"/>
      <c r="I27" s="497"/>
      <c r="J27" s="709"/>
      <c r="K27" s="498"/>
      <c r="L27" s="499"/>
      <c r="M27" s="499"/>
      <c r="N27" s="500" t="str">
        <f>IF(I27="","",(SUM(L27:M27)))</f>
        <v/>
      </c>
      <c r="O27" s="501"/>
      <c r="P27" s="502" t="str">
        <f t="shared" ref="P27:P30" si="4">IF(O27="","",(N27*O27))</f>
        <v/>
      </c>
      <c r="Q27" s="829"/>
      <c r="R27" s="832"/>
      <c r="S27" s="832"/>
      <c r="T27" s="835"/>
      <c r="U27" s="832"/>
      <c r="V27" s="832"/>
      <c r="W27" s="861"/>
      <c r="X27" s="838"/>
      <c r="Y27" s="105"/>
    </row>
    <row r="28" spans="3:25" ht="19.5" customHeight="1">
      <c r="C28" s="859"/>
      <c r="D28" s="862"/>
      <c r="E28" s="862"/>
      <c r="F28" s="862"/>
      <c r="G28" s="865"/>
      <c r="H28" s="868"/>
      <c r="I28" s="503"/>
      <c r="J28" s="710"/>
      <c r="K28" s="504"/>
      <c r="L28" s="505"/>
      <c r="M28" s="505"/>
      <c r="N28" s="506" t="str">
        <f>IF(I28="","",(SUM(L28:M28)))</f>
        <v/>
      </c>
      <c r="O28" s="507"/>
      <c r="P28" s="508" t="str">
        <f t="shared" si="4"/>
        <v/>
      </c>
      <c r="Q28" s="830"/>
      <c r="R28" s="833"/>
      <c r="S28" s="833"/>
      <c r="T28" s="836"/>
      <c r="U28" s="833"/>
      <c r="V28" s="833"/>
      <c r="W28" s="862"/>
      <c r="X28" s="839"/>
      <c r="Y28" s="105"/>
    </row>
    <row r="29" spans="3:25" ht="19.5" customHeight="1">
      <c r="C29" s="859"/>
      <c r="D29" s="862"/>
      <c r="E29" s="862"/>
      <c r="F29" s="862"/>
      <c r="G29" s="865"/>
      <c r="H29" s="868"/>
      <c r="I29" s="503"/>
      <c r="J29" s="710"/>
      <c r="K29" s="504"/>
      <c r="L29" s="505"/>
      <c r="M29" s="505"/>
      <c r="N29" s="506" t="str">
        <f>IF(I29="","",(SUM(L29:M29)))</f>
        <v/>
      </c>
      <c r="O29" s="507"/>
      <c r="P29" s="508" t="str">
        <f t="shared" si="4"/>
        <v/>
      </c>
      <c r="Q29" s="830"/>
      <c r="R29" s="833"/>
      <c r="S29" s="833"/>
      <c r="T29" s="836"/>
      <c r="U29" s="833"/>
      <c r="V29" s="833"/>
      <c r="W29" s="862"/>
      <c r="X29" s="839"/>
      <c r="Y29" s="105"/>
    </row>
    <row r="30" spans="3:25" ht="19.5" customHeight="1">
      <c r="C30" s="859"/>
      <c r="D30" s="862"/>
      <c r="E30" s="862"/>
      <c r="F30" s="862"/>
      <c r="G30" s="865"/>
      <c r="H30" s="868"/>
      <c r="I30" s="503"/>
      <c r="J30" s="710"/>
      <c r="K30" s="504"/>
      <c r="L30" s="505"/>
      <c r="M30" s="505"/>
      <c r="N30" s="506" t="str">
        <f>IF(I30="","",(SUM(L30:M30)))</f>
        <v/>
      </c>
      <c r="O30" s="507"/>
      <c r="P30" s="508" t="str">
        <f t="shared" si="4"/>
        <v/>
      </c>
      <c r="Q30" s="831"/>
      <c r="R30" s="834"/>
      <c r="S30" s="834"/>
      <c r="T30" s="837"/>
      <c r="U30" s="834"/>
      <c r="V30" s="834"/>
      <c r="W30" s="862"/>
      <c r="X30" s="839"/>
      <c r="Y30" s="105"/>
    </row>
    <row r="31" spans="3:25" ht="19.5" customHeight="1">
      <c r="C31" s="860"/>
      <c r="D31" s="863"/>
      <c r="E31" s="863"/>
      <c r="F31" s="863"/>
      <c r="G31" s="866"/>
      <c r="H31" s="869"/>
      <c r="I31" s="509"/>
      <c r="J31" s="510"/>
      <c r="K31" s="511"/>
      <c r="L31" s="512"/>
      <c r="M31" s="512"/>
      <c r="N31" s="513"/>
      <c r="O31" s="514"/>
      <c r="P31" s="515">
        <f>SUM(P27:P30)</f>
        <v>0</v>
      </c>
      <c r="Q31" s="516">
        <f>IF(G27="",0,IF(G27=1,"1,500",IF(G27=2,"1,300",IF(G27=3,"1,100","850"))))</f>
        <v>0</v>
      </c>
      <c r="R31" s="517"/>
      <c r="S31" s="518">
        <f>IF(G27="",0,IF(G27=1,"14,000",IF(G27=2,"12,400",IF(G27=3,"10,300",IF(G27=4,"8,200",)))))</f>
        <v>0</v>
      </c>
      <c r="T31" s="519"/>
      <c r="U31" s="520">
        <f>IF(AND(R31="",T31=""),0,(SUM(Q31*R31+S31*T31)))</f>
        <v>0</v>
      </c>
      <c r="V31" s="520">
        <f>IF(AND(P31="",U31=""),"",SUM(P31+U31))</f>
        <v>0</v>
      </c>
      <c r="W31" s="863"/>
      <c r="X31" s="840"/>
      <c r="Y31" s="105"/>
    </row>
    <row r="32" spans="3:25" ht="19.5" customHeight="1">
      <c r="C32" s="858"/>
      <c r="D32" s="861"/>
      <c r="E32" s="861"/>
      <c r="F32" s="861"/>
      <c r="G32" s="864"/>
      <c r="H32" s="867"/>
      <c r="I32" s="497"/>
      <c r="J32" s="709"/>
      <c r="K32" s="498"/>
      <c r="L32" s="499"/>
      <c r="M32" s="499"/>
      <c r="N32" s="500" t="str">
        <f>IF(I32="","",(SUM(L32:M32)))</f>
        <v/>
      </c>
      <c r="O32" s="501"/>
      <c r="P32" s="502" t="str">
        <f t="shared" ref="P32:P35" si="5">IF(O32="","",(N32*O32))</f>
        <v/>
      </c>
      <c r="Q32" s="829"/>
      <c r="R32" s="832"/>
      <c r="S32" s="832"/>
      <c r="T32" s="835"/>
      <c r="U32" s="832"/>
      <c r="V32" s="832"/>
      <c r="W32" s="861"/>
      <c r="X32" s="838"/>
      <c r="Y32" s="105"/>
    </row>
    <row r="33" spans="3:25" ht="19.5" customHeight="1">
      <c r="C33" s="859"/>
      <c r="D33" s="862"/>
      <c r="E33" s="862"/>
      <c r="F33" s="862"/>
      <c r="G33" s="865"/>
      <c r="H33" s="868"/>
      <c r="I33" s="503"/>
      <c r="J33" s="710"/>
      <c r="K33" s="504"/>
      <c r="L33" s="505"/>
      <c r="M33" s="505"/>
      <c r="N33" s="506" t="str">
        <f>IF(I33="","",(SUM(L33:M33)))</f>
        <v/>
      </c>
      <c r="O33" s="507"/>
      <c r="P33" s="508" t="str">
        <f t="shared" si="5"/>
        <v/>
      </c>
      <c r="Q33" s="830"/>
      <c r="R33" s="833"/>
      <c r="S33" s="833"/>
      <c r="T33" s="836"/>
      <c r="U33" s="833"/>
      <c r="V33" s="833"/>
      <c r="W33" s="862"/>
      <c r="X33" s="839"/>
      <c r="Y33" s="105"/>
    </row>
    <row r="34" spans="3:25" ht="19.5" customHeight="1">
      <c r="C34" s="859"/>
      <c r="D34" s="862"/>
      <c r="E34" s="862"/>
      <c r="F34" s="862"/>
      <c r="G34" s="865"/>
      <c r="H34" s="868"/>
      <c r="I34" s="503"/>
      <c r="J34" s="710"/>
      <c r="K34" s="504"/>
      <c r="L34" s="505"/>
      <c r="M34" s="505"/>
      <c r="N34" s="506" t="str">
        <f>IF(I34="","",(SUM(L34:M34)))</f>
        <v/>
      </c>
      <c r="O34" s="507"/>
      <c r="P34" s="508" t="str">
        <f t="shared" si="5"/>
        <v/>
      </c>
      <c r="Q34" s="830"/>
      <c r="R34" s="833"/>
      <c r="S34" s="833"/>
      <c r="T34" s="836"/>
      <c r="U34" s="833"/>
      <c r="V34" s="833"/>
      <c r="W34" s="862"/>
      <c r="X34" s="839"/>
      <c r="Y34" s="105"/>
    </row>
    <row r="35" spans="3:25" ht="19.5" customHeight="1">
      <c r="C35" s="859"/>
      <c r="D35" s="862"/>
      <c r="E35" s="862"/>
      <c r="F35" s="862"/>
      <c r="G35" s="865"/>
      <c r="H35" s="868"/>
      <c r="I35" s="503"/>
      <c r="J35" s="710"/>
      <c r="K35" s="504"/>
      <c r="L35" s="505"/>
      <c r="M35" s="505"/>
      <c r="N35" s="506" t="str">
        <f>IF(I35="","",(SUM(L35:M35)))</f>
        <v/>
      </c>
      <c r="O35" s="507"/>
      <c r="P35" s="508" t="str">
        <f t="shared" si="5"/>
        <v/>
      </c>
      <c r="Q35" s="831"/>
      <c r="R35" s="834"/>
      <c r="S35" s="834"/>
      <c r="T35" s="837"/>
      <c r="U35" s="834"/>
      <c r="V35" s="834"/>
      <c r="W35" s="862"/>
      <c r="X35" s="839"/>
      <c r="Y35" s="105"/>
    </row>
    <row r="36" spans="3:25" ht="19.5" customHeight="1">
      <c r="C36" s="860"/>
      <c r="D36" s="863"/>
      <c r="E36" s="863"/>
      <c r="F36" s="863"/>
      <c r="G36" s="866"/>
      <c r="H36" s="869"/>
      <c r="I36" s="509"/>
      <c r="J36" s="510"/>
      <c r="K36" s="511"/>
      <c r="L36" s="512"/>
      <c r="M36" s="512"/>
      <c r="N36" s="513"/>
      <c r="O36" s="514"/>
      <c r="P36" s="515">
        <f>SUM(P32:P35)</f>
        <v>0</v>
      </c>
      <c r="Q36" s="516">
        <f>IF(G32="",0,IF(G32=1,"1,500",IF(G32=2,"1,300",IF(G32=3,"1,100","850"))))</f>
        <v>0</v>
      </c>
      <c r="R36" s="517"/>
      <c r="S36" s="518">
        <f>IF(G32="",0,IF(G32=1,"14,000",IF(G32=2,"12,400",IF(G32=3,"10,300",IF(G32=4,"8,200",)))))</f>
        <v>0</v>
      </c>
      <c r="T36" s="519"/>
      <c r="U36" s="520">
        <f>IF(AND(R36="",T36=""),0,(SUM(Q36*R36+S36*T36)))</f>
        <v>0</v>
      </c>
      <c r="V36" s="520">
        <f>IF(AND(P36="",U36=""),"",SUM(P36+U36))</f>
        <v>0</v>
      </c>
      <c r="W36" s="863"/>
      <c r="X36" s="840"/>
      <c r="Y36" s="105"/>
    </row>
    <row r="37" spans="3:25" ht="19.5" customHeight="1">
      <c r="C37" s="858"/>
      <c r="D37" s="861"/>
      <c r="E37" s="861"/>
      <c r="F37" s="861"/>
      <c r="G37" s="864"/>
      <c r="H37" s="867"/>
      <c r="I37" s="497"/>
      <c r="J37" s="709"/>
      <c r="K37" s="498"/>
      <c r="L37" s="499"/>
      <c r="M37" s="499"/>
      <c r="N37" s="500" t="str">
        <f>IF(I37="","",(SUM(L37:M37)))</f>
        <v/>
      </c>
      <c r="O37" s="501"/>
      <c r="P37" s="502" t="str">
        <f t="shared" ref="P37:P40" si="6">IF(O37="","",(N37*O37))</f>
        <v/>
      </c>
      <c r="Q37" s="829"/>
      <c r="R37" s="832"/>
      <c r="S37" s="832"/>
      <c r="T37" s="835"/>
      <c r="U37" s="832"/>
      <c r="V37" s="832"/>
      <c r="W37" s="861"/>
      <c r="X37" s="838"/>
      <c r="Y37" s="105"/>
    </row>
    <row r="38" spans="3:25" ht="19.5" customHeight="1">
      <c r="C38" s="859"/>
      <c r="D38" s="862"/>
      <c r="E38" s="862"/>
      <c r="F38" s="862"/>
      <c r="G38" s="865"/>
      <c r="H38" s="868"/>
      <c r="I38" s="503"/>
      <c r="J38" s="710"/>
      <c r="K38" s="504"/>
      <c r="L38" s="505"/>
      <c r="M38" s="505"/>
      <c r="N38" s="506" t="str">
        <f>IF(I38="","",(SUM(L38:M38)))</f>
        <v/>
      </c>
      <c r="O38" s="507"/>
      <c r="P38" s="508" t="str">
        <f t="shared" si="6"/>
        <v/>
      </c>
      <c r="Q38" s="830"/>
      <c r="R38" s="833"/>
      <c r="S38" s="833"/>
      <c r="T38" s="836"/>
      <c r="U38" s="833"/>
      <c r="V38" s="833"/>
      <c r="W38" s="862"/>
      <c r="X38" s="839"/>
      <c r="Y38" s="105"/>
    </row>
    <row r="39" spans="3:25" ht="19.5" customHeight="1">
      <c r="C39" s="859"/>
      <c r="D39" s="862"/>
      <c r="E39" s="862"/>
      <c r="F39" s="862"/>
      <c r="G39" s="865"/>
      <c r="H39" s="868"/>
      <c r="I39" s="503"/>
      <c r="J39" s="710"/>
      <c r="K39" s="504"/>
      <c r="L39" s="505"/>
      <c r="M39" s="505"/>
      <c r="N39" s="506" t="str">
        <f>IF(I39="","",(SUM(L39:M39)))</f>
        <v/>
      </c>
      <c r="O39" s="507"/>
      <c r="P39" s="508" t="str">
        <f t="shared" si="6"/>
        <v/>
      </c>
      <c r="Q39" s="830"/>
      <c r="R39" s="833"/>
      <c r="S39" s="833"/>
      <c r="T39" s="836"/>
      <c r="U39" s="833"/>
      <c r="V39" s="833"/>
      <c r="W39" s="862"/>
      <c r="X39" s="839"/>
      <c r="Y39" s="105"/>
    </row>
    <row r="40" spans="3:25" ht="19.5" customHeight="1">
      <c r="C40" s="859"/>
      <c r="D40" s="862"/>
      <c r="E40" s="862"/>
      <c r="F40" s="862"/>
      <c r="G40" s="865"/>
      <c r="H40" s="868"/>
      <c r="I40" s="503"/>
      <c r="J40" s="710"/>
      <c r="K40" s="504"/>
      <c r="L40" s="505"/>
      <c r="M40" s="505"/>
      <c r="N40" s="506" t="str">
        <f>IF(I40="","",(SUM(L40:M40)))</f>
        <v/>
      </c>
      <c r="O40" s="507"/>
      <c r="P40" s="508" t="str">
        <f t="shared" si="6"/>
        <v/>
      </c>
      <c r="Q40" s="831"/>
      <c r="R40" s="834"/>
      <c r="S40" s="834"/>
      <c r="T40" s="837"/>
      <c r="U40" s="834"/>
      <c r="V40" s="834"/>
      <c r="W40" s="862"/>
      <c r="X40" s="839"/>
      <c r="Y40" s="105"/>
    </row>
    <row r="41" spans="3:25" ht="19.5" customHeight="1">
      <c r="C41" s="860"/>
      <c r="D41" s="863"/>
      <c r="E41" s="863"/>
      <c r="F41" s="863"/>
      <c r="G41" s="866"/>
      <c r="H41" s="869"/>
      <c r="I41" s="509"/>
      <c r="J41" s="510"/>
      <c r="K41" s="511"/>
      <c r="L41" s="512"/>
      <c r="M41" s="512"/>
      <c r="N41" s="513"/>
      <c r="O41" s="514"/>
      <c r="P41" s="515">
        <f>SUM(P37:P40)</f>
        <v>0</v>
      </c>
      <c r="Q41" s="516">
        <f>IF(G37="",0,IF(G37=1,"1,500",IF(G37=2,"1,300",IF(G37=3,"1,100","850"))))</f>
        <v>0</v>
      </c>
      <c r="R41" s="517"/>
      <c r="S41" s="518">
        <f>IF(G37="",0,IF(G37=1,"14,000",IF(G37=2,"12,400",IF(G37=3,"10,300",IF(G37=4,"8,200",)))))</f>
        <v>0</v>
      </c>
      <c r="T41" s="519"/>
      <c r="U41" s="520">
        <f>IF(AND(R41="",T41=""),0,(SUM(Q41*R41+S41*T41)))</f>
        <v>0</v>
      </c>
      <c r="V41" s="520">
        <f>IF(AND(P41="",U41=""),"",SUM(P41+U41))</f>
        <v>0</v>
      </c>
      <c r="W41" s="863"/>
      <c r="X41" s="840"/>
      <c r="Y41" s="105"/>
    </row>
    <row r="42" spans="3:25" ht="19.5" customHeight="1">
      <c r="C42" s="858"/>
      <c r="D42" s="861"/>
      <c r="E42" s="861"/>
      <c r="F42" s="861"/>
      <c r="G42" s="864"/>
      <c r="H42" s="867"/>
      <c r="I42" s="497"/>
      <c r="J42" s="709"/>
      <c r="K42" s="498"/>
      <c r="L42" s="499"/>
      <c r="M42" s="499"/>
      <c r="N42" s="500" t="str">
        <f>IF(I42="","",(SUM(L42:M42)))</f>
        <v/>
      </c>
      <c r="O42" s="501"/>
      <c r="P42" s="502" t="str">
        <f t="shared" ref="P42:P45" si="7">IF(O42="","",(N42*O42))</f>
        <v/>
      </c>
      <c r="Q42" s="829"/>
      <c r="R42" s="832"/>
      <c r="S42" s="832"/>
      <c r="T42" s="835"/>
      <c r="U42" s="832"/>
      <c r="V42" s="832"/>
      <c r="W42" s="861"/>
      <c r="X42" s="838"/>
      <c r="Y42" s="105"/>
    </row>
    <row r="43" spans="3:25" ht="19.5" customHeight="1">
      <c r="C43" s="859"/>
      <c r="D43" s="862"/>
      <c r="E43" s="862"/>
      <c r="F43" s="862"/>
      <c r="G43" s="865"/>
      <c r="H43" s="868"/>
      <c r="I43" s="503"/>
      <c r="J43" s="710"/>
      <c r="K43" s="504"/>
      <c r="L43" s="505"/>
      <c r="M43" s="505"/>
      <c r="N43" s="506" t="str">
        <f>IF(I43="","",(SUM(L43:M43)))</f>
        <v/>
      </c>
      <c r="O43" s="507"/>
      <c r="P43" s="508" t="str">
        <f t="shared" si="7"/>
        <v/>
      </c>
      <c r="Q43" s="830"/>
      <c r="R43" s="833"/>
      <c r="S43" s="833"/>
      <c r="T43" s="836"/>
      <c r="U43" s="833"/>
      <c r="V43" s="833"/>
      <c r="W43" s="862"/>
      <c r="X43" s="839"/>
      <c r="Y43" s="105"/>
    </row>
    <row r="44" spans="3:25" ht="19.5" customHeight="1">
      <c r="C44" s="859"/>
      <c r="D44" s="862"/>
      <c r="E44" s="862"/>
      <c r="F44" s="862"/>
      <c r="G44" s="865"/>
      <c r="H44" s="868"/>
      <c r="I44" s="503"/>
      <c r="J44" s="710"/>
      <c r="K44" s="504"/>
      <c r="L44" s="505"/>
      <c r="M44" s="505"/>
      <c r="N44" s="506" t="str">
        <f>IF(I44="","",(SUM(L44:M44)))</f>
        <v/>
      </c>
      <c r="O44" s="507"/>
      <c r="P44" s="508" t="str">
        <f t="shared" si="7"/>
        <v/>
      </c>
      <c r="Q44" s="830"/>
      <c r="R44" s="833"/>
      <c r="S44" s="833"/>
      <c r="T44" s="836"/>
      <c r="U44" s="833"/>
      <c r="V44" s="833"/>
      <c r="W44" s="862"/>
      <c r="X44" s="839"/>
      <c r="Y44" s="105"/>
    </row>
    <row r="45" spans="3:25" ht="19.5" customHeight="1">
      <c r="C45" s="859"/>
      <c r="D45" s="862"/>
      <c r="E45" s="862"/>
      <c r="F45" s="862"/>
      <c r="G45" s="865"/>
      <c r="H45" s="868"/>
      <c r="I45" s="503"/>
      <c r="J45" s="710"/>
      <c r="K45" s="504"/>
      <c r="L45" s="505"/>
      <c r="M45" s="505"/>
      <c r="N45" s="506" t="str">
        <f>IF(I45="","",(SUM(L45:M45)))</f>
        <v/>
      </c>
      <c r="O45" s="507"/>
      <c r="P45" s="508" t="str">
        <f t="shared" si="7"/>
        <v/>
      </c>
      <c r="Q45" s="831"/>
      <c r="R45" s="834"/>
      <c r="S45" s="834"/>
      <c r="T45" s="837"/>
      <c r="U45" s="834"/>
      <c r="V45" s="834"/>
      <c r="W45" s="862"/>
      <c r="X45" s="839"/>
      <c r="Y45" s="105"/>
    </row>
    <row r="46" spans="3:25" ht="19.5" customHeight="1">
      <c r="C46" s="860"/>
      <c r="D46" s="863"/>
      <c r="E46" s="863"/>
      <c r="F46" s="863"/>
      <c r="G46" s="866"/>
      <c r="H46" s="869"/>
      <c r="I46" s="509"/>
      <c r="J46" s="510"/>
      <c r="K46" s="511"/>
      <c r="L46" s="512"/>
      <c r="M46" s="512"/>
      <c r="N46" s="513"/>
      <c r="O46" s="514"/>
      <c r="P46" s="515">
        <f>SUM(P42:P45)</f>
        <v>0</v>
      </c>
      <c r="Q46" s="516">
        <f>IF(G42="",0,IF(G42=1,"1,500",IF(G42=2,"1,300",IF(G42=3,"1,100","850"))))</f>
        <v>0</v>
      </c>
      <c r="R46" s="517"/>
      <c r="S46" s="518">
        <f>IF(G42="",0,IF(G42=1,"14,000",IF(G42=2,"12,400",IF(G42=3,"10,300",IF(G42=4,"8,200",)))))</f>
        <v>0</v>
      </c>
      <c r="T46" s="519"/>
      <c r="U46" s="520">
        <f>IF(AND(R46="",T46=""),0,(SUM(Q46*R46+S46*T46)))</f>
        <v>0</v>
      </c>
      <c r="V46" s="520">
        <f>IF(AND(P46="",U46=""),"",SUM(P46+U46))</f>
        <v>0</v>
      </c>
      <c r="W46" s="863"/>
      <c r="X46" s="840"/>
      <c r="Y46" s="105"/>
    </row>
    <row r="47" spans="3:25" ht="19.5" customHeight="1">
      <c r="C47" s="858"/>
      <c r="D47" s="861"/>
      <c r="E47" s="861"/>
      <c r="F47" s="861"/>
      <c r="G47" s="864"/>
      <c r="H47" s="867"/>
      <c r="I47" s="497"/>
      <c r="J47" s="709"/>
      <c r="K47" s="498"/>
      <c r="L47" s="499"/>
      <c r="M47" s="499"/>
      <c r="N47" s="500" t="str">
        <f>IF(I47="","",(SUM(L47:M47)))</f>
        <v/>
      </c>
      <c r="O47" s="501"/>
      <c r="P47" s="502" t="str">
        <f t="shared" ref="P47:P50" si="8">IF(O47="","",(N47*O47))</f>
        <v/>
      </c>
      <c r="Q47" s="829"/>
      <c r="R47" s="832"/>
      <c r="S47" s="832"/>
      <c r="T47" s="835"/>
      <c r="U47" s="832"/>
      <c r="V47" s="832"/>
      <c r="W47" s="861"/>
      <c r="X47" s="838"/>
      <c r="Y47" s="105"/>
    </row>
    <row r="48" spans="3:25" ht="19.5" customHeight="1">
      <c r="C48" s="859"/>
      <c r="D48" s="862"/>
      <c r="E48" s="862"/>
      <c r="F48" s="862"/>
      <c r="G48" s="865"/>
      <c r="H48" s="868"/>
      <c r="I48" s="503"/>
      <c r="J48" s="710"/>
      <c r="K48" s="504"/>
      <c r="L48" s="505"/>
      <c r="M48" s="505"/>
      <c r="N48" s="506" t="str">
        <f>IF(I48="","",(SUM(L48:M48)))</f>
        <v/>
      </c>
      <c r="O48" s="507"/>
      <c r="P48" s="508" t="str">
        <f t="shared" si="8"/>
        <v/>
      </c>
      <c r="Q48" s="830"/>
      <c r="R48" s="833"/>
      <c r="S48" s="833"/>
      <c r="T48" s="836"/>
      <c r="U48" s="833"/>
      <c r="V48" s="833"/>
      <c r="W48" s="862"/>
      <c r="X48" s="839"/>
      <c r="Y48" s="105"/>
    </row>
    <row r="49" spans="3:25" ht="19.5" customHeight="1">
      <c r="C49" s="859"/>
      <c r="D49" s="862"/>
      <c r="E49" s="862"/>
      <c r="F49" s="862"/>
      <c r="G49" s="865"/>
      <c r="H49" s="868"/>
      <c r="I49" s="503"/>
      <c r="J49" s="710"/>
      <c r="K49" s="504"/>
      <c r="L49" s="505"/>
      <c r="M49" s="505"/>
      <c r="N49" s="506" t="str">
        <f>IF(I49="","",(SUM(L49:M49)))</f>
        <v/>
      </c>
      <c r="O49" s="507"/>
      <c r="P49" s="508" t="str">
        <f t="shared" si="8"/>
        <v/>
      </c>
      <c r="Q49" s="830"/>
      <c r="R49" s="833"/>
      <c r="S49" s="833"/>
      <c r="T49" s="836"/>
      <c r="U49" s="833"/>
      <c r="V49" s="833"/>
      <c r="W49" s="862"/>
      <c r="X49" s="839"/>
      <c r="Y49" s="105"/>
    </row>
    <row r="50" spans="3:25" ht="19.5" customHeight="1">
      <c r="C50" s="859"/>
      <c r="D50" s="862"/>
      <c r="E50" s="862"/>
      <c r="F50" s="862"/>
      <c r="G50" s="865"/>
      <c r="H50" s="868"/>
      <c r="I50" s="503"/>
      <c r="J50" s="710"/>
      <c r="K50" s="504"/>
      <c r="L50" s="505"/>
      <c r="M50" s="505"/>
      <c r="N50" s="506" t="str">
        <f>IF(I50="","",(SUM(L50:M50)))</f>
        <v/>
      </c>
      <c r="O50" s="507"/>
      <c r="P50" s="508" t="str">
        <f t="shared" si="8"/>
        <v/>
      </c>
      <c r="Q50" s="831"/>
      <c r="R50" s="834"/>
      <c r="S50" s="834"/>
      <c r="T50" s="837"/>
      <c r="U50" s="834"/>
      <c r="V50" s="834"/>
      <c r="W50" s="862"/>
      <c r="X50" s="839"/>
      <c r="Y50" s="105"/>
    </row>
    <row r="51" spans="3:25" ht="19.5" customHeight="1">
      <c r="C51" s="860"/>
      <c r="D51" s="863"/>
      <c r="E51" s="863"/>
      <c r="F51" s="863"/>
      <c r="G51" s="866"/>
      <c r="H51" s="869"/>
      <c r="I51" s="509"/>
      <c r="J51" s="510"/>
      <c r="K51" s="511"/>
      <c r="L51" s="512"/>
      <c r="M51" s="512"/>
      <c r="N51" s="513"/>
      <c r="O51" s="514"/>
      <c r="P51" s="515">
        <f>SUM(P47:P50)</f>
        <v>0</v>
      </c>
      <c r="Q51" s="516">
        <f>IF(G47="",0,IF(G47=1,"1,500",IF(G47=2,"1,300",IF(G47=3,"1,100","850"))))</f>
        <v>0</v>
      </c>
      <c r="R51" s="517"/>
      <c r="S51" s="518">
        <f>IF(G47="",0,IF(G47=1,"14,000",IF(G47=2,"12,400",IF(G47=3,"10,300",IF(G47=4,"8,200",)))))</f>
        <v>0</v>
      </c>
      <c r="T51" s="519"/>
      <c r="U51" s="520">
        <f>IF(AND(R51="",T51=""),0,(SUM(Q51*R51+S51*T51)))</f>
        <v>0</v>
      </c>
      <c r="V51" s="520">
        <f>IF(AND(P51="",U51=""),"",SUM(P51+U51))</f>
        <v>0</v>
      </c>
      <c r="W51" s="863"/>
      <c r="X51" s="840"/>
      <c r="Y51" s="105"/>
    </row>
    <row r="52" spans="3:25" ht="19.5" customHeight="1">
      <c r="C52" s="858"/>
      <c r="D52" s="861"/>
      <c r="E52" s="861"/>
      <c r="F52" s="861"/>
      <c r="G52" s="864"/>
      <c r="H52" s="867"/>
      <c r="I52" s="497"/>
      <c r="J52" s="709"/>
      <c r="K52" s="498"/>
      <c r="L52" s="499"/>
      <c r="M52" s="499"/>
      <c r="N52" s="500" t="str">
        <f>IF(I52="","",(SUM(L52:M52)))</f>
        <v/>
      </c>
      <c r="O52" s="501"/>
      <c r="P52" s="502" t="str">
        <f t="shared" ref="P52:P55" si="9">IF(O52="","",(N52*O52))</f>
        <v/>
      </c>
      <c r="Q52" s="829"/>
      <c r="R52" s="832"/>
      <c r="S52" s="832"/>
      <c r="T52" s="835"/>
      <c r="U52" s="832"/>
      <c r="V52" s="832"/>
      <c r="W52" s="861"/>
      <c r="X52" s="838"/>
      <c r="Y52" s="105"/>
    </row>
    <row r="53" spans="3:25" ht="19.5" customHeight="1">
      <c r="C53" s="859"/>
      <c r="D53" s="862"/>
      <c r="E53" s="862"/>
      <c r="F53" s="862"/>
      <c r="G53" s="865"/>
      <c r="H53" s="868"/>
      <c r="I53" s="503"/>
      <c r="J53" s="710"/>
      <c r="K53" s="504"/>
      <c r="L53" s="505"/>
      <c r="M53" s="505"/>
      <c r="N53" s="506" t="str">
        <f>IF(I53="","",(SUM(L53:M53)))</f>
        <v/>
      </c>
      <c r="O53" s="507"/>
      <c r="P53" s="508" t="str">
        <f t="shared" si="9"/>
        <v/>
      </c>
      <c r="Q53" s="830"/>
      <c r="R53" s="833"/>
      <c r="S53" s="833"/>
      <c r="T53" s="836"/>
      <c r="U53" s="833"/>
      <c r="V53" s="833"/>
      <c r="W53" s="862"/>
      <c r="X53" s="839"/>
      <c r="Y53" s="105"/>
    </row>
    <row r="54" spans="3:25" ht="19.5" customHeight="1">
      <c r="C54" s="859"/>
      <c r="D54" s="862"/>
      <c r="E54" s="862"/>
      <c r="F54" s="862"/>
      <c r="G54" s="865"/>
      <c r="H54" s="868"/>
      <c r="I54" s="503"/>
      <c r="J54" s="710"/>
      <c r="K54" s="504"/>
      <c r="L54" s="505"/>
      <c r="M54" s="505"/>
      <c r="N54" s="506" t="str">
        <f>IF(I54="","",(SUM(L54:M54)))</f>
        <v/>
      </c>
      <c r="O54" s="507"/>
      <c r="P54" s="508" t="str">
        <f t="shared" si="9"/>
        <v/>
      </c>
      <c r="Q54" s="830"/>
      <c r="R54" s="833"/>
      <c r="S54" s="833"/>
      <c r="T54" s="836"/>
      <c r="U54" s="833"/>
      <c r="V54" s="833"/>
      <c r="W54" s="862"/>
      <c r="X54" s="839"/>
      <c r="Y54" s="105"/>
    </row>
    <row r="55" spans="3:25" ht="19.5" customHeight="1">
      <c r="C55" s="859"/>
      <c r="D55" s="862"/>
      <c r="E55" s="862"/>
      <c r="F55" s="862"/>
      <c r="G55" s="865"/>
      <c r="H55" s="868"/>
      <c r="I55" s="503"/>
      <c r="J55" s="710"/>
      <c r="K55" s="504"/>
      <c r="L55" s="505"/>
      <c r="M55" s="505"/>
      <c r="N55" s="506" t="str">
        <f>IF(I55="","",(SUM(L55:M55)))</f>
        <v/>
      </c>
      <c r="O55" s="507"/>
      <c r="P55" s="508" t="str">
        <f t="shared" si="9"/>
        <v/>
      </c>
      <c r="Q55" s="831"/>
      <c r="R55" s="834"/>
      <c r="S55" s="834"/>
      <c r="T55" s="837"/>
      <c r="U55" s="834"/>
      <c r="V55" s="834"/>
      <c r="W55" s="862"/>
      <c r="X55" s="839"/>
      <c r="Y55" s="105"/>
    </row>
    <row r="56" spans="3:25" ht="19.5" customHeight="1">
      <c r="C56" s="860"/>
      <c r="D56" s="863"/>
      <c r="E56" s="863"/>
      <c r="F56" s="863"/>
      <c r="G56" s="866"/>
      <c r="H56" s="869"/>
      <c r="I56" s="509"/>
      <c r="J56" s="510"/>
      <c r="K56" s="511"/>
      <c r="L56" s="512"/>
      <c r="M56" s="512"/>
      <c r="N56" s="513"/>
      <c r="O56" s="514"/>
      <c r="P56" s="515">
        <f>SUM(P52:P55)</f>
        <v>0</v>
      </c>
      <c r="Q56" s="516">
        <f>IF(G52="",0,IF(G52=1,"1,500",IF(G52=2,"1,300",IF(G52=3,"1,100","850"))))</f>
        <v>0</v>
      </c>
      <c r="R56" s="517"/>
      <c r="S56" s="518">
        <f>IF(G52="",0,IF(G52=1,"14,000",IF(G52=2,"12,400",IF(G52=3,"10,300",IF(G52=4,"8,200",)))))</f>
        <v>0</v>
      </c>
      <c r="T56" s="519"/>
      <c r="U56" s="520">
        <f>IF(AND(R56="",T56=""),0,(SUM(Q56*R56+S56*T56)))</f>
        <v>0</v>
      </c>
      <c r="V56" s="520">
        <f>IF(AND(P56="",U56=""),"",SUM(P56+U56))</f>
        <v>0</v>
      </c>
      <c r="W56" s="863"/>
      <c r="X56" s="840"/>
      <c r="Y56" s="105"/>
    </row>
    <row r="57" spans="3:25" ht="19.5" customHeight="1">
      <c r="C57" s="858"/>
      <c r="D57" s="861"/>
      <c r="E57" s="861"/>
      <c r="F57" s="861"/>
      <c r="G57" s="864"/>
      <c r="H57" s="867"/>
      <c r="I57" s="497"/>
      <c r="J57" s="709"/>
      <c r="K57" s="498"/>
      <c r="L57" s="499"/>
      <c r="M57" s="499"/>
      <c r="N57" s="500" t="str">
        <f>IF(I57="","",(SUM(L57:M57)))</f>
        <v/>
      </c>
      <c r="O57" s="501"/>
      <c r="P57" s="502" t="str">
        <f t="shared" ref="P57:P60" si="10">IF(O57="","",(N57*O57))</f>
        <v/>
      </c>
      <c r="Q57" s="829"/>
      <c r="R57" s="832"/>
      <c r="S57" s="832"/>
      <c r="T57" s="835"/>
      <c r="U57" s="832"/>
      <c r="V57" s="832"/>
      <c r="W57" s="861"/>
      <c r="X57" s="838"/>
      <c r="Y57" s="105"/>
    </row>
    <row r="58" spans="3:25" ht="19.5" customHeight="1">
      <c r="C58" s="859"/>
      <c r="D58" s="862"/>
      <c r="E58" s="862"/>
      <c r="F58" s="862"/>
      <c r="G58" s="865"/>
      <c r="H58" s="868"/>
      <c r="I58" s="503"/>
      <c r="J58" s="710"/>
      <c r="K58" s="504"/>
      <c r="L58" s="505"/>
      <c r="M58" s="505"/>
      <c r="N58" s="506" t="str">
        <f>IF(I58="","",(SUM(L58:M58)))</f>
        <v/>
      </c>
      <c r="O58" s="507"/>
      <c r="P58" s="508" t="str">
        <f t="shared" si="10"/>
        <v/>
      </c>
      <c r="Q58" s="830"/>
      <c r="R58" s="833"/>
      <c r="S58" s="833"/>
      <c r="T58" s="836"/>
      <c r="U58" s="833"/>
      <c r="V58" s="833"/>
      <c r="W58" s="862"/>
      <c r="X58" s="839"/>
      <c r="Y58" s="105"/>
    </row>
    <row r="59" spans="3:25" ht="19.5" customHeight="1">
      <c r="C59" s="859"/>
      <c r="D59" s="862"/>
      <c r="E59" s="862"/>
      <c r="F59" s="862"/>
      <c r="G59" s="865"/>
      <c r="H59" s="868"/>
      <c r="I59" s="503"/>
      <c r="J59" s="710"/>
      <c r="K59" s="504"/>
      <c r="L59" s="505"/>
      <c r="M59" s="505"/>
      <c r="N59" s="506" t="str">
        <f>IF(I59="","",(SUM(L59:M59)))</f>
        <v/>
      </c>
      <c r="O59" s="507"/>
      <c r="P59" s="508" t="str">
        <f t="shared" si="10"/>
        <v/>
      </c>
      <c r="Q59" s="830"/>
      <c r="R59" s="833"/>
      <c r="S59" s="833"/>
      <c r="T59" s="836"/>
      <c r="U59" s="833"/>
      <c r="V59" s="833"/>
      <c r="W59" s="862"/>
      <c r="X59" s="839"/>
      <c r="Y59" s="105"/>
    </row>
    <row r="60" spans="3:25" ht="19.5" customHeight="1">
      <c r="C60" s="859"/>
      <c r="D60" s="862"/>
      <c r="E60" s="862"/>
      <c r="F60" s="862"/>
      <c r="G60" s="865"/>
      <c r="H60" s="868"/>
      <c r="I60" s="503"/>
      <c r="J60" s="710"/>
      <c r="K60" s="504"/>
      <c r="L60" s="505"/>
      <c r="M60" s="505"/>
      <c r="N60" s="506" t="str">
        <f>IF(I60="","",(SUM(L60:M60)))</f>
        <v/>
      </c>
      <c r="O60" s="507"/>
      <c r="P60" s="508" t="str">
        <f t="shared" si="10"/>
        <v/>
      </c>
      <c r="Q60" s="831"/>
      <c r="R60" s="834"/>
      <c r="S60" s="834"/>
      <c r="T60" s="837"/>
      <c r="U60" s="834"/>
      <c r="V60" s="834"/>
      <c r="W60" s="862"/>
      <c r="X60" s="839"/>
      <c r="Y60" s="105"/>
    </row>
    <row r="61" spans="3:25" ht="19.5" customHeight="1">
      <c r="C61" s="860"/>
      <c r="D61" s="863"/>
      <c r="E61" s="863"/>
      <c r="F61" s="863"/>
      <c r="G61" s="866"/>
      <c r="H61" s="869"/>
      <c r="I61" s="509"/>
      <c r="J61" s="510"/>
      <c r="K61" s="511"/>
      <c r="L61" s="512"/>
      <c r="M61" s="512"/>
      <c r="N61" s="513"/>
      <c r="O61" s="514"/>
      <c r="P61" s="515">
        <f>SUM(P57:P60)</f>
        <v>0</v>
      </c>
      <c r="Q61" s="516">
        <f>IF(G57="",0,IF(G57=1,"1,500",IF(G57=2,"1,300",IF(G57=3,"1,100","850"))))</f>
        <v>0</v>
      </c>
      <c r="R61" s="517"/>
      <c r="S61" s="518">
        <f>IF(G57="",0,IF(G57=1,"14,000",IF(G57=2,"12,400",IF(G57=3,"10,300",IF(G57=4,"8,200",)))))</f>
        <v>0</v>
      </c>
      <c r="T61" s="519"/>
      <c r="U61" s="520">
        <f>IF(AND(R61="",T61=""),0,(SUM(Q61*R61+S61*T61)))</f>
        <v>0</v>
      </c>
      <c r="V61" s="520">
        <f>IF(AND(P61="",U61=""),"",SUM(P61+U61))</f>
        <v>0</v>
      </c>
      <c r="W61" s="863"/>
      <c r="X61" s="840"/>
      <c r="Y61" s="105"/>
    </row>
    <row r="62" spans="3:25" ht="19.5" customHeight="1">
      <c r="C62" s="858"/>
      <c r="D62" s="861"/>
      <c r="E62" s="861"/>
      <c r="F62" s="861"/>
      <c r="G62" s="864"/>
      <c r="H62" s="867"/>
      <c r="I62" s="497"/>
      <c r="J62" s="709"/>
      <c r="K62" s="498"/>
      <c r="L62" s="499"/>
      <c r="M62" s="499"/>
      <c r="N62" s="500" t="str">
        <f>IF(I62="","",(SUM(L62:M62)))</f>
        <v/>
      </c>
      <c r="O62" s="501"/>
      <c r="P62" s="502" t="str">
        <f t="shared" ref="P62:P65" si="11">IF(O62="","",(N62*O62))</f>
        <v/>
      </c>
      <c r="Q62" s="829"/>
      <c r="R62" s="832"/>
      <c r="S62" s="832"/>
      <c r="T62" s="835"/>
      <c r="U62" s="832"/>
      <c r="V62" s="832"/>
      <c r="W62" s="861"/>
      <c r="X62" s="838"/>
      <c r="Y62" s="105"/>
    </row>
    <row r="63" spans="3:25" ht="19.5" customHeight="1">
      <c r="C63" s="859"/>
      <c r="D63" s="862"/>
      <c r="E63" s="862"/>
      <c r="F63" s="862"/>
      <c r="G63" s="865"/>
      <c r="H63" s="868"/>
      <c r="I63" s="503"/>
      <c r="J63" s="710"/>
      <c r="K63" s="504"/>
      <c r="L63" s="505"/>
      <c r="M63" s="505"/>
      <c r="N63" s="506" t="str">
        <f>IF(I63="","",(SUM(L63:M63)))</f>
        <v/>
      </c>
      <c r="O63" s="507"/>
      <c r="P63" s="508" t="str">
        <f t="shared" si="11"/>
        <v/>
      </c>
      <c r="Q63" s="830"/>
      <c r="R63" s="833"/>
      <c r="S63" s="833"/>
      <c r="T63" s="836"/>
      <c r="U63" s="833"/>
      <c r="V63" s="833"/>
      <c r="W63" s="862"/>
      <c r="X63" s="839"/>
      <c r="Y63" s="105"/>
    </row>
    <row r="64" spans="3:25" ht="19.5" customHeight="1">
      <c r="C64" s="859"/>
      <c r="D64" s="862"/>
      <c r="E64" s="862"/>
      <c r="F64" s="862"/>
      <c r="G64" s="865"/>
      <c r="H64" s="868"/>
      <c r="I64" s="503"/>
      <c r="J64" s="710"/>
      <c r="K64" s="504"/>
      <c r="L64" s="505"/>
      <c r="M64" s="505"/>
      <c r="N64" s="506" t="str">
        <f>IF(I64="","",(SUM(L64:M64)))</f>
        <v/>
      </c>
      <c r="O64" s="507"/>
      <c r="P64" s="508" t="str">
        <f t="shared" si="11"/>
        <v/>
      </c>
      <c r="Q64" s="830"/>
      <c r="R64" s="833"/>
      <c r="S64" s="833"/>
      <c r="T64" s="836"/>
      <c r="U64" s="833"/>
      <c r="V64" s="833"/>
      <c r="W64" s="862"/>
      <c r="X64" s="839"/>
      <c r="Y64" s="105"/>
    </row>
    <row r="65" spans="3:25" ht="19.5" customHeight="1">
      <c r="C65" s="859"/>
      <c r="D65" s="862"/>
      <c r="E65" s="862"/>
      <c r="F65" s="862"/>
      <c r="G65" s="865"/>
      <c r="H65" s="868"/>
      <c r="I65" s="503"/>
      <c r="J65" s="710"/>
      <c r="K65" s="504"/>
      <c r="L65" s="505"/>
      <c r="M65" s="505"/>
      <c r="N65" s="506" t="str">
        <f>IF(I65="","",(SUM(L65:M65)))</f>
        <v/>
      </c>
      <c r="O65" s="507"/>
      <c r="P65" s="508" t="str">
        <f t="shared" si="11"/>
        <v/>
      </c>
      <c r="Q65" s="831"/>
      <c r="R65" s="834"/>
      <c r="S65" s="834"/>
      <c r="T65" s="837"/>
      <c r="U65" s="834"/>
      <c r="V65" s="834"/>
      <c r="W65" s="862"/>
      <c r="X65" s="839"/>
      <c r="Y65" s="105"/>
    </row>
    <row r="66" spans="3:25" ht="19.5" customHeight="1">
      <c r="C66" s="860"/>
      <c r="D66" s="863"/>
      <c r="E66" s="863"/>
      <c r="F66" s="863"/>
      <c r="G66" s="866"/>
      <c r="H66" s="869"/>
      <c r="I66" s="509"/>
      <c r="J66" s="510"/>
      <c r="K66" s="511"/>
      <c r="L66" s="512"/>
      <c r="M66" s="512"/>
      <c r="N66" s="513"/>
      <c r="O66" s="514"/>
      <c r="P66" s="515">
        <f>SUM(P62:P65)</f>
        <v>0</v>
      </c>
      <c r="Q66" s="516">
        <f>IF(G62="",0,IF(G62=1,"1,500",IF(G62=2,"1,300",IF(G62=3,"1,100","850"))))</f>
        <v>0</v>
      </c>
      <c r="R66" s="517"/>
      <c r="S66" s="518">
        <f>IF(G62="",0,IF(G62=1,"14,000",IF(G62=2,"12,400",IF(G62=3,"10,300",IF(G62=4,"8,200",)))))</f>
        <v>0</v>
      </c>
      <c r="T66" s="519"/>
      <c r="U66" s="520">
        <f>IF(AND(R66="",T66=""),0,(SUM(Q66*R66+S66*T66)))</f>
        <v>0</v>
      </c>
      <c r="V66" s="520">
        <f>IF(AND(P66="",U66=""),"",SUM(P66+U66))</f>
        <v>0</v>
      </c>
      <c r="W66" s="863"/>
      <c r="X66" s="840"/>
      <c r="Y66" s="105"/>
    </row>
    <row r="67" spans="3:25" ht="19.5" customHeight="1">
      <c r="C67" s="858"/>
      <c r="D67" s="861"/>
      <c r="E67" s="861"/>
      <c r="F67" s="861"/>
      <c r="G67" s="864"/>
      <c r="H67" s="867"/>
      <c r="I67" s="497"/>
      <c r="J67" s="709"/>
      <c r="K67" s="498"/>
      <c r="L67" s="499"/>
      <c r="M67" s="499"/>
      <c r="N67" s="500" t="str">
        <f>IF(I67="","",(SUM(L67:M67)))</f>
        <v/>
      </c>
      <c r="O67" s="501"/>
      <c r="P67" s="502" t="str">
        <f t="shared" ref="P67:P70" si="12">IF(O67="","",(N67*O67))</f>
        <v/>
      </c>
      <c r="Q67" s="829"/>
      <c r="R67" s="832"/>
      <c r="S67" s="832"/>
      <c r="T67" s="835"/>
      <c r="U67" s="832"/>
      <c r="V67" s="832"/>
      <c r="W67" s="861"/>
      <c r="X67" s="838"/>
      <c r="Y67" s="105"/>
    </row>
    <row r="68" spans="3:25" ht="19.5" customHeight="1">
      <c r="C68" s="859"/>
      <c r="D68" s="862"/>
      <c r="E68" s="862"/>
      <c r="F68" s="862"/>
      <c r="G68" s="865"/>
      <c r="H68" s="868"/>
      <c r="I68" s="503"/>
      <c r="J68" s="710"/>
      <c r="K68" s="504"/>
      <c r="L68" s="505"/>
      <c r="M68" s="505"/>
      <c r="N68" s="506" t="str">
        <f>IF(I68="","",(SUM(L68:M68)))</f>
        <v/>
      </c>
      <c r="O68" s="507"/>
      <c r="P68" s="508" t="str">
        <f t="shared" si="12"/>
        <v/>
      </c>
      <c r="Q68" s="830"/>
      <c r="R68" s="833"/>
      <c r="S68" s="833"/>
      <c r="T68" s="836"/>
      <c r="U68" s="833"/>
      <c r="V68" s="833"/>
      <c r="W68" s="862"/>
      <c r="X68" s="839"/>
      <c r="Y68" s="105"/>
    </row>
    <row r="69" spans="3:25" ht="19.5" customHeight="1">
      <c r="C69" s="859"/>
      <c r="D69" s="862"/>
      <c r="E69" s="862"/>
      <c r="F69" s="862"/>
      <c r="G69" s="865"/>
      <c r="H69" s="868"/>
      <c r="I69" s="503"/>
      <c r="J69" s="710"/>
      <c r="K69" s="504"/>
      <c r="L69" s="505"/>
      <c r="M69" s="505"/>
      <c r="N69" s="506" t="str">
        <f>IF(I69="","",(SUM(L69:M69)))</f>
        <v/>
      </c>
      <c r="O69" s="507"/>
      <c r="P69" s="508" t="str">
        <f t="shared" si="12"/>
        <v/>
      </c>
      <c r="Q69" s="830"/>
      <c r="R69" s="833"/>
      <c r="S69" s="833"/>
      <c r="T69" s="836"/>
      <c r="U69" s="833"/>
      <c r="V69" s="833"/>
      <c r="W69" s="862"/>
      <c r="X69" s="839"/>
      <c r="Y69" s="105"/>
    </row>
    <row r="70" spans="3:25" ht="19.5" customHeight="1">
      <c r="C70" s="859"/>
      <c r="D70" s="862"/>
      <c r="E70" s="862"/>
      <c r="F70" s="862"/>
      <c r="G70" s="865"/>
      <c r="H70" s="868"/>
      <c r="I70" s="503"/>
      <c r="J70" s="710"/>
      <c r="K70" s="504"/>
      <c r="L70" s="505"/>
      <c r="M70" s="505"/>
      <c r="N70" s="506" t="str">
        <f>IF(I70="","",(SUM(L70:M70)))</f>
        <v/>
      </c>
      <c r="O70" s="507"/>
      <c r="P70" s="508" t="str">
        <f t="shared" si="12"/>
        <v/>
      </c>
      <c r="Q70" s="831"/>
      <c r="R70" s="834"/>
      <c r="S70" s="834"/>
      <c r="T70" s="837"/>
      <c r="U70" s="834"/>
      <c r="V70" s="834"/>
      <c r="W70" s="862"/>
      <c r="X70" s="839"/>
      <c r="Y70" s="105"/>
    </row>
    <row r="71" spans="3:25" ht="19.5" customHeight="1">
      <c r="C71" s="860"/>
      <c r="D71" s="863"/>
      <c r="E71" s="863"/>
      <c r="F71" s="863"/>
      <c r="G71" s="866"/>
      <c r="H71" s="869"/>
      <c r="I71" s="509"/>
      <c r="J71" s="510"/>
      <c r="K71" s="511"/>
      <c r="L71" s="512"/>
      <c r="M71" s="512"/>
      <c r="N71" s="513"/>
      <c r="O71" s="514"/>
      <c r="P71" s="515">
        <f>SUM(P67:P70)</f>
        <v>0</v>
      </c>
      <c r="Q71" s="516">
        <f>IF(G67="",0,IF(G67=1,"1,500",IF(G67=2,"1,300",IF(G67=3,"1,100","850"))))</f>
        <v>0</v>
      </c>
      <c r="R71" s="517"/>
      <c r="S71" s="518">
        <f>IF(G67="",0,IF(G67=1,"14,000",IF(G67=2,"12,400",IF(G67=3,"10,300",IF(G67=4,"8,200",)))))</f>
        <v>0</v>
      </c>
      <c r="T71" s="519"/>
      <c r="U71" s="520">
        <f>IF(AND(R71="",T71=""),0,(SUM(Q71*R71+S71*T71)))</f>
        <v>0</v>
      </c>
      <c r="V71" s="520">
        <f>IF(AND(P71="",U71=""),"",SUM(P71+U71))</f>
        <v>0</v>
      </c>
      <c r="W71" s="863"/>
      <c r="X71" s="840"/>
      <c r="Y71" s="105"/>
    </row>
    <row r="72" spans="3:25" ht="19.5" customHeight="1">
      <c r="C72" s="858"/>
      <c r="D72" s="861"/>
      <c r="E72" s="861"/>
      <c r="F72" s="861"/>
      <c r="G72" s="864"/>
      <c r="H72" s="867"/>
      <c r="I72" s="497"/>
      <c r="J72" s="709"/>
      <c r="K72" s="498"/>
      <c r="L72" s="499"/>
      <c r="M72" s="499"/>
      <c r="N72" s="500" t="str">
        <f>IF(I72="","",(SUM(L72:M72)))</f>
        <v/>
      </c>
      <c r="O72" s="501"/>
      <c r="P72" s="502" t="str">
        <f t="shared" ref="P72:P75" si="13">IF(O72="","",(N72*O72))</f>
        <v/>
      </c>
      <c r="Q72" s="829"/>
      <c r="R72" s="832"/>
      <c r="S72" s="832"/>
      <c r="T72" s="835"/>
      <c r="U72" s="832"/>
      <c r="V72" s="832"/>
      <c r="W72" s="861"/>
      <c r="X72" s="838"/>
      <c r="Y72" s="105"/>
    </row>
    <row r="73" spans="3:25" ht="19.5" customHeight="1">
      <c r="C73" s="859"/>
      <c r="D73" s="862"/>
      <c r="E73" s="862"/>
      <c r="F73" s="862"/>
      <c r="G73" s="865"/>
      <c r="H73" s="868"/>
      <c r="I73" s="503"/>
      <c r="J73" s="710"/>
      <c r="K73" s="504"/>
      <c r="L73" s="505"/>
      <c r="M73" s="505"/>
      <c r="N73" s="506" t="str">
        <f>IF(I73="","",(SUM(L73:M73)))</f>
        <v/>
      </c>
      <c r="O73" s="507"/>
      <c r="P73" s="508" t="str">
        <f t="shared" si="13"/>
        <v/>
      </c>
      <c r="Q73" s="830"/>
      <c r="R73" s="833"/>
      <c r="S73" s="833"/>
      <c r="T73" s="836"/>
      <c r="U73" s="833"/>
      <c r="V73" s="833"/>
      <c r="W73" s="862"/>
      <c r="X73" s="839"/>
      <c r="Y73" s="105"/>
    </row>
    <row r="74" spans="3:25" ht="19.5" customHeight="1">
      <c r="C74" s="859"/>
      <c r="D74" s="862"/>
      <c r="E74" s="862"/>
      <c r="F74" s="862"/>
      <c r="G74" s="865"/>
      <c r="H74" s="868"/>
      <c r="I74" s="503"/>
      <c r="J74" s="710"/>
      <c r="K74" s="504"/>
      <c r="L74" s="505"/>
      <c r="M74" s="505"/>
      <c r="N74" s="506" t="str">
        <f>IF(I74="","",(SUM(L74:M74)))</f>
        <v/>
      </c>
      <c r="O74" s="507"/>
      <c r="P74" s="508" t="str">
        <f t="shared" si="13"/>
        <v/>
      </c>
      <c r="Q74" s="830"/>
      <c r="R74" s="833"/>
      <c r="S74" s="833"/>
      <c r="T74" s="836"/>
      <c r="U74" s="833"/>
      <c r="V74" s="833"/>
      <c r="W74" s="862"/>
      <c r="X74" s="839"/>
      <c r="Y74" s="105"/>
    </row>
    <row r="75" spans="3:25" ht="19.5" customHeight="1">
      <c r="C75" s="859"/>
      <c r="D75" s="862"/>
      <c r="E75" s="862"/>
      <c r="F75" s="862"/>
      <c r="G75" s="865"/>
      <c r="H75" s="868"/>
      <c r="I75" s="503"/>
      <c r="J75" s="710"/>
      <c r="K75" s="504"/>
      <c r="L75" s="505"/>
      <c r="M75" s="505"/>
      <c r="N75" s="506" t="str">
        <f>IF(I75="","",(SUM(L75:M75)))</f>
        <v/>
      </c>
      <c r="O75" s="507"/>
      <c r="P75" s="508" t="str">
        <f t="shared" si="13"/>
        <v/>
      </c>
      <c r="Q75" s="831"/>
      <c r="R75" s="834"/>
      <c r="S75" s="834"/>
      <c r="T75" s="837"/>
      <c r="U75" s="834"/>
      <c r="V75" s="834"/>
      <c r="W75" s="862"/>
      <c r="X75" s="839"/>
      <c r="Y75" s="105"/>
    </row>
    <row r="76" spans="3:25" ht="19.5" customHeight="1">
      <c r="C76" s="860"/>
      <c r="D76" s="863"/>
      <c r="E76" s="863"/>
      <c r="F76" s="863"/>
      <c r="G76" s="866"/>
      <c r="H76" s="869"/>
      <c r="I76" s="509"/>
      <c r="J76" s="510"/>
      <c r="K76" s="511"/>
      <c r="L76" s="512"/>
      <c r="M76" s="512"/>
      <c r="N76" s="513"/>
      <c r="O76" s="514"/>
      <c r="P76" s="515">
        <f>SUM(P72:P75)</f>
        <v>0</v>
      </c>
      <c r="Q76" s="516">
        <f>IF(G72="",0,IF(G72=1,"1,500",IF(G72=2,"1,300",IF(G72=3,"1,100","850"))))</f>
        <v>0</v>
      </c>
      <c r="R76" s="517"/>
      <c r="S76" s="518">
        <f>IF(G72="",0,IF(G72=1,"14,000",IF(G72=2,"12,400",IF(G72=3,"10,300",IF(G72=4,"8,200",)))))</f>
        <v>0</v>
      </c>
      <c r="T76" s="519"/>
      <c r="U76" s="520">
        <f>IF(AND(R76="",T76=""),0,(SUM(Q76*R76+S76*T76)))</f>
        <v>0</v>
      </c>
      <c r="V76" s="520">
        <f>IF(AND(P76="",U76=""),"",SUM(P76+U76))</f>
        <v>0</v>
      </c>
      <c r="W76" s="863"/>
      <c r="X76" s="840"/>
      <c r="Y76" s="105"/>
    </row>
    <row r="77" spans="3:25" ht="19.5" customHeight="1">
      <c r="C77" s="858"/>
      <c r="D77" s="861"/>
      <c r="E77" s="861"/>
      <c r="F77" s="861"/>
      <c r="G77" s="864"/>
      <c r="H77" s="867"/>
      <c r="I77" s="497"/>
      <c r="J77" s="709"/>
      <c r="K77" s="498"/>
      <c r="L77" s="499"/>
      <c r="M77" s="499"/>
      <c r="N77" s="500" t="str">
        <f>IF(I77="","",(SUM(L77:M77)))</f>
        <v/>
      </c>
      <c r="O77" s="501"/>
      <c r="P77" s="502" t="str">
        <f t="shared" ref="P77:P80" si="14">IF(O77="","",(N77*O77))</f>
        <v/>
      </c>
      <c r="Q77" s="829"/>
      <c r="R77" s="832"/>
      <c r="S77" s="832"/>
      <c r="T77" s="835"/>
      <c r="U77" s="832"/>
      <c r="V77" s="832"/>
      <c r="W77" s="861"/>
      <c r="X77" s="838"/>
      <c r="Y77" s="105"/>
    </row>
    <row r="78" spans="3:25" ht="19.5" customHeight="1">
      <c r="C78" s="859"/>
      <c r="D78" s="862"/>
      <c r="E78" s="862"/>
      <c r="F78" s="862"/>
      <c r="G78" s="865"/>
      <c r="H78" s="868"/>
      <c r="I78" s="503"/>
      <c r="J78" s="710"/>
      <c r="K78" s="504"/>
      <c r="L78" s="505"/>
      <c r="M78" s="505"/>
      <c r="N78" s="506" t="str">
        <f>IF(I78="","",(SUM(L78:M78)))</f>
        <v/>
      </c>
      <c r="O78" s="507"/>
      <c r="P78" s="508" t="str">
        <f t="shared" si="14"/>
        <v/>
      </c>
      <c r="Q78" s="830"/>
      <c r="R78" s="833"/>
      <c r="S78" s="833"/>
      <c r="T78" s="836"/>
      <c r="U78" s="833"/>
      <c r="V78" s="833"/>
      <c r="W78" s="862"/>
      <c r="X78" s="839"/>
      <c r="Y78" s="105"/>
    </row>
    <row r="79" spans="3:25" ht="19.5" customHeight="1">
      <c r="C79" s="859"/>
      <c r="D79" s="862"/>
      <c r="E79" s="862"/>
      <c r="F79" s="862"/>
      <c r="G79" s="865"/>
      <c r="H79" s="868"/>
      <c r="I79" s="503"/>
      <c r="J79" s="710"/>
      <c r="K79" s="504"/>
      <c r="L79" s="505"/>
      <c r="M79" s="505"/>
      <c r="N79" s="506" t="str">
        <f>IF(I79="","",(SUM(L79:M79)))</f>
        <v/>
      </c>
      <c r="O79" s="507"/>
      <c r="P79" s="508" t="str">
        <f t="shared" si="14"/>
        <v/>
      </c>
      <c r="Q79" s="830"/>
      <c r="R79" s="833"/>
      <c r="S79" s="833"/>
      <c r="T79" s="836"/>
      <c r="U79" s="833"/>
      <c r="V79" s="833"/>
      <c r="W79" s="862"/>
      <c r="X79" s="839"/>
      <c r="Y79" s="105"/>
    </row>
    <row r="80" spans="3:25" ht="19.5" customHeight="1">
      <c r="C80" s="859"/>
      <c r="D80" s="862"/>
      <c r="E80" s="862"/>
      <c r="F80" s="862"/>
      <c r="G80" s="865"/>
      <c r="H80" s="868"/>
      <c r="I80" s="562"/>
      <c r="J80" s="563"/>
      <c r="K80" s="564"/>
      <c r="L80" s="565"/>
      <c r="M80" s="565"/>
      <c r="N80" s="566" t="str">
        <f>IF(I80="","",(SUM(L80:M80)))</f>
        <v/>
      </c>
      <c r="O80" s="567"/>
      <c r="P80" s="292" t="str">
        <f t="shared" si="14"/>
        <v/>
      </c>
      <c r="Q80" s="831"/>
      <c r="R80" s="834"/>
      <c r="S80" s="834"/>
      <c r="T80" s="837"/>
      <c r="U80" s="834"/>
      <c r="V80" s="834"/>
      <c r="W80" s="862"/>
      <c r="X80" s="839"/>
      <c r="Y80" s="105"/>
    </row>
    <row r="81" spans="3:25" ht="19.5" customHeight="1">
      <c r="C81" s="860"/>
      <c r="D81" s="863"/>
      <c r="E81" s="863"/>
      <c r="F81" s="863"/>
      <c r="G81" s="866"/>
      <c r="H81" s="869"/>
      <c r="I81" s="509"/>
      <c r="J81" s="510"/>
      <c r="K81" s="511"/>
      <c r="L81" s="512"/>
      <c r="M81" s="512"/>
      <c r="N81" s="513"/>
      <c r="O81" s="514"/>
      <c r="P81" s="515">
        <f>SUM(P77:P80)</f>
        <v>0</v>
      </c>
      <c r="Q81" s="516">
        <f>IF(G77="",0,IF(G77=1,"1,500",IF(G77=2,"1,300",IF(G77=3,"1,100","850"))))</f>
        <v>0</v>
      </c>
      <c r="R81" s="517"/>
      <c r="S81" s="518">
        <f>IF(G77="",0,IF(G77=1,"14,000",IF(G77=2,"12,400",IF(G77=3,"10,300",IF(G77=4,"8,200",)))))</f>
        <v>0</v>
      </c>
      <c r="T81" s="519"/>
      <c r="U81" s="520">
        <f>IF(AND(R81="",T81=""),0,(SUM(Q81*R81+S81*T81)))</f>
        <v>0</v>
      </c>
      <c r="V81" s="520">
        <f>IF(AND(P81="",U81=""),"",SUM(P81+U81))</f>
        <v>0</v>
      </c>
      <c r="W81" s="863"/>
      <c r="X81" s="840"/>
      <c r="Y81" s="105"/>
    </row>
    <row r="82" spans="3:25" ht="19.5" customHeight="1">
      <c r="C82" s="858"/>
      <c r="D82" s="861"/>
      <c r="E82" s="861"/>
      <c r="F82" s="861"/>
      <c r="G82" s="864"/>
      <c r="H82" s="867"/>
      <c r="I82" s="497"/>
      <c r="J82" s="709"/>
      <c r="K82" s="498"/>
      <c r="L82" s="499"/>
      <c r="M82" s="499"/>
      <c r="N82" s="500" t="str">
        <f>IF(I82="","",(SUM(L82:M82)))</f>
        <v/>
      </c>
      <c r="O82" s="501"/>
      <c r="P82" s="502" t="str">
        <f t="shared" ref="P82:P85" si="15">IF(O82="","",(N82*O82))</f>
        <v/>
      </c>
      <c r="Q82" s="829"/>
      <c r="R82" s="832"/>
      <c r="S82" s="832"/>
      <c r="T82" s="835"/>
      <c r="U82" s="832"/>
      <c r="V82" s="832"/>
      <c r="W82" s="861"/>
      <c r="X82" s="838"/>
      <c r="Y82" s="105"/>
    </row>
    <row r="83" spans="3:25" ht="19.5" customHeight="1">
      <c r="C83" s="859"/>
      <c r="D83" s="862"/>
      <c r="E83" s="862"/>
      <c r="F83" s="862"/>
      <c r="G83" s="865"/>
      <c r="H83" s="868"/>
      <c r="I83" s="503"/>
      <c r="J83" s="710"/>
      <c r="K83" s="504"/>
      <c r="L83" s="505"/>
      <c r="M83" s="505"/>
      <c r="N83" s="506" t="str">
        <f>IF(I83="","",(SUM(L83:M83)))</f>
        <v/>
      </c>
      <c r="O83" s="507"/>
      <c r="P83" s="508" t="str">
        <f t="shared" si="15"/>
        <v/>
      </c>
      <c r="Q83" s="830"/>
      <c r="R83" s="833"/>
      <c r="S83" s="833"/>
      <c r="T83" s="836"/>
      <c r="U83" s="833"/>
      <c r="V83" s="833"/>
      <c r="W83" s="862"/>
      <c r="X83" s="839"/>
      <c r="Y83" s="105"/>
    </row>
    <row r="84" spans="3:25" ht="19.5" customHeight="1">
      <c r="C84" s="859"/>
      <c r="D84" s="862"/>
      <c r="E84" s="862"/>
      <c r="F84" s="862"/>
      <c r="G84" s="865"/>
      <c r="H84" s="868"/>
      <c r="I84" s="503"/>
      <c r="J84" s="710"/>
      <c r="K84" s="504"/>
      <c r="L84" s="505"/>
      <c r="M84" s="505"/>
      <c r="N84" s="506" t="str">
        <f>IF(I84="","",(SUM(L84:M84)))</f>
        <v/>
      </c>
      <c r="O84" s="507"/>
      <c r="P84" s="508" t="str">
        <f t="shared" si="15"/>
        <v/>
      </c>
      <c r="Q84" s="830"/>
      <c r="R84" s="833"/>
      <c r="S84" s="833"/>
      <c r="T84" s="836"/>
      <c r="U84" s="833"/>
      <c r="V84" s="833"/>
      <c r="W84" s="862"/>
      <c r="X84" s="839"/>
      <c r="Y84" s="105"/>
    </row>
    <row r="85" spans="3:25" ht="19.5" customHeight="1">
      <c r="C85" s="859"/>
      <c r="D85" s="862"/>
      <c r="E85" s="862"/>
      <c r="F85" s="862"/>
      <c r="G85" s="865"/>
      <c r="H85" s="868"/>
      <c r="I85" s="503"/>
      <c r="J85" s="710"/>
      <c r="K85" s="504"/>
      <c r="L85" s="505"/>
      <c r="M85" s="505"/>
      <c r="N85" s="506" t="str">
        <f>IF(I85="","",(SUM(L85:M85)))</f>
        <v/>
      </c>
      <c r="O85" s="507"/>
      <c r="P85" s="508" t="str">
        <f t="shared" si="15"/>
        <v/>
      </c>
      <c r="Q85" s="831"/>
      <c r="R85" s="834"/>
      <c r="S85" s="834"/>
      <c r="T85" s="837"/>
      <c r="U85" s="834"/>
      <c r="V85" s="834"/>
      <c r="W85" s="862"/>
      <c r="X85" s="839"/>
      <c r="Y85" s="105"/>
    </row>
    <row r="86" spans="3:25" ht="19.5" customHeight="1">
      <c r="C86" s="860"/>
      <c r="D86" s="863"/>
      <c r="E86" s="863"/>
      <c r="F86" s="863"/>
      <c r="G86" s="866"/>
      <c r="H86" s="869"/>
      <c r="I86" s="509"/>
      <c r="J86" s="510"/>
      <c r="K86" s="511"/>
      <c r="L86" s="512"/>
      <c r="M86" s="512"/>
      <c r="N86" s="513"/>
      <c r="O86" s="514"/>
      <c r="P86" s="515">
        <f>SUM(P82:P85)</f>
        <v>0</v>
      </c>
      <c r="Q86" s="516">
        <f>IF(G82="",0,IF(G82=1,"1,500",IF(G82=2,"1,300",IF(G82=3,"1,100","850"))))</f>
        <v>0</v>
      </c>
      <c r="R86" s="517"/>
      <c r="S86" s="518">
        <f>IF(G82="",0,IF(G82=1,"14,000",IF(G82=2,"12,400",IF(G82=3,"10,300",IF(G82=4,"8,200",)))))</f>
        <v>0</v>
      </c>
      <c r="T86" s="519"/>
      <c r="U86" s="520">
        <f>IF(AND(R86="",T86=""),0,(SUM(Q86*R86+S86*T86)))</f>
        <v>0</v>
      </c>
      <c r="V86" s="520">
        <f>IF(AND(P86="",U86=""),"",SUM(P86+U86))</f>
        <v>0</v>
      </c>
      <c r="W86" s="863"/>
      <c r="X86" s="840"/>
      <c r="Y86" s="105"/>
    </row>
    <row r="87" spans="3:25" ht="19.5" customHeight="1">
      <c r="C87" s="858"/>
      <c r="D87" s="861"/>
      <c r="E87" s="861"/>
      <c r="F87" s="861"/>
      <c r="G87" s="864"/>
      <c r="H87" s="867"/>
      <c r="I87" s="497"/>
      <c r="J87" s="709"/>
      <c r="K87" s="498"/>
      <c r="L87" s="499"/>
      <c r="M87" s="499"/>
      <c r="N87" s="500" t="str">
        <f>IF(I87="","",(SUM(L87:M87)))</f>
        <v/>
      </c>
      <c r="O87" s="501"/>
      <c r="P87" s="502" t="str">
        <f t="shared" ref="P87:P90" si="16">IF(O87="","",(N87*O87))</f>
        <v/>
      </c>
      <c r="Q87" s="829"/>
      <c r="R87" s="832"/>
      <c r="S87" s="832"/>
      <c r="T87" s="835"/>
      <c r="U87" s="832"/>
      <c r="V87" s="832"/>
      <c r="W87" s="861"/>
      <c r="X87" s="838"/>
      <c r="Y87" s="105"/>
    </row>
    <row r="88" spans="3:25" ht="19.5" customHeight="1">
      <c r="C88" s="859"/>
      <c r="D88" s="862"/>
      <c r="E88" s="862"/>
      <c r="F88" s="862"/>
      <c r="G88" s="865"/>
      <c r="H88" s="868"/>
      <c r="I88" s="503"/>
      <c r="J88" s="710"/>
      <c r="K88" s="504"/>
      <c r="L88" s="505"/>
      <c r="M88" s="505"/>
      <c r="N88" s="506" t="str">
        <f>IF(I88="","",(SUM(L88:M88)))</f>
        <v/>
      </c>
      <c r="O88" s="507"/>
      <c r="P88" s="508" t="str">
        <f t="shared" si="16"/>
        <v/>
      </c>
      <c r="Q88" s="830"/>
      <c r="R88" s="833"/>
      <c r="S88" s="833"/>
      <c r="T88" s="836"/>
      <c r="U88" s="833"/>
      <c r="V88" s="833"/>
      <c r="W88" s="862"/>
      <c r="X88" s="839"/>
      <c r="Y88" s="105"/>
    </row>
    <row r="89" spans="3:25" ht="19.5" customHeight="1">
      <c r="C89" s="859"/>
      <c r="D89" s="862"/>
      <c r="E89" s="862"/>
      <c r="F89" s="862"/>
      <c r="G89" s="865"/>
      <c r="H89" s="868"/>
      <c r="I89" s="503"/>
      <c r="J89" s="710"/>
      <c r="K89" s="504"/>
      <c r="L89" s="505"/>
      <c r="M89" s="505"/>
      <c r="N89" s="506" t="str">
        <f>IF(I89="","",(SUM(L89:M89)))</f>
        <v/>
      </c>
      <c r="O89" s="507"/>
      <c r="P89" s="508" t="str">
        <f t="shared" si="16"/>
        <v/>
      </c>
      <c r="Q89" s="830"/>
      <c r="R89" s="833"/>
      <c r="S89" s="833"/>
      <c r="T89" s="836"/>
      <c r="U89" s="833"/>
      <c r="V89" s="833"/>
      <c r="W89" s="862"/>
      <c r="X89" s="839"/>
      <c r="Y89" s="105"/>
    </row>
    <row r="90" spans="3:25" ht="19.5" customHeight="1">
      <c r="C90" s="859"/>
      <c r="D90" s="862"/>
      <c r="E90" s="862"/>
      <c r="F90" s="862"/>
      <c r="G90" s="865"/>
      <c r="H90" s="868"/>
      <c r="I90" s="503"/>
      <c r="J90" s="710"/>
      <c r="K90" s="504"/>
      <c r="L90" s="505"/>
      <c r="M90" s="505"/>
      <c r="N90" s="506" t="str">
        <f>IF(I90="","",(SUM(L90:M90)))</f>
        <v/>
      </c>
      <c r="O90" s="507"/>
      <c r="P90" s="508" t="str">
        <f t="shared" si="16"/>
        <v/>
      </c>
      <c r="Q90" s="831"/>
      <c r="R90" s="834"/>
      <c r="S90" s="834"/>
      <c r="T90" s="837"/>
      <c r="U90" s="834"/>
      <c r="V90" s="834"/>
      <c r="W90" s="862"/>
      <c r="X90" s="839"/>
      <c r="Y90" s="105"/>
    </row>
    <row r="91" spans="3:25" ht="19.5" customHeight="1">
      <c r="C91" s="860"/>
      <c r="D91" s="863"/>
      <c r="E91" s="863"/>
      <c r="F91" s="863"/>
      <c r="G91" s="866"/>
      <c r="H91" s="869"/>
      <c r="I91" s="509"/>
      <c r="J91" s="510"/>
      <c r="K91" s="511"/>
      <c r="L91" s="512"/>
      <c r="M91" s="512"/>
      <c r="N91" s="513"/>
      <c r="O91" s="514"/>
      <c r="P91" s="515">
        <f>SUM(P87:P90)</f>
        <v>0</v>
      </c>
      <c r="Q91" s="516">
        <f>IF(G87="",0,IF(G87=1,"1,500",IF(G87=2,"1,300",IF(G87=3,"1,100","850"))))</f>
        <v>0</v>
      </c>
      <c r="R91" s="517"/>
      <c r="S91" s="518">
        <f>IF(G87="",0,IF(G87=1,"14,000",IF(G87=2,"12,400",IF(G87=3,"10,300",IF(G87=4,"8,200",)))))</f>
        <v>0</v>
      </c>
      <c r="T91" s="519"/>
      <c r="U91" s="520">
        <f>IF(AND(R91="",T91=""),0,(SUM(Q91*R91+S91*T91)))</f>
        <v>0</v>
      </c>
      <c r="V91" s="520">
        <f>IF(AND(P91="",U91=""),"",SUM(P91+U91))</f>
        <v>0</v>
      </c>
      <c r="W91" s="863"/>
      <c r="X91" s="840"/>
      <c r="Y91" s="105"/>
    </row>
    <row r="92" spans="3:25" ht="19.5" customHeight="1">
      <c r="C92" s="858"/>
      <c r="D92" s="861"/>
      <c r="E92" s="861"/>
      <c r="F92" s="861"/>
      <c r="G92" s="864"/>
      <c r="H92" s="867"/>
      <c r="I92" s="497"/>
      <c r="J92" s="709"/>
      <c r="K92" s="498"/>
      <c r="L92" s="499"/>
      <c r="M92" s="499"/>
      <c r="N92" s="500" t="str">
        <f>IF(I92="","",(SUM(L92:M92)))</f>
        <v/>
      </c>
      <c r="O92" s="501"/>
      <c r="P92" s="502" t="str">
        <f t="shared" ref="P92:P95" si="17">IF(O92="","",(N92*O92))</f>
        <v/>
      </c>
      <c r="Q92" s="829"/>
      <c r="R92" s="832"/>
      <c r="S92" s="832"/>
      <c r="T92" s="835"/>
      <c r="U92" s="832"/>
      <c r="V92" s="832"/>
      <c r="W92" s="861"/>
      <c r="X92" s="838"/>
      <c r="Y92" s="105"/>
    </row>
    <row r="93" spans="3:25" ht="19.5" customHeight="1">
      <c r="C93" s="859"/>
      <c r="D93" s="862"/>
      <c r="E93" s="862"/>
      <c r="F93" s="862"/>
      <c r="G93" s="865"/>
      <c r="H93" s="868"/>
      <c r="I93" s="503"/>
      <c r="J93" s="710"/>
      <c r="K93" s="504"/>
      <c r="L93" s="505"/>
      <c r="M93" s="505"/>
      <c r="N93" s="506" t="str">
        <f>IF(I93="","",(SUM(L93:M93)))</f>
        <v/>
      </c>
      <c r="O93" s="507"/>
      <c r="P93" s="508" t="str">
        <f t="shared" si="17"/>
        <v/>
      </c>
      <c r="Q93" s="830"/>
      <c r="R93" s="833"/>
      <c r="S93" s="833"/>
      <c r="T93" s="836"/>
      <c r="U93" s="833"/>
      <c r="V93" s="833"/>
      <c r="W93" s="862"/>
      <c r="X93" s="839"/>
      <c r="Y93" s="105"/>
    </row>
    <row r="94" spans="3:25" ht="19.5" customHeight="1">
      <c r="C94" s="859"/>
      <c r="D94" s="862"/>
      <c r="E94" s="862"/>
      <c r="F94" s="862"/>
      <c r="G94" s="865"/>
      <c r="H94" s="868"/>
      <c r="I94" s="503"/>
      <c r="J94" s="710"/>
      <c r="K94" s="504"/>
      <c r="L94" s="505"/>
      <c r="M94" s="505"/>
      <c r="N94" s="506" t="str">
        <f>IF(I94="","",(SUM(L94:M94)))</f>
        <v/>
      </c>
      <c r="O94" s="507"/>
      <c r="P94" s="508" t="str">
        <f t="shared" si="17"/>
        <v/>
      </c>
      <c r="Q94" s="830"/>
      <c r="R94" s="833"/>
      <c r="S94" s="833"/>
      <c r="T94" s="836"/>
      <c r="U94" s="833"/>
      <c r="V94" s="833"/>
      <c r="W94" s="862"/>
      <c r="X94" s="839"/>
      <c r="Y94" s="105"/>
    </row>
    <row r="95" spans="3:25" ht="19.5" customHeight="1">
      <c r="C95" s="859"/>
      <c r="D95" s="862"/>
      <c r="E95" s="862"/>
      <c r="F95" s="862"/>
      <c r="G95" s="865"/>
      <c r="H95" s="868"/>
      <c r="I95" s="503"/>
      <c r="J95" s="710"/>
      <c r="K95" s="504"/>
      <c r="L95" s="505"/>
      <c r="M95" s="505"/>
      <c r="N95" s="506" t="str">
        <f>IF(I95="","",(SUM(L95:M95)))</f>
        <v/>
      </c>
      <c r="O95" s="507"/>
      <c r="P95" s="508" t="str">
        <f t="shared" si="17"/>
        <v/>
      </c>
      <c r="Q95" s="831"/>
      <c r="R95" s="834"/>
      <c r="S95" s="834"/>
      <c r="T95" s="837"/>
      <c r="U95" s="834"/>
      <c r="V95" s="834"/>
      <c r="W95" s="862"/>
      <c r="X95" s="839"/>
      <c r="Y95" s="105"/>
    </row>
    <row r="96" spans="3:25" ht="19.5" customHeight="1">
      <c r="C96" s="860"/>
      <c r="D96" s="863"/>
      <c r="E96" s="863"/>
      <c r="F96" s="863"/>
      <c r="G96" s="866"/>
      <c r="H96" s="869"/>
      <c r="I96" s="509"/>
      <c r="J96" s="510"/>
      <c r="K96" s="511"/>
      <c r="L96" s="512"/>
      <c r="M96" s="512"/>
      <c r="N96" s="513"/>
      <c r="O96" s="514"/>
      <c r="P96" s="515">
        <f>SUM(P92:P95)</f>
        <v>0</v>
      </c>
      <c r="Q96" s="516">
        <f>IF(G92="",0,IF(G92=1,"1,500",IF(G92=2,"1,300",IF(G92=3,"1,100","850"))))</f>
        <v>0</v>
      </c>
      <c r="R96" s="517"/>
      <c r="S96" s="518">
        <f>IF(G92="",0,IF(G92=1,"14,000",IF(G92=2,"12,400",IF(G92=3,"10,300",IF(G92=4,"8,200",)))))</f>
        <v>0</v>
      </c>
      <c r="T96" s="519"/>
      <c r="U96" s="520">
        <f>IF(AND(R96="",T96=""),0,(SUM(Q96*R96+S96*T96)))</f>
        <v>0</v>
      </c>
      <c r="V96" s="520">
        <f>IF(AND(P96="",U96=""),"",SUM(P96+U96))</f>
        <v>0</v>
      </c>
      <c r="W96" s="863"/>
      <c r="X96" s="840"/>
      <c r="Y96" s="105"/>
    </row>
    <row r="97" spans="3:25" ht="19.5" customHeight="1">
      <c r="C97" s="858"/>
      <c r="D97" s="861"/>
      <c r="E97" s="861"/>
      <c r="F97" s="861"/>
      <c r="G97" s="864"/>
      <c r="H97" s="867"/>
      <c r="I97" s="497"/>
      <c r="J97" s="709"/>
      <c r="K97" s="498"/>
      <c r="L97" s="499"/>
      <c r="M97" s="499"/>
      <c r="N97" s="500" t="str">
        <f>IF(I97="","",(SUM(L97:M97)))</f>
        <v/>
      </c>
      <c r="O97" s="501"/>
      <c r="P97" s="502" t="str">
        <f t="shared" ref="P97:P100" si="18">IF(O97="","",(N97*O97))</f>
        <v/>
      </c>
      <c r="Q97" s="829"/>
      <c r="R97" s="832"/>
      <c r="S97" s="832"/>
      <c r="T97" s="835"/>
      <c r="U97" s="832"/>
      <c r="V97" s="832"/>
      <c r="W97" s="861"/>
      <c r="X97" s="838"/>
      <c r="Y97" s="105"/>
    </row>
    <row r="98" spans="3:25" ht="19.5" customHeight="1">
      <c r="C98" s="859"/>
      <c r="D98" s="862"/>
      <c r="E98" s="862"/>
      <c r="F98" s="862"/>
      <c r="G98" s="865"/>
      <c r="H98" s="868"/>
      <c r="I98" s="503"/>
      <c r="J98" s="710"/>
      <c r="K98" s="504"/>
      <c r="L98" s="505"/>
      <c r="M98" s="505"/>
      <c r="N98" s="506" t="str">
        <f>IF(I98="","",(SUM(L98:M98)))</f>
        <v/>
      </c>
      <c r="O98" s="507"/>
      <c r="P98" s="508" t="str">
        <f t="shared" si="18"/>
        <v/>
      </c>
      <c r="Q98" s="830"/>
      <c r="R98" s="833"/>
      <c r="S98" s="833"/>
      <c r="T98" s="836"/>
      <c r="U98" s="833"/>
      <c r="V98" s="833"/>
      <c r="W98" s="862"/>
      <c r="X98" s="839"/>
      <c r="Y98" s="105"/>
    </row>
    <row r="99" spans="3:25" ht="19.5" customHeight="1">
      <c r="C99" s="859"/>
      <c r="D99" s="862"/>
      <c r="E99" s="862"/>
      <c r="F99" s="862"/>
      <c r="G99" s="865"/>
      <c r="H99" s="868"/>
      <c r="I99" s="503"/>
      <c r="J99" s="710"/>
      <c r="K99" s="504"/>
      <c r="L99" s="505"/>
      <c r="M99" s="505"/>
      <c r="N99" s="506" t="str">
        <f>IF(I99="","",(SUM(L99:M99)))</f>
        <v/>
      </c>
      <c r="O99" s="507"/>
      <c r="P99" s="508" t="str">
        <f t="shared" si="18"/>
        <v/>
      </c>
      <c r="Q99" s="830"/>
      <c r="R99" s="833"/>
      <c r="S99" s="833"/>
      <c r="T99" s="836"/>
      <c r="U99" s="833"/>
      <c r="V99" s="833"/>
      <c r="W99" s="862"/>
      <c r="X99" s="839"/>
      <c r="Y99" s="105"/>
    </row>
    <row r="100" spans="3:25" ht="19.5" customHeight="1">
      <c r="C100" s="859"/>
      <c r="D100" s="862"/>
      <c r="E100" s="862"/>
      <c r="F100" s="862"/>
      <c r="G100" s="865"/>
      <c r="H100" s="868"/>
      <c r="I100" s="503"/>
      <c r="J100" s="710"/>
      <c r="K100" s="504"/>
      <c r="L100" s="505"/>
      <c r="M100" s="505"/>
      <c r="N100" s="506" t="str">
        <f>IF(I100="","",(SUM(L100:M100)))</f>
        <v/>
      </c>
      <c r="O100" s="507"/>
      <c r="P100" s="508" t="str">
        <f t="shared" si="18"/>
        <v/>
      </c>
      <c r="Q100" s="831"/>
      <c r="R100" s="834"/>
      <c r="S100" s="834"/>
      <c r="T100" s="837"/>
      <c r="U100" s="834"/>
      <c r="V100" s="834"/>
      <c r="W100" s="862"/>
      <c r="X100" s="839"/>
      <c r="Y100" s="105"/>
    </row>
    <row r="101" spans="3:25" ht="19.5" customHeight="1">
      <c r="C101" s="860"/>
      <c r="D101" s="863"/>
      <c r="E101" s="863"/>
      <c r="F101" s="863"/>
      <c r="G101" s="866"/>
      <c r="H101" s="869"/>
      <c r="I101" s="509"/>
      <c r="J101" s="510"/>
      <c r="K101" s="511"/>
      <c r="L101" s="512"/>
      <c r="M101" s="512"/>
      <c r="N101" s="513"/>
      <c r="O101" s="514"/>
      <c r="P101" s="515">
        <f>SUM(P97:P100)</f>
        <v>0</v>
      </c>
      <c r="Q101" s="516">
        <f>IF(G97="",0,IF(G97=1,"1,500",IF(G97=2,"1,300",IF(G97=3,"1,100","850"))))</f>
        <v>0</v>
      </c>
      <c r="R101" s="517"/>
      <c r="S101" s="518">
        <f>IF(G97="",0,IF(G97=1,"14,000",IF(G97=2,"12,400",IF(G97=3,"10,300",IF(G97=4,"8,200",)))))</f>
        <v>0</v>
      </c>
      <c r="T101" s="519"/>
      <c r="U101" s="520">
        <f>IF(AND(R101="",T101=""),0,(SUM(Q101*R101+S101*T101)))</f>
        <v>0</v>
      </c>
      <c r="V101" s="520">
        <f>IF(AND(P101="",U101=""),"",SUM(P101+U101))</f>
        <v>0</v>
      </c>
      <c r="W101" s="863"/>
      <c r="X101" s="840"/>
      <c r="Y101" s="105"/>
    </row>
    <row r="102" spans="3:25" ht="19.5" customHeight="1">
      <c r="C102" s="858"/>
      <c r="D102" s="861"/>
      <c r="E102" s="861"/>
      <c r="F102" s="861"/>
      <c r="G102" s="864"/>
      <c r="H102" s="867"/>
      <c r="I102" s="497"/>
      <c r="J102" s="709"/>
      <c r="K102" s="498"/>
      <c r="L102" s="499"/>
      <c r="M102" s="499"/>
      <c r="N102" s="500" t="str">
        <f>IF(I102="","",(SUM(L102:M102)))</f>
        <v/>
      </c>
      <c r="O102" s="501"/>
      <c r="P102" s="502" t="str">
        <f t="shared" ref="P102:P105" si="19">IF(O102="","",(N102*O102))</f>
        <v/>
      </c>
      <c r="Q102" s="829"/>
      <c r="R102" s="832"/>
      <c r="S102" s="832"/>
      <c r="T102" s="835"/>
      <c r="U102" s="832"/>
      <c r="V102" s="832"/>
      <c r="W102" s="861"/>
      <c r="X102" s="838"/>
      <c r="Y102" s="105"/>
    </row>
    <row r="103" spans="3:25" ht="19.5" customHeight="1">
      <c r="C103" s="859"/>
      <c r="D103" s="862"/>
      <c r="E103" s="862"/>
      <c r="F103" s="862"/>
      <c r="G103" s="865"/>
      <c r="H103" s="868"/>
      <c r="I103" s="503"/>
      <c r="J103" s="710"/>
      <c r="K103" s="504"/>
      <c r="L103" s="505"/>
      <c r="M103" s="505"/>
      <c r="N103" s="506" t="str">
        <f>IF(I103="","",(SUM(L103:M103)))</f>
        <v/>
      </c>
      <c r="O103" s="507"/>
      <c r="P103" s="508" t="str">
        <f t="shared" si="19"/>
        <v/>
      </c>
      <c r="Q103" s="830"/>
      <c r="R103" s="833"/>
      <c r="S103" s="833"/>
      <c r="T103" s="836"/>
      <c r="U103" s="833"/>
      <c r="V103" s="833"/>
      <c r="W103" s="862"/>
      <c r="X103" s="839"/>
      <c r="Y103" s="105"/>
    </row>
    <row r="104" spans="3:25" ht="19.5" customHeight="1">
      <c r="C104" s="859"/>
      <c r="D104" s="862"/>
      <c r="E104" s="862"/>
      <c r="F104" s="862"/>
      <c r="G104" s="865"/>
      <c r="H104" s="868"/>
      <c r="I104" s="503"/>
      <c r="J104" s="710"/>
      <c r="K104" s="504"/>
      <c r="L104" s="505"/>
      <c r="M104" s="505"/>
      <c r="N104" s="506" t="str">
        <f>IF(I104="","",(SUM(L104:M104)))</f>
        <v/>
      </c>
      <c r="O104" s="507"/>
      <c r="P104" s="508" t="str">
        <f t="shared" si="19"/>
        <v/>
      </c>
      <c r="Q104" s="830"/>
      <c r="R104" s="833"/>
      <c r="S104" s="833"/>
      <c r="T104" s="836"/>
      <c r="U104" s="833"/>
      <c r="V104" s="833"/>
      <c r="W104" s="862"/>
      <c r="X104" s="839"/>
      <c r="Y104" s="105"/>
    </row>
    <row r="105" spans="3:25" ht="19.5" customHeight="1">
      <c r="C105" s="859"/>
      <c r="D105" s="862"/>
      <c r="E105" s="862"/>
      <c r="F105" s="862"/>
      <c r="G105" s="865"/>
      <c r="H105" s="868"/>
      <c r="I105" s="503"/>
      <c r="J105" s="710"/>
      <c r="K105" s="504"/>
      <c r="L105" s="505"/>
      <c r="M105" s="505"/>
      <c r="N105" s="506" t="str">
        <f>IF(I105="","",(SUM(L105:M105)))</f>
        <v/>
      </c>
      <c r="O105" s="507"/>
      <c r="P105" s="508" t="str">
        <f t="shared" si="19"/>
        <v/>
      </c>
      <c r="Q105" s="831"/>
      <c r="R105" s="834"/>
      <c r="S105" s="834"/>
      <c r="T105" s="837"/>
      <c r="U105" s="834"/>
      <c r="V105" s="834"/>
      <c r="W105" s="862"/>
      <c r="X105" s="839"/>
      <c r="Y105" s="105"/>
    </row>
    <row r="106" spans="3:25" ht="19.5" customHeight="1">
      <c r="C106" s="860"/>
      <c r="D106" s="863"/>
      <c r="E106" s="863"/>
      <c r="F106" s="863"/>
      <c r="G106" s="866"/>
      <c r="H106" s="869"/>
      <c r="I106" s="509"/>
      <c r="J106" s="510"/>
      <c r="K106" s="511"/>
      <c r="L106" s="512"/>
      <c r="M106" s="512"/>
      <c r="N106" s="513"/>
      <c r="O106" s="514"/>
      <c r="P106" s="515">
        <f>SUM(P102:P105)</f>
        <v>0</v>
      </c>
      <c r="Q106" s="516">
        <f>IF(G102="",0,IF(G102=1,"1,500",IF(G102=2,"1,300",IF(G102=3,"1,100","850"))))</f>
        <v>0</v>
      </c>
      <c r="R106" s="517"/>
      <c r="S106" s="518">
        <f>IF(G102="",0,IF(G102=1,"14,000",IF(G102=2,"12,400",IF(G102=3,"10,300",IF(G102=4,"8,200",)))))</f>
        <v>0</v>
      </c>
      <c r="T106" s="519"/>
      <c r="U106" s="520">
        <f>IF(AND(R106="",T106=""),0,(SUM(Q106*R106+S106*T106)))</f>
        <v>0</v>
      </c>
      <c r="V106" s="520">
        <f>IF(AND(P106="",U106=""),"",SUM(P106+U106))</f>
        <v>0</v>
      </c>
      <c r="W106" s="863"/>
      <c r="X106" s="840"/>
      <c r="Y106" s="105"/>
    </row>
    <row r="107" spans="3:25" ht="19.5" customHeight="1">
      <c r="C107" s="858"/>
      <c r="D107" s="861"/>
      <c r="E107" s="861"/>
      <c r="F107" s="861"/>
      <c r="G107" s="864"/>
      <c r="H107" s="867"/>
      <c r="I107" s="497"/>
      <c r="J107" s="709"/>
      <c r="K107" s="498"/>
      <c r="L107" s="499"/>
      <c r="M107" s="499"/>
      <c r="N107" s="500" t="str">
        <f>IF(I107="","",(SUM(L107:M107)))</f>
        <v/>
      </c>
      <c r="O107" s="501"/>
      <c r="P107" s="502" t="str">
        <f t="shared" ref="P107:P110" si="20">IF(O107="","",(N107*O107))</f>
        <v/>
      </c>
      <c r="Q107" s="829"/>
      <c r="R107" s="832"/>
      <c r="S107" s="832"/>
      <c r="T107" s="835"/>
      <c r="U107" s="832"/>
      <c r="V107" s="832"/>
      <c r="W107" s="861"/>
      <c r="X107" s="838"/>
      <c r="Y107" s="105"/>
    </row>
    <row r="108" spans="3:25" ht="19.5" customHeight="1">
      <c r="C108" s="859"/>
      <c r="D108" s="862"/>
      <c r="E108" s="862"/>
      <c r="F108" s="862"/>
      <c r="G108" s="865"/>
      <c r="H108" s="868"/>
      <c r="I108" s="503"/>
      <c r="J108" s="710"/>
      <c r="K108" s="504"/>
      <c r="L108" s="505"/>
      <c r="M108" s="505"/>
      <c r="N108" s="506" t="str">
        <f>IF(I108="","",(SUM(L108:M108)))</f>
        <v/>
      </c>
      <c r="O108" s="507"/>
      <c r="P108" s="508" t="str">
        <f t="shared" si="20"/>
        <v/>
      </c>
      <c r="Q108" s="830"/>
      <c r="R108" s="833"/>
      <c r="S108" s="833"/>
      <c r="T108" s="836"/>
      <c r="U108" s="833"/>
      <c r="V108" s="833"/>
      <c r="W108" s="862"/>
      <c r="X108" s="839"/>
      <c r="Y108" s="105"/>
    </row>
    <row r="109" spans="3:25" ht="19.5" customHeight="1">
      <c r="C109" s="859"/>
      <c r="D109" s="862"/>
      <c r="E109" s="862"/>
      <c r="F109" s="862"/>
      <c r="G109" s="865"/>
      <c r="H109" s="868"/>
      <c r="I109" s="503"/>
      <c r="J109" s="710"/>
      <c r="K109" s="504"/>
      <c r="L109" s="505"/>
      <c r="M109" s="505"/>
      <c r="N109" s="506" t="str">
        <f>IF(I109="","",(SUM(L109:M109)))</f>
        <v/>
      </c>
      <c r="O109" s="507"/>
      <c r="P109" s="508" t="str">
        <f t="shared" si="20"/>
        <v/>
      </c>
      <c r="Q109" s="830"/>
      <c r="R109" s="833"/>
      <c r="S109" s="833"/>
      <c r="T109" s="836"/>
      <c r="U109" s="833"/>
      <c r="V109" s="833"/>
      <c r="W109" s="862"/>
      <c r="X109" s="839"/>
      <c r="Y109" s="105"/>
    </row>
    <row r="110" spans="3:25" ht="19.5" customHeight="1">
      <c r="C110" s="859"/>
      <c r="D110" s="862"/>
      <c r="E110" s="862"/>
      <c r="F110" s="862"/>
      <c r="G110" s="865"/>
      <c r="H110" s="868"/>
      <c r="I110" s="503"/>
      <c r="J110" s="710"/>
      <c r="K110" s="504"/>
      <c r="L110" s="505"/>
      <c r="M110" s="505"/>
      <c r="N110" s="506" t="str">
        <f>IF(I110="","",(SUM(L110:M110)))</f>
        <v/>
      </c>
      <c r="O110" s="507"/>
      <c r="P110" s="508" t="str">
        <f t="shared" si="20"/>
        <v/>
      </c>
      <c r="Q110" s="831"/>
      <c r="R110" s="834"/>
      <c r="S110" s="834"/>
      <c r="T110" s="837"/>
      <c r="U110" s="834"/>
      <c r="V110" s="834"/>
      <c r="W110" s="862"/>
      <c r="X110" s="839"/>
      <c r="Y110" s="105"/>
    </row>
    <row r="111" spans="3:25" ht="19.5" customHeight="1">
      <c r="C111" s="860"/>
      <c r="D111" s="863"/>
      <c r="E111" s="863"/>
      <c r="F111" s="863"/>
      <c r="G111" s="866"/>
      <c r="H111" s="869"/>
      <c r="I111" s="509"/>
      <c r="J111" s="510"/>
      <c r="K111" s="511"/>
      <c r="L111" s="512"/>
      <c r="M111" s="512"/>
      <c r="N111" s="513"/>
      <c r="O111" s="514"/>
      <c r="P111" s="515">
        <f>SUM(P107:P110)</f>
        <v>0</v>
      </c>
      <c r="Q111" s="516">
        <f>IF(G107="",0,IF(G107=1,"1,500",IF(G107=2,"1,300",IF(G107=3,"1,100","850"))))</f>
        <v>0</v>
      </c>
      <c r="R111" s="517"/>
      <c r="S111" s="518">
        <f>IF(G107="",0,IF(G107=1,"14,000",IF(G107=2,"12,400",IF(G107=3,"10,300",IF(G107=4,"8,200",)))))</f>
        <v>0</v>
      </c>
      <c r="T111" s="519"/>
      <c r="U111" s="520">
        <f>IF(AND(R111="",T111=""),0,(SUM(Q111*R111+S111*T111)))</f>
        <v>0</v>
      </c>
      <c r="V111" s="520">
        <f>IF(AND(P111="",U111=""),"",SUM(P111+U111))</f>
        <v>0</v>
      </c>
      <c r="W111" s="863"/>
      <c r="X111" s="840"/>
      <c r="Y111" s="105"/>
    </row>
    <row r="112" spans="3:25" ht="19.5" customHeight="1">
      <c r="C112" s="858"/>
      <c r="D112" s="861"/>
      <c r="E112" s="861"/>
      <c r="F112" s="861"/>
      <c r="G112" s="864"/>
      <c r="H112" s="867"/>
      <c r="I112" s="497"/>
      <c r="J112" s="709"/>
      <c r="K112" s="498"/>
      <c r="L112" s="499"/>
      <c r="M112" s="499"/>
      <c r="N112" s="500" t="str">
        <f>IF(I112="","",(SUM(L112:M112)))</f>
        <v/>
      </c>
      <c r="O112" s="501"/>
      <c r="P112" s="502" t="str">
        <f t="shared" ref="P112:P115" si="21">IF(O112="","",(N112*O112))</f>
        <v/>
      </c>
      <c r="Q112" s="829"/>
      <c r="R112" s="832"/>
      <c r="S112" s="832"/>
      <c r="T112" s="835"/>
      <c r="U112" s="832"/>
      <c r="V112" s="832"/>
      <c r="W112" s="861"/>
      <c r="X112" s="838"/>
      <c r="Y112" s="105"/>
    </row>
    <row r="113" spans="3:25" ht="19.5" customHeight="1">
      <c r="C113" s="859"/>
      <c r="D113" s="862"/>
      <c r="E113" s="862"/>
      <c r="F113" s="862"/>
      <c r="G113" s="865"/>
      <c r="H113" s="868"/>
      <c r="I113" s="503"/>
      <c r="J113" s="710"/>
      <c r="K113" s="504"/>
      <c r="L113" s="505"/>
      <c r="M113" s="505"/>
      <c r="N113" s="506" t="str">
        <f>IF(I113="","",(SUM(L113:M113)))</f>
        <v/>
      </c>
      <c r="O113" s="507"/>
      <c r="P113" s="508" t="str">
        <f t="shared" si="21"/>
        <v/>
      </c>
      <c r="Q113" s="830"/>
      <c r="R113" s="833"/>
      <c r="S113" s="833"/>
      <c r="T113" s="836"/>
      <c r="U113" s="833"/>
      <c r="V113" s="833"/>
      <c r="W113" s="862"/>
      <c r="X113" s="839"/>
      <c r="Y113" s="105"/>
    </row>
    <row r="114" spans="3:25" ht="19.5" customHeight="1">
      <c r="C114" s="859"/>
      <c r="D114" s="862"/>
      <c r="E114" s="862"/>
      <c r="F114" s="862"/>
      <c r="G114" s="865"/>
      <c r="H114" s="868"/>
      <c r="I114" s="503"/>
      <c r="J114" s="710"/>
      <c r="K114" s="504"/>
      <c r="L114" s="505"/>
      <c r="M114" s="505"/>
      <c r="N114" s="506" t="str">
        <f>IF(I114="","",(SUM(L114:M114)))</f>
        <v/>
      </c>
      <c r="O114" s="507"/>
      <c r="P114" s="508" t="str">
        <f t="shared" si="21"/>
        <v/>
      </c>
      <c r="Q114" s="830"/>
      <c r="R114" s="833"/>
      <c r="S114" s="833"/>
      <c r="T114" s="836"/>
      <c r="U114" s="833"/>
      <c r="V114" s="833"/>
      <c r="W114" s="862"/>
      <c r="X114" s="839"/>
      <c r="Y114" s="105"/>
    </row>
    <row r="115" spans="3:25" ht="19.5" customHeight="1">
      <c r="C115" s="859"/>
      <c r="D115" s="862"/>
      <c r="E115" s="862"/>
      <c r="F115" s="862"/>
      <c r="G115" s="865"/>
      <c r="H115" s="868"/>
      <c r="I115" s="503"/>
      <c r="J115" s="710"/>
      <c r="K115" s="504"/>
      <c r="L115" s="505"/>
      <c r="M115" s="505"/>
      <c r="N115" s="506" t="str">
        <f>IF(I115="","",(SUM(L115:M115)))</f>
        <v/>
      </c>
      <c r="O115" s="507"/>
      <c r="P115" s="508" t="str">
        <f t="shared" si="21"/>
        <v/>
      </c>
      <c r="Q115" s="831"/>
      <c r="R115" s="834"/>
      <c r="S115" s="834"/>
      <c r="T115" s="837"/>
      <c r="U115" s="834"/>
      <c r="V115" s="834"/>
      <c r="W115" s="862"/>
      <c r="X115" s="839"/>
      <c r="Y115" s="105"/>
    </row>
    <row r="116" spans="3:25" ht="19.5" customHeight="1">
      <c r="C116" s="860"/>
      <c r="D116" s="863"/>
      <c r="E116" s="863"/>
      <c r="F116" s="863"/>
      <c r="G116" s="866"/>
      <c r="H116" s="869"/>
      <c r="I116" s="509"/>
      <c r="J116" s="510"/>
      <c r="K116" s="511"/>
      <c r="L116" s="512"/>
      <c r="M116" s="512"/>
      <c r="N116" s="513"/>
      <c r="O116" s="514"/>
      <c r="P116" s="515">
        <f>SUM(P112:P115)</f>
        <v>0</v>
      </c>
      <c r="Q116" s="516">
        <f>IF(G112="",0,IF(G112=1,"1,500",IF(G112=2,"1,300",IF(G112=3,"1,100","850"))))</f>
        <v>0</v>
      </c>
      <c r="R116" s="517"/>
      <c r="S116" s="518">
        <f>IF(G112="",0,IF(G112=1,"14,000",IF(G112=2,"12,400",IF(G112=3,"10,300",IF(G112=4,"8,200",)))))</f>
        <v>0</v>
      </c>
      <c r="T116" s="519"/>
      <c r="U116" s="520">
        <f>IF(AND(R116="",T116=""),0,(SUM(Q116*R116+S116*T116)))</f>
        <v>0</v>
      </c>
      <c r="V116" s="520">
        <f>IF(AND(P116="",U116=""),"",SUM(P116+U116))</f>
        <v>0</v>
      </c>
      <c r="W116" s="863"/>
      <c r="X116" s="840"/>
      <c r="Y116" s="105"/>
    </row>
    <row r="117" spans="3:25" ht="23.25" customHeight="1">
      <c r="I117" s="54"/>
      <c r="J117" s="54"/>
      <c r="S117" s="106"/>
      <c r="T117" s="880" t="s">
        <v>286</v>
      </c>
      <c r="U117" s="881"/>
      <c r="V117" s="107">
        <f>SUM(V7:V116)</f>
        <v>0</v>
      </c>
      <c r="W117" s="108"/>
      <c r="X117" s="108"/>
      <c r="Y117" s="109"/>
    </row>
    <row r="118" spans="3:25" ht="23.25" customHeight="1">
      <c r="I118" s="54"/>
      <c r="J118" s="54"/>
      <c r="T118" s="880" t="s">
        <v>287</v>
      </c>
      <c r="U118" s="881"/>
      <c r="V118" s="107">
        <f>SUM(V7:V116)/1.1</f>
        <v>0</v>
      </c>
      <c r="W118" s="108"/>
      <c r="X118" s="108"/>
      <c r="Y118" s="109"/>
    </row>
    <row r="119" spans="3:25" ht="20.25" customHeight="1">
      <c r="T119" s="726"/>
      <c r="U119" s="726"/>
      <c r="V119" s="109"/>
      <c r="W119" s="702"/>
      <c r="X119" s="702"/>
      <c r="Y119" s="109"/>
    </row>
    <row r="120" spans="3:25" ht="20.25" customHeight="1">
      <c r="C120" s="43" t="s">
        <v>288</v>
      </c>
      <c r="W120" s="1"/>
      <c r="X120" s="1" t="s">
        <v>212</v>
      </c>
    </row>
    <row r="121" spans="3:25" ht="20.25" customHeight="1">
      <c r="C121" s="873" t="s">
        <v>256</v>
      </c>
      <c r="D121" s="873" t="s">
        <v>257</v>
      </c>
      <c r="E121" s="873" t="s">
        <v>258</v>
      </c>
      <c r="F121" s="875" t="s">
        <v>259</v>
      </c>
      <c r="G121" s="873" t="s">
        <v>260</v>
      </c>
      <c r="H121" s="873" t="s">
        <v>261</v>
      </c>
      <c r="I121" s="870" t="s">
        <v>262</v>
      </c>
      <c r="J121" s="871"/>
      <c r="K121" s="415" t="s">
        <v>263</v>
      </c>
      <c r="L121" s="870" t="s">
        <v>264</v>
      </c>
      <c r="M121" s="872"/>
      <c r="N121" s="871"/>
      <c r="O121" s="416" t="s">
        <v>265</v>
      </c>
      <c r="P121" s="417" t="s">
        <v>266</v>
      </c>
      <c r="Q121" s="418" t="s">
        <v>267</v>
      </c>
      <c r="R121" s="416"/>
      <c r="S121" s="416" t="s">
        <v>268</v>
      </c>
      <c r="T121" s="711"/>
      <c r="U121" s="711" t="s">
        <v>266</v>
      </c>
      <c r="V121" s="418" t="s">
        <v>270</v>
      </c>
      <c r="W121" s="878" t="s">
        <v>271</v>
      </c>
      <c r="X121" s="877" t="s">
        <v>272</v>
      </c>
      <c r="Y121" s="726"/>
    </row>
    <row r="122" spans="3:25" ht="20.25" customHeight="1">
      <c r="C122" s="874"/>
      <c r="D122" s="874"/>
      <c r="E122" s="874"/>
      <c r="F122" s="876"/>
      <c r="G122" s="874"/>
      <c r="H122" s="874"/>
      <c r="I122" s="102" t="s">
        <v>273</v>
      </c>
      <c r="J122" s="712" t="s">
        <v>274</v>
      </c>
      <c r="K122" s="102" t="s">
        <v>275</v>
      </c>
      <c r="L122" s="102" t="s">
        <v>276</v>
      </c>
      <c r="M122" s="102" t="s">
        <v>277</v>
      </c>
      <c r="N122" s="102" t="s">
        <v>278</v>
      </c>
      <c r="O122" s="102" t="s">
        <v>279</v>
      </c>
      <c r="P122" s="103" t="s">
        <v>280</v>
      </c>
      <c r="Q122" s="104" t="s">
        <v>281</v>
      </c>
      <c r="R122" s="102" t="s">
        <v>282</v>
      </c>
      <c r="S122" s="102" t="s">
        <v>281</v>
      </c>
      <c r="T122" s="102" t="s">
        <v>283</v>
      </c>
      <c r="U122" s="102" t="s">
        <v>284</v>
      </c>
      <c r="V122" s="712" t="s">
        <v>285</v>
      </c>
      <c r="W122" s="879"/>
      <c r="X122" s="877"/>
      <c r="Y122" s="726"/>
    </row>
    <row r="123" spans="3:25" ht="18.75" customHeight="1">
      <c r="C123" s="858"/>
      <c r="D123" s="861"/>
      <c r="E123" s="861"/>
      <c r="F123" s="861"/>
      <c r="G123" s="864"/>
      <c r="H123" s="867"/>
      <c r="I123" s="497"/>
      <c r="J123" s="709"/>
      <c r="K123" s="498"/>
      <c r="L123" s="499"/>
      <c r="M123" s="499"/>
      <c r="N123" s="500" t="str">
        <f>IF(I123="","",(SUM(L123:M123)))</f>
        <v/>
      </c>
      <c r="O123" s="501"/>
      <c r="P123" s="502" t="str">
        <f t="shared" ref="P123:P126" si="22">IF(O123="","",(N123*O123))</f>
        <v/>
      </c>
      <c r="Q123" s="829"/>
      <c r="R123" s="832"/>
      <c r="S123" s="832"/>
      <c r="T123" s="835"/>
      <c r="U123" s="832"/>
      <c r="V123" s="832"/>
      <c r="W123" s="861"/>
      <c r="X123" s="838"/>
      <c r="Y123" s="105"/>
    </row>
    <row r="124" spans="3:25" ht="18.75" customHeight="1">
      <c r="C124" s="859"/>
      <c r="D124" s="862"/>
      <c r="E124" s="862"/>
      <c r="F124" s="862"/>
      <c r="G124" s="865"/>
      <c r="H124" s="868"/>
      <c r="I124" s="503"/>
      <c r="J124" s="710"/>
      <c r="K124" s="504"/>
      <c r="L124" s="505"/>
      <c r="M124" s="505"/>
      <c r="N124" s="506" t="str">
        <f>IF(I124="","",(SUM(L124:M124)))</f>
        <v/>
      </c>
      <c r="O124" s="507"/>
      <c r="P124" s="508" t="str">
        <f t="shared" si="22"/>
        <v/>
      </c>
      <c r="Q124" s="830"/>
      <c r="R124" s="833"/>
      <c r="S124" s="833"/>
      <c r="T124" s="836"/>
      <c r="U124" s="833"/>
      <c r="V124" s="833"/>
      <c r="W124" s="862"/>
      <c r="X124" s="839"/>
      <c r="Y124" s="105"/>
    </row>
    <row r="125" spans="3:25" ht="18.75" customHeight="1">
      <c r="C125" s="859"/>
      <c r="D125" s="862"/>
      <c r="E125" s="862"/>
      <c r="F125" s="862"/>
      <c r="G125" s="865"/>
      <c r="H125" s="868"/>
      <c r="I125" s="503"/>
      <c r="J125" s="710"/>
      <c r="K125" s="504"/>
      <c r="L125" s="505"/>
      <c r="M125" s="505"/>
      <c r="N125" s="506" t="str">
        <f>IF(I125="","",(SUM(L125:M125)))</f>
        <v/>
      </c>
      <c r="O125" s="507"/>
      <c r="P125" s="508" t="str">
        <f t="shared" si="22"/>
        <v/>
      </c>
      <c r="Q125" s="830"/>
      <c r="R125" s="833"/>
      <c r="S125" s="833"/>
      <c r="T125" s="836"/>
      <c r="U125" s="833"/>
      <c r="V125" s="833"/>
      <c r="W125" s="862"/>
      <c r="X125" s="839"/>
      <c r="Y125" s="105"/>
    </row>
    <row r="126" spans="3:25" ht="18.75" customHeight="1">
      <c r="C126" s="859"/>
      <c r="D126" s="862"/>
      <c r="E126" s="862"/>
      <c r="F126" s="862"/>
      <c r="G126" s="865"/>
      <c r="H126" s="868"/>
      <c r="I126" s="503"/>
      <c r="J126" s="710"/>
      <c r="K126" s="504"/>
      <c r="L126" s="505"/>
      <c r="M126" s="505"/>
      <c r="N126" s="506" t="str">
        <f>IF(I126="","",(SUM(L126:M126)))</f>
        <v/>
      </c>
      <c r="O126" s="507"/>
      <c r="P126" s="508" t="str">
        <f t="shared" si="22"/>
        <v/>
      </c>
      <c r="Q126" s="831"/>
      <c r="R126" s="834"/>
      <c r="S126" s="834"/>
      <c r="T126" s="837"/>
      <c r="U126" s="834"/>
      <c r="V126" s="834"/>
      <c r="W126" s="862"/>
      <c r="X126" s="839"/>
      <c r="Y126" s="105"/>
    </row>
    <row r="127" spans="3:25" ht="18.75" customHeight="1">
      <c r="C127" s="860"/>
      <c r="D127" s="863"/>
      <c r="E127" s="863"/>
      <c r="F127" s="863"/>
      <c r="G127" s="866"/>
      <c r="H127" s="869"/>
      <c r="I127" s="509"/>
      <c r="J127" s="510"/>
      <c r="K127" s="511"/>
      <c r="L127" s="512"/>
      <c r="M127" s="512"/>
      <c r="N127" s="513"/>
      <c r="O127" s="514"/>
      <c r="P127" s="515">
        <f>SUM(P123:P126)</f>
        <v>0</v>
      </c>
      <c r="Q127" s="516">
        <f>IF(G123="",0,IF(G123=1,"1,500",IF(G123=2,"1,300",IF(G123=3,"1,100","850"))))</f>
        <v>0</v>
      </c>
      <c r="R127" s="517"/>
      <c r="S127" s="518">
        <f>IF(G123="",0,IF(G123=1,"14,000",IF(G123=2,"12,400",IF(G123=3,"10,300",IF(G123=4,"8,200",)))))</f>
        <v>0</v>
      </c>
      <c r="T127" s="519"/>
      <c r="U127" s="520">
        <f>IF(AND(R127="",T127=""),0,(SUM(Q127*R127+S127*T127)))</f>
        <v>0</v>
      </c>
      <c r="V127" s="518">
        <f>IF(AND(P127="",U127=""),"",SUM(P127+U127))</f>
        <v>0</v>
      </c>
      <c r="W127" s="863"/>
      <c r="X127" s="840"/>
      <c r="Y127" s="105"/>
    </row>
    <row r="128" spans="3:25" ht="18.75" customHeight="1">
      <c r="C128" s="858"/>
      <c r="D128" s="861"/>
      <c r="E128" s="861"/>
      <c r="F128" s="861"/>
      <c r="G128" s="864"/>
      <c r="H128" s="867"/>
      <c r="I128" s="497"/>
      <c r="J128" s="709"/>
      <c r="K128" s="498"/>
      <c r="L128" s="499"/>
      <c r="M128" s="499"/>
      <c r="N128" s="500" t="str">
        <f>IF(I128="","",(SUM(L128:M128)))</f>
        <v/>
      </c>
      <c r="O128" s="501"/>
      <c r="P128" s="502" t="str">
        <f t="shared" ref="P128:P131" si="23">IF(O128="","",(N128*O128))</f>
        <v/>
      </c>
      <c r="Q128" s="829"/>
      <c r="R128" s="832"/>
      <c r="S128" s="832"/>
      <c r="T128" s="835"/>
      <c r="U128" s="832"/>
      <c r="V128" s="832"/>
      <c r="W128" s="861"/>
      <c r="X128" s="838"/>
      <c r="Y128" s="105"/>
    </row>
    <row r="129" spans="3:25" ht="18.75" customHeight="1">
      <c r="C129" s="859"/>
      <c r="D129" s="862"/>
      <c r="E129" s="862"/>
      <c r="F129" s="862"/>
      <c r="G129" s="865"/>
      <c r="H129" s="868"/>
      <c r="I129" s="503"/>
      <c r="J129" s="710"/>
      <c r="K129" s="504"/>
      <c r="L129" s="505"/>
      <c r="M129" s="505"/>
      <c r="N129" s="506" t="str">
        <f>IF(I129="","",(SUM(L129:M129)))</f>
        <v/>
      </c>
      <c r="O129" s="507"/>
      <c r="P129" s="508" t="str">
        <f t="shared" si="23"/>
        <v/>
      </c>
      <c r="Q129" s="830"/>
      <c r="R129" s="833"/>
      <c r="S129" s="833"/>
      <c r="T129" s="836"/>
      <c r="U129" s="833"/>
      <c r="V129" s="833"/>
      <c r="W129" s="862"/>
      <c r="X129" s="839"/>
      <c r="Y129" s="105"/>
    </row>
    <row r="130" spans="3:25" ht="18.75" customHeight="1">
      <c r="C130" s="859"/>
      <c r="D130" s="862"/>
      <c r="E130" s="862"/>
      <c r="F130" s="862"/>
      <c r="G130" s="865"/>
      <c r="H130" s="868"/>
      <c r="I130" s="503"/>
      <c r="J130" s="710"/>
      <c r="K130" s="504"/>
      <c r="L130" s="505"/>
      <c r="M130" s="505"/>
      <c r="N130" s="506" t="str">
        <f>IF(I130="","",(SUM(L130:M130)))</f>
        <v/>
      </c>
      <c r="O130" s="507"/>
      <c r="P130" s="508" t="str">
        <f t="shared" si="23"/>
        <v/>
      </c>
      <c r="Q130" s="830"/>
      <c r="R130" s="833"/>
      <c r="S130" s="833"/>
      <c r="T130" s="836"/>
      <c r="U130" s="833"/>
      <c r="V130" s="833"/>
      <c r="W130" s="862"/>
      <c r="X130" s="839"/>
      <c r="Y130" s="105"/>
    </row>
    <row r="131" spans="3:25" ht="18.75" customHeight="1">
      <c r="C131" s="859"/>
      <c r="D131" s="862"/>
      <c r="E131" s="862"/>
      <c r="F131" s="862"/>
      <c r="G131" s="865"/>
      <c r="H131" s="868"/>
      <c r="I131" s="503"/>
      <c r="J131" s="710"/>
      <c r="K131" s="504"/>
      <c r="L131" s="505"/>
      <c r="M131" s="505"/>
      <c r="N131" s="506" t="str">
        <f>IF(I131="","",(SUM(L131:M131)))</f>
        <v/>
      </c>
      <c r="O131" s="507"/>
      <c r="P131" s="508" t="str">
        <f t="shared" si="23"/>
        <v/>
      </c>
      <c r="Q131" s="831"/>
      <c r="R131" s="834"/>
      <c r="S131" s="834"/>
      <c r="T131" s="837"/>
      <c r="U131" s="834"/>
      <c r="V131" s="834"/>
      <c r="W131" s="862"/>
      <c r="X131" s="839"/>
      <c r="Y131" s="105"/>
    </row>
    <row r="132" spans="3:25" ht="18.75" customHeight="1">
      <c r="C132" s="860"/>
      <c r="D132" s="863"/>
      <c r="E132" s="863"/>
      <c r="F132" s="863"/>
      <c r="G132" s="866"/>
      <c r="H132" s="869"/>
      <c r="I132" s="509"/>
      <c r="J132" s="510"/>
      <c r="K132" s="511"/>
      <c r="L132" s="512"/>
      <c r="M132" s="512"/>
      <c r="N132" s="513"/>
      <c r="O132" s="514"/>
      <c r="P132" s="515">
        <f>SUM(P128:P131)</f>
        <v>0</v>
      </c>
      <c r="Q132" s="516">
        <f>IF(G128="",0,IF(G128=1,"1,500",IF(G128=2,"1,300",IF(G128=3,"1,100","850"))))</f>
        <v>0</v>
      </c>
      <c r="R132" s="517"/>
      <c r="S132" s="518">
        <f>IF(G128="",0,IF(G128=1,"14,000",IF(G128=2,"12,400",IF(G128=3,"10,300",IF(G128=4,"8,200",)))))</f>
        <v>0</v>
      </c>
      <c r="T132" s="519"/>
      <c r="U132" s="520">
        <f>IF(AND(R132="",T132=""),0,(SUM(Q132*R132+S132*T132)))</f>
        <v>0</v>
      </c>
      <c r="V132" s="518">
        <f>IF(AND(P132="",U132=""),"",SUM(P132+U132))</f>
        <v>0</v>
      </c>
      <c r="W132" s="863"/>
      <c r="X132" s="840"/>
      <c r="Y132" s="105"/>
    </row>
    <row r="133" spans="3:25" ht="18.75" customHeight="1">
      <c r="C133" s="858"/>
      <c r="D133" s="861"/>
      <c r="E133" s="861"/>
      <c r="F133" s="861"/>
      <c r="G133" s="864"/>
      <c r="H133" s="867"/>
      <c r="I133" s="497"/>
      <c r="J133" s="709"/>
      <c r="K133" s="498"/>
      <c r="L133" s="499"/>
      <c r="M133" s="499"/>
      <c r="N133" s="500" t="str">
        <f>IF(I133="","",(SUM(L133:M133)))</f>
        <v/>
      </c>
      <c r="O133" s="501"/>
      <c r="P133" s="502" t="str">
        <f t="shared" ref="P133:P136" si="24">IF(O133="","",(N133*O133))</f>
        <v/>
      </c>
      <c r="Q133" s="829"/>
      <c r="R133" s="832"/>
      <c r="S133" s="832"/>
      <c r="T133" s="835"/>
      <c r="U133" s="832"/>
      <c r="V133" s="832"/>
      <c r="W133" s="861"/>
      <c r="X133" s="838"/>
      <c r="Y133" s="105"/>
    </row>
    <row r="134" spans="3:25" ht="18.75" customHeight="1">
      <c r="C134" s="859"/>
      <c r="D134" s="862"/>
      <c r="E134" s="862"/>
      <c r="F134" s="862"/>
      <c r="G134" s="865"/>
      <c r="H134" s="868"/>
      <c r="I134" s="503"/>
      <c r="J134" s="710"/>
      <c r="K134" s="504"/>
      <c r="L134" s="505"/>
      <c r="M134" s="505"/>
      <c r="N134" s="506" t="str">
        <f>IF(I134="","",(SUM(L134:M134)))</f>
        <v/>
      </c>
      <c r="O134" s="507"/>
      <c r="P134" s="508" t="str">
        <f t="shared" si="24"/>
        <v/>
      </c>
      <c r="Q134" s="830"/>
      <c r="R134" s="833"/>
      <c r="S134" s="833"/>
      <c r="T134" s="836"/>
      <c r="U134" s="833"/>
      <c r="V134" s="833"/>
      <c r="W134" s="862"/>
      <c r="X134" s="839"/>
      <c r="Y134" s="105"/>
    </row>
    <row r="135" spans="3:25" ht="18.75" customHeight="1">
      <c r="C135" s="859"/>
      <c r="D135" s="862"/>
      <c r="E135" s="862"/>
      <c r="F135" s="862"/>
      <c r="G135" s="865"/>
      <c r="H135" s="868"/>
      <c r="I135" s="503"/>
      <c r="J135" s="710"/>
      <c r="K135" s="504"/>
      <c r="L135" s="505"/>
      <c r="M135" s="505"/>
      <c r="N135" s="506" t="str">
        <f>IF(I135="","",(SUM(L135:M135)))</f>
        <v/>
      </c>
      <c r="O135" s="507"/>
      <c r="P135" s="508" t="str">
        <f t="shared" si="24"/>
        <v/>
      </c>
      <c r="Q135" s="830"/>
      <c r="R135" s="833"/>
      <c r="S135" s="833"/>
      <c r="T135" s="836"/>
      <c r="U135" s="833"/>
      <c r="V135" s="833"/>
      <c r="W135" s="862"/>
      <c r="X135" s="839"/>
      <c r="Y135" s="105"/>
    </row>
    <row r="136" spans="3:25" ht="18.75" customHeight="1">
      <c r="C136" s="859"/>
      <c r="D136" s="862"/>
      <c r="E136" s="862"/>
      <c r="F136" s="862"/>
      <c r="G136" s="865"/>
      <c r="H136" s="868"/>
      <c r="I136" s="503"/>
      <c r="J136" s="710"/>
      <c r="K136" s="504"/>
      <c r="L136" s="505"/>
      <c r="M136" s="505"/>
      <c r="N136" s="506" t="str">
        <f>IF(I136="","",(SUM(L136:M136)))</f>
        <v/>
      </c>
      <c r="O136" s="507"/>
      <c r="P136" s="508" t="str">
        <f t="shared" si="24"/>
        <v/>
      </c>
      <c r="Q136" s="831"/>
      <c r="R136" s="834"/>
      <c r="S136" s="834"/>
      <c r="T136" s="837"/>
      <c r="U136" s="834"/>
      <c r="V136" s="834"/>
      <c r="W136" s="862"/>
      <c r="X136" s="839"/>
      <c r="Y136" s="105"/>
    </row>
    <row r="137" spans="3:25" ht="18.75" customHeight="1">
      <c r="C137" s="860"/>
      <c r="D137" s="863"/>
      <c r="E137" s="863"/>
      <c r="F137" s="863"/>
      <c r="G137" s="866"/>
      <c r="H137" s="869"/>
      <c r="I137" s="509"/>
      <c r="J137" s="510"/>
      <c r="K137" s="511"/>
      <c r="L137" s="512"/>
      <c r="M137" s="512"/>
      <c r="N137" s="513"/>
      <c r="O137" s="514"/>
      <c r="P137" s="515">
        <f>SUM(P133:P136)</f>
        <v>0</v>
      </c>
      <c r="Q137" s="516">
        <f>IF(G133="",0,IF(G133=1,"1,500",IF(G133=2,"1,300",IF(G133=3,"1,100","850"))))</f>
        <v>0</v>
      </c>
      <c r="R137" s="517"/>
      <c r="S137" s="518">
        <f>IF(G133="",0,IF(G133=1,"14,000",IF(G133=2,"12,400",IF(G133=3,"10,300",IF(G133=4,"8,200",)))))</f>
        <v>0</v>
      </c>
      <c r="T137" s="519"/>
      <c r="U137" s="520">
        <f>IF(AND(R137="",T137=""),0,(SUM(Q137*R137+S137*T137)))</f>
        <v>0</v>
      </c>
      <c r="V137" s="518">
        <f>IF(AND(P137="",U137=""),"",SUM(P137+U137))</f>
        <v>0</v>
      </c>
      <c r="W137" s="863"/>
      <c r="X137" s="840"/>
      <c r="Y137" s="105"/>
    </row>
    <row r="138" spans="3:25" ht="18.75" customHeight="1">
      <c r="C138" s="858"/>
      <c r="D138" s="861"/>
      <c r="E138" s="861"/>
      <c r="F138" s="861"/>
      <c r="G138" s="864"/>
      <c r="H138" s="867"/>
      <c r="I138" s="497"/>
      <c r="J138" s="709"/>
      <c r="K138" s="498"/>
      <c r="L138" s="499"/>
      <c r="M138" s="499"/>
      <c r="N138" s="500" t="str">
        <f>IF(I138="","",(SUM(L138:M138)))</f>
        <v/>
      </c>
      <c r="O138" s="501"/>
      <c r="P138" s="502" t="str">
        <f t="shared" ref="P138:P141" si="25">IF(O138="","",(N138*O138))</f>
        <v/>
      </c>
      <c r="Q138" s="829"/>
      <c r="R138" s="832"/>
      <c r="S138" s="832"/>
      <c r="T138" s="835"/>
      <c r="U138" s="832"/>
      <c r="V138" s="832"/>
      <c r="W138" s="861"/>
      <c r="X138" s="838"/>
      <c r="Y138" s="105"/>
    </row>
    <row r="139" spans="3:25" ht="18.75" customHeight="1">
      <c r="C139" s="859"/>
      <c r="D139" s="862"/>
      <c r="E139" s="862"/>
      <c r="F139" s="862"/>
      <c r="G139" s="865"/>
      <c r="H139" s="868"/>
      <c r="I139" s="503"/>
      <c r="J139" s="710"/>
      <c r="K139" s="504"/>
      <c r="L139" s="505"/>
      <c r="M139" s="505"/>
      <c r="N139" s="506" t="str">
        <f>IF(I139="","",(SUM(L139:M139)))</f>
        <v/>
      </c>
      <c r="O139" s="507"/>
      <c r="P139" s="508" t="str">
        <f t="shared" si="25"/>
        <v/>
      </c>
      <c r="Q139" s="830"/>
      <c r="R139" s="833"/>
      <c r="S139" s="833"/>
      <c r="T139" s="836"/>
      <c r="U139" s="833"/>
      <c r="V139" s="833"/>
      <c r="W139" s="862"/>
      <c r="X139" s="839"/>
      <c r="Y139" s="105"/>
    </row>
    <row r="140" spans="3:25" ht="18.75" customHeight="1">
      <c r="C140" s="859"/>
      <c r="D140" s="862"/>
      <c r="E140" s="862"/>
      <c r="F140" s="862"/>
      <c r="G140" s="865"/>
      <c r="H140" s="868"/>
      <c r="I140" s="503"/>
      <c r="J140" s="710"/>
      <c r="K140" s="504"/>
      <c r="L140" s="505"/>
      <c r="M140" s="505"/>
      <c r="N140" s="506" t="str">
        <f>IF(I140="","",(SUM(L140:M140)))</f>
        <v/>
      </c>
      <c r="O140" s="507"/>
      <c r="P140" s="508" t="str">
        <f t="shared" si="25"/>
        <v/>
      </c>
      <c r="Q140" s="830"/>
      <c r="R140" s="833"/>
      <c r="S140" s="833"/>
      <c r="T140" s="836"/>
      <c r="U140" s="833"/>
      <c r="V140" s="833"/>
      <c r="W140" s="862"/>
      <c r="X140" s="839"/>
      <c r="Y140" s="105"/>
    </row>
    <row r="141" spans="3:25" ht="18.75" customHeight="1">
      <c r="C141" s="859"/>
      <c r="D141" s="862"/>
      <c r="E141" s="862"/>
      <c r="F141" s="862"/>
      <c r="G141" s="865"/>
      <c r="H141" s="868"/>
      <c r="I141" s="503"/>
      <c r="J141" s="710"/>
      <c r="K141" s="504"/>
      <c r="L141" s="505"/>
      <c r="M141" s="505"/>
      <c r="N141" s="506" t="str">
        <f>IF(I141="","",(SUM(L141:M141)))</f>
        <v/>
      </c>
      <c r="O141" s="507"/>
      <c r="P141" s="508" t="str">
        <f t="shared" si="25"/>
        <v/>
      </c>
      <c r="Q141" s="831"/>
      <c r="R141" s="834"/>
      <c r="S141" s="834"/>
      <c r="T141" s="837"/>
      <c r="U141" s="834"/>
      <c r="V141" s="834"/>
      <c r="W141" s="862"/>
      <c r="X141" s="839"/>
      <c r="Y141" s="105"/>
    </row>
    <row r="142" spans="3:25" ht="18.75" customHeight="1">
      <c r="C142" s="860"/>
      <c r="D142" s="863"/>
      <c r="E142" s="863"/>
      <c r="F142" s="863"/>
      <c r="G142" s="866"/>
      <c r="H142" s="869"/>
      <c r="I142" s="509"/>
      <c r="J142" s="510"/>
      <c r="K142" s="511"/>
      <c r="L142" s="512"/>
      <c r="M142" s="512"/>
      <c r="N142" s="513"/>
      <c r="O142" s="514"/>
      <c r="P142" s="515">
        <f>SUM(P138:P141)</f>
        <v>0</v>
      </c>
      <c r="Q142" s="516">
        <f>IF(G138="",0,IF(G138=1,"1,500",IF(G138=2,"1,300",IF(G138=3,"1,100","850"))))</f>
        <v>0</v>
      </c>
      <c r="R142" s="517"/>
      <c r="S142" s="518">
        <f>IF(G138="",0,IF(G138=1,"14,000",IF(G138=2,"12,400",IF(G138=3,"10,300",IF(G138=4,"8,200",)))))</f>
        <v>0</v>
      </c>
      <c r="T142" s="519"/>
      <c r="U142" s="520">
        <f>IF(AND(R142="",T142=""),0,(SUM(Q142*R142+S142*T142)))</f>
        <v>0</v>
      </c>
      <c r="V142" s="518">
        <f>IF(AND(P142="",U142=""),"",SUM(P142+U142))</f>
        <v>0</v>
      </c>
      <c r="W142" s="863"/>
      <c r="X142" s="840"/>
      <c r="Y142" s="105"/>
    </row>
    <row r="143" spans="3:25" ht="18.75" customHeight="1">
      <c r="C143" s="858"/>
      <c r="D143" s="861"/>
      <c r="E143" s="861"/>
      <c r="F143" s="861"/>
      <c r="G143" s="864"/>
      <c r="H143" s="867"/>
      <c r="I143" s="497"/>
      <c r="J143" s="709"/>
      <c r="K143" s="498"/>
      <c r="L143" s="499"/>
      <c r="M143" s="499"/>
      <c r="N143" s="500" t="str">
        <f>IF(I143="","",(SUM(L143:M143)))</f>
        <v/>
      </c>
      <c r="O143" s="501"/>
      <c r="P143" s="502" t="str">
        <f t="shared" ref="P143:P146" si="26">IF(O143="","",(N143*O143))</f>
        <v/>
      </c>
      <c r="Q143" s="829"/>
      <c r="R143" s="832"/>
      <c r="S143" s="832"/>
      <c r="T143" s="835"/>
      <c r="U143" s="832"/>
      <c r="V143" s="832"/>
      <c r="W143" s="861"/>
      <c r="X143" s="838"/>
      <c r="Y143" s="105"/>
    </row>
    <row r="144" spans="3:25" ht="18.75" customHeight="1">
      <c r="C144" s="859"/>
      <c r="D144" s="862"/>
      <c r="E144" s="862"/>
      <c r="F144" s="862"/>
      <c r="G144" s="865"/>
      <c r="H144" s="868"/>
      <c r="I144" s="503"/>
      <c r="J144" s="710"/>
      <c r="K144" s="504"/>
      <c r="L144" s="505"/>
      <c r="M144" s="505"/>
      <c r="N144" s="506" t="str">
        <f>IF(I144="","",(SUM(L144:M144)))</f>
        <v/>
      </c>
      <c r="O144" s="507"/>
      <c r="P144" s="508" t="str">
        <f t="shared" si="26"/>
        <v/>
      </c>
      <c r="Q144" s="830"/>
      <c r="R144" s="833"/>
      <c r="S144" s="833"/>
      <c r="T144" s="836"/>
      <c r="U144" s="833"/>
      <c r="V144" s="833"/>
      <c r="W144" s="862"/>
      <c r="X144" s="839"/>
      <c r="Y144" s="105"/>
    </row>
    <row r="145" spans="3:25" ht="18.75" customHeight="1">
      <c r="C145" s="859"/>
      <c r="D145" s="862"/>
      <c r="E145" s="862"/>
      <c r="F145" s="862"/>
      <c r="G145" s="865"/>
      <c r="H145" s="868"/>
      <c r="I145" s="503"/>
      <c r="J145" s="710"/>
      <c r="K145" s="504"/>
      <c r="L145" s="505"/>
      <c r="M145" s="505"/>
      <c r="N145" s="506" t="str">
        <f>IF(I145="","",(SUM(L145:M145)))</f>
        <v/>
      </c>
      <c r="O145" s="507"/>
      <c r="P145" s="508" t="str">
        <f t="shared" si="26"/>
        <v/>
      </c>
      <c r="Q145" s="830"/>
      <c r="R145" s="833"/>
      <c r="S145" s="833"/>
      <c r="T145" s="836"/>
      <c r="U145" s="833"/>
      <c r="V145" s="833"/>
      <c r="W145" s="862"/>
      <c r="X145" s="839"/>
      <c r="Y145" s="105"/>
    </row>
    <row r="146" spans="3:25" ht="18.75" customHeight="1">
      <c r="C146" s="859"/>
      <c r="D146" s="862"/>
      <c r="E146" s="862"/>
      <c r="F146" s="862"/>
      <c r="G146" s="865"/>
      <c r="H146" s="868"/>
      <c r="I146" s="503"/>
      <c r="J146" s="710"/>
      <c r="K146" s="504"/>
      <c r="L146" s="505"/>
      <c r="M146" s="505"/>
      <c r="N146" s="506" t="str">
        <f>IF(I146="","",(SUM(L146:M146)))</f>
        <v/>
      </c>
      <c r="O146" s="507"/>
      <c r="P146" s="508" t="str">
        <f t="shared" si="26"/>
        <v/>
      </c>
      <c r="Q146" s="831"/>
      <c r="R146" s="834"/>
      <c r="S146" s="834"/>
      <c r="T146" s="837"/>
      <c r="U146" s="834"/>
      <c r="V146" s="834"/>
      <c r="W146" s="862"/>
      <c r="X146" s="839"/>
      <c r="Y146" s="105"/>
    </row>
    <row r="147" spans="3:25" ht="18.75" customHeight="1">
      <c r="C147" s="860"/>
      <c r="D147" s="863"/>
      <c r="E147" s="863"/>
      <c r="F147" s="863"/>
      <c r="G147" s="866"/>
      <c r="H147" s="869"/>
      <c r="I147" s="509"/>
      <c r="J147" s="510"/>
      <c r="K147" s="511"/>
      <c r="L147" s="512"/>
      <c r="M147" s="512"/>
      <c r="N147" s="513"/>
      <c r="O147" s="514"/>
      <c r="P147" s="515">
        <f>SUM(P143:P146)</f>
        <v>0</v>
      </c>
      <c r="Q147" s="516">
        <f>IF(G143="",0,IF(G143=1,"1,500",IF(G143=2,"1,300",IF(G143=3,"1,100","850"))))</f>
        <v>0</v>
      </c>
      <c r="R147" s="517"/>
      <c r="S147" s="518">
        <f>IF(G143="",0,IF(G143=1,"14,000",IF(G143=2,"12,400",IF(G143=3,"10,300",IF(G143=4,"8,200",)))))</f>
        <v>0</v>
      </c>
      <c r="T147" s="519"/>
      <c r="U147" s="520">
        <f>IF(AND(R147="",T147=""),0,(SUM(Q147*R147+S147*T147)))</f>
        <v>0</v>
      </c>
      <c r="V147" s="518">
        <f>IF(AND(P147="",U147=""),"",SUM(P147+U147))</f>
        <v>0</v>
      </c>
      <c r="W147" s="863"/>
      <c r="X147" s="840"/>
      <c r="Y147" s="105"/>
    </row>
    <row r="148" spans="3:25" ht="18.75" customHeight="1">
      <c r="C148" s="858"/>
      <c r="D148" s="861"/>
      <c r="E148" s="861"/>
      <c r="F148" s="861"/>
      <c r="G148" s="864"/>
      <c r="H148" s="867"/>
      <c r="I148" s="497"/>
      <c r="J148" s="709"/>
      <c r="K148" s="498"/>
      <c r="L148" s="499"/>
      <c r="M148" s="499"/>
      <c r="N148" s="500" t="str">
        <f>IF(I148="","",(SUM(L148:M148)))</f>
        <v/>
      </c>
      <c r="O148" s="501"/>
      <c r="P148" s="502" t="str">
        <f t="shared" ref="P148:P151" si="27">IF(O148="","",(N148*O148))</f>
        <v/>
      </c>
      <c r="Q148" s="829"/>
      <c r="R148" s="832"/>
      <c r="S148" s="832"/>
      <c r="T148" s="835"/>
      <c r="U148" s="832"/>
      <c r="V148" s="832"/>
      <c r="W148" s="861"/>
      <c r="X148" s="838"/>
      <c r="Y148" s="105"/>
    </row>
    <row r="149" spans="3:25" ht="18.75" customHeight="1">
      <c r="C149" s="859"/>
      <c r="D149" s="862"/>
      <c r="E149" s="862"/>
      <c r="F149" s="862"/>
      <c r="G149" s="865"/>
      <c r="H149" s="868"/>
      <c r="I149" s="503"/>
      <c r="J149" s="710"/>
      <c r="K149" s="504"/>
      <c r="L149" s="505"/>
      <c r="M149" s="505"/>
      <c r="N149" s="506" t="str">
        <f>IF(I149="","",(SUM(L149:M149)))</f>
        <v/>
      </c>
      <c r="O149" s="507"/>
      <c r="P149" s="508" t="str">
        <f t="shared" si="27"/>
        <v/>
      </c>
      <c r="Q149" s="830"/>
      <c r="R149" s="833"/>
      <c r="S149" s="833"/>
      <c r="T149" s="836"/>
      <c r="U149" s="833"/>
      <c r="V149" s="833"/>
      <c r="W149" s="862"/>
      <c r="X149" s="839"/>
      <c r="Y149" s="105"/>
    </row>
    <row r="150" spans="3:25" ht="18.75" customHeight="1">
      <c r="C150" s="859"/>
      <c r="D150" s="862"/>
      <c r="E150" s="862"/>
      <c r="F150" s="862"/>
      <c r="G150" s="865"/>
      <c r="H150" s="868"/>
      <c r="I150" s="503"/>
      <c r="J150" s="710"/>
      <c r="K150" s="504"/>
      <c r="L150" s="505"/>
      <c r="M150" s="505"/>
      <c r="N150" s="506" t="str">
        <f>IF(I150="","",(SUM(L150:M150)))</f>
        <v/>
      </c>
      <c r="O150" s="507"/>
      <c r="P150" s="508" t="str">
        <f t="shared" si="27"/>
        <v/>
      </c>
      <c r="Q150" s="830"/>
      <c r="R150" s="833"/>
      <c r="S150" s="833"/>
      <c r="T150" s="836"/>
      <c r="U150" s="833"/>
      <c r="V150" s="833"/>
      <c r="W150" s="862"/>
      <c r="X150" s="839"/>
      <c r="Y150" s="105"/>
    </row>
    <row r="151" spans="3:25" ht="18.75" customHeight="1">
      <c r="C151" s="859"/>
      <c r="D151" s="862"/>
      <c r="E151" s="862"/>
      <c r="F151" s="862"/>
      <c r="G151" s="865"/>
      <c r="H151" s="868"/>
      <c r="I151" s="503"/>
      <c r="J151" s="710"/>
      <c r="K151" s="504"/>
      <c r="L151" s="505"/>
      <c r="M151" s="505"/>
      <c r="N151" s="506" t="str">
        <f>IF(I151="","",(SUM(L151:M151)))</f>
        <v/>
      </c>
      <c r="O151" s="507"/>
      <c r="P151" s="508" t="str">
        <f t="shared" si="27"/>
        <v/>
      </c>
      <c r="Q151" s="831"/>
      <c r="R151" s="834"/>
      <c r="S151" s="834"/>
      <c r="T151" s="837"/>
      <c r="U151" s="834"/>
      <c r="V151" s="834"/>
      <c r="W151" s="862"/>
      <c r="X151" s="839"/>
      <c r="Y151" s="105"/>
    </row>
    <row r="152" spans="3:25" ht="18.75" customHeight="1">
      <c r="C152" s="860"/>
      <c r="D152" s="863"/>
      <c r="E152" s="863"/>
      <c r="F152" s="863"/>
      <c r="G152" s="866"/>
      <c r="H152" s="869"/>
      <c r="I152" s="509"/>
      <c r="J152" s="510"/>
      <c r="K152" s="511"/>
      <c r="L152" s="512"/>
      <c r="M152" s="512"/>
      <c r="N152" s="513"/>
      <c r="O152" s="514"/>
      <c r="P152" s="515">
        <f>SUM(P148:P151)</f>
        <v>0</v>
      </c>
      <c r="Q152" s="516">
        <f>IF(G148="",0,IF(G148=1,"1,500",IF(G148=2,"1,300",IF(G148=3,"1,100","850"))))</f>
        <v>0</v>
      </c>
      <c r="R152" s="517"/>
      <c r="S152" s="518">
        <f>IF(G148="",0,IF(G148=1,"14,000",IF(G148=2,"12,400",IF(G148=3,"10,300",IF(G148=4,"8,200",)))))</f>
        <v>0</v>
      </c>
      <c r="T152" s="519"/>
      <c r="U152" s="520">
        <f>IF(AND(R152="",T152=""),0,(SUM(Q152*R152+S152*T152)))</f>
        <v>0</v>
      </c>
      <c r="V152" s="518">
        <f>IF(AND(P152="",U152=""),"",SUM(P152+U152))</f>
        <v>0</v>
      </c>
      <c r="W152" s="863"/>
      <c r="X152" s="840"/>
      <c r="Y152" s="105"/>
    </row>
    <row r="153" spans="3:25" ht="18.75" customHeight="1">
      <c r="C153" s="858"/>
      <c r="D153" s="861"/>
      <c r="E153" s="861"/>
      <c r="F153" s="861"/>
      <c r="G153" s="864"/>
      <c r="H153" s="867"/>
      <c r="I153" s="497"/>
      <c r="J153" s="709"/>
      <c r="K153" s="498"/>
      <c r="L153" s="499"/>
      <c r="M153" s="499"/>
      <c r="N153" s="500" t="str">
        <f>IF(I153="","",(SUM(L153:M153)))</f>
        <v/>
      </c>
      <c r="O153" s="501"/>
      <c r="P153" s="502" t="str">
        <f t="shared" ref="P153:P156" si="28">IF(O153="","",(N153*O153))</f>
        <v/>
      </c>
      <c r="Q153" s="829"/>
      <c r="R153" s="832"/>
      <c r="S153" s="832"/>
      <c r="T153" s="835"/>
      <c r="U153" s="832"/>
      <c r="V153" s="832"/>
      <c r="W153" s="861"/>
      <c r="X153" s="838"/>
      <c r="Y153" s="105"/>
    </row>
    <row r="154" spans="3:25" ht="18.75" customHeight="1">
      <c r="C154" s="859"/>
      <c r="D154" s="862"/>
      <c r="E154" s="862"/>
      <c r="F154" s="862"/>
      <c r="G154" s="865"/>
      <c r="H154" s="868"/>
      <c r="I154" s="503"/>
      <c r="J154" s="710"/>
      <c r="K154" s="504"/>
      <c r="L154" s="505"/>
      <c r="M154" s="505"/>
      <c r="N154" s="506" t="str">
        <f>IF(I154="","",(SUM(L154:M154)))</f>
        <v/>
      </c>
      <c r="O154" s="507"/>
      <c r="P154" s="508" t="str">
        <f t="shared" si="28"/>
        <v/>
      </c>
      <c r="Q154" s="830"/>
      <c r="R154" s="833"/>
      <c r="S154" s="833"/>
      <c r="T154" s="836"/>
      <c r="U154" s="833"/>
      <c r="V154" s="833"/>
      <c r="W154" s="862"/>
      <c r="X154" s="839"/>
      <c r="Y154" s="105"/>
    </row>
    <row r="155" spans="3:25" ht="18.75" customHeight="1">
      <c r="C155" s="859"/>
      <c r="D155" s="862"/>
      <c r="E155" s="862"/>
      <c r="F155" s="862"/>
      <c r="G155" s="865"/>
      <c r="H155" s="868"/>
      <c r="I155" s="503"/>
      <c r="J155" s="710"/>
      <c r="K155" s="504"/>
      <c r="L155" s="505"/>
      <c r="M155" s="505"/>
      <c r="N155" s="506" t="str">
        <f>IF(I155="","",(SUM(L155:M155)))</f>
        <v/>
      </c>
      <c r="O155" s="507"/>
      <c r="P155" s="508" t="str">
        <f t="shared" si="28"/>
        <v/>
      </c>
      <c r="Q155" s="830"/>
      <c r="R155" s="833"/>
      <c r="S155" s="833"/>
      <c r="T155" s="836"/>
      <c r="U155" s="833"/>
      <c r="V155" s="833"/>
      <c r="W155" s="862"/>
      <c r="X155" s="839"/>
      <c r="Y155" s="105"/>
    </row>
    <row r="156" spans="3:25" ht="18.75" customHeight="1">
      <c r="C156" s="859"/>
      <c r="D156" s="862"/>
      <c r="E156" s="862"/>
      <c r="F156" s="862"/>
      <c r="G156" s="865"/>
      <c r="H156" s="868"/>
      <c r="I156" s="503"/>
      <c r="J156" s="710"/>
      <c r="K156" s="504"/>
      <c r="L156" s="505"/>
      <c r="M156" s="505"/>
      <c r="N156" s="506" t="str">
        <f>IF(I156="","",(SUM(L156:M156)))</f>
        <v/>
      </c>
      <c r="O156" s="507"/>
      <c r="P156" s="508" t="str">
        <f t="shared" si="28"/>
        <v/>
      </c>
      <c r="Q156" s="831"/>
      <c r="R156" s="834"/>
      <c r="S156" s="834"/>
      <c r="T156" s="837"/>
      <c r="U156" s="834"/>
      <c r="V156" s="834"/>
      <c r="W156" s="862"/>
      <c r="X156" s="839"/>
      <c r="Y156" s="105"/>
    </row>
    <row r="157" spans="3:25" ht="18.75" customHeight="1">
      <c r="C157" s="860"/>
      <c r="D157" s="863"/>
      <c r="E157" s="863"/>
      <c r="F157" s="863"/>
      <c r="G157" s="866"/>
      <c r="H157" s="869"/>
      <c r="I157" s="509"/>
      <c r="J157" s="510"/>
      <c r="K157" s="511"/>
      <c r="L157" s="512"/>
      <c r="M157" s="512"/>
      <c r="N157" s="513"/>
      <c r="O157" s="514"/>
      <c r="P157" s="515">
        <f>SUM(P153:P156)</f>
        <v>0</v>
      </c>
      <c r="Q157" s="516">
        <f>IF(G153="",0,IF(G153=1,"1,500",IF(G153=2,"1,300",IF(G153=3,"1,100","850"))))</f>
        <v>0</v>
      </c>
      <c r="R157" s="517"/>
      <c r="S157" s="518">
        <f>IF(G153="",0,IF(G153=1,"14,000",IF(G153=2,"12,400",IF(G153=3,"10,300",IF(G153=4,"8,200",)))))</f>
        <v>0</v>
      </c>
      <c r="T157" s="519"/>
      <c r="U157" s="520">
        <f>IF(AND(R157="",T157=""),0,(SUM(Q157*R157+S157*T157)))</f>
        <v>0</v>
      </c>
      <c r="V157" s="518">
        <f>IF(AND(P157="",U157=""),"",SUM(P157+U157))</f>
        <v>0</v>
      </c>
      <c r="W157" s="863"/>
      <c r="X157" s="840"/>
      <c r="Y157" s="105"/>
    </row>
    <row r="158" spans="3:25" ht="18.75" customHeight="1">
      <c r="C158" s="858"/>
      <c r="D158" s="861"/>
      <c r="E158" s="861"/>
      <c r="F158" s="861"/>
      <c r="G158" s="864"/>
      <c r="H158" s="867"/>
      <c r="I158" s="497"/>
      <c r="J158" s="709"/>
      <c r="K158" s="498"/>
      <c r="L158" s="499"/>
      <c r="M158" s="499"/>
      <c r="N158" s="500" t="str">
        <f>IF(I158="","",(SUM(L158:M158)))</f>
        <v/>
      </c>
      <c r="O158" s="501"/>
      <c r="P158" s="502" t="str">
        <f t="shared" ref="P158:P161" si="29">IF(O158="","",(N158*O158))</f>
        <v/>
      </c>
      <c r="Q158" s="829"/>
      <c r="R158" s="832"/>
      <c r="S158" s="832"/>
      <c r="T158" s="835"/>
      <c r="U158" s="832"/>
      <c r="V158" s="832"/>
      <c r="W158" s="861"/>
      <c r="X158" s="838"/>
      <c r="Y158" s="105"/>
    </row>
    <row r="159" spans="3:25" ht="18.75" customHeight="1">
      <c r="C159" s="859"/>
      <c r="D159" s="862"/>
      <c r="E159" s="862"/>
      <c r="F159" s="862"/>
      <c r="G159" s="865"/>
      <c r="H159" s="868"/>
      <c r="I159" s="503"/>
      <c r="J159" s="710"/>
      <c r="K159" s="504"/>
      <c r="L159" s="505"/>
      <c r="M159" s="505"/>
      <c r="N159" s="506" t="str">
        <f>IF(I159="","",(SUM(L159:M159)))</f>
        <v/>
      </c>
      <c r="O159" s="507"/>
      <c r="P159" s="508" t="str">
        <f t="shared" si="29"/>
        <v/>
      </c>
      <c r="Q159" s="830"/>
      <c r="R159" s="833"/>
      <c r="S159" s="833"/>
      <c r="T159" s="836"/>
      <c r="U159" s="833"/>
      <c r="V159" s="833"/>
      <c r="W159" s="862"/>
      <c r="X159" s="839"/>
      <c r="Y159" s="105"/>
    </row>
    <row r="160" spans="3:25" ht="18.75" customHeight="1">
      <c r="C160" s="859"/>
      <c r="D160" s="862"/>
      <c r="E160" s="862"/>
      <c r="F160" s="862"/>
      <c r="G160" s="865"/>
      <c r="H160" s="868"/>
      <c r="I160" s="503"/>
      <c r="J160" s="710"/>
      <c r="K160" s="504"/>
      <c r="L160" s="505"/>
      <c r="M160" s="505"/>
      <c r="N160" s="506" t="str">
        <f>IF(I160="","",(SUM(L160:M160)))</f>
        <v/>
      </c>
      <c r="O160" s="507"/>
      <c r="P160" s="508" t="str">
        <f t="shared" si="29"/>
        <v/>
      </c>
      <c r="Q160" s="830"/>
      <c r="R160" s="833"/>
      <c r="S160" s="833"/>
      <c r="T160" s="836"/>
      <c r="U160" s="833"/>
      <c r="V160" s="833"/>
      <c r="W160" s="862"/>
      <c r="X160" s="839"/>
      <c r="Y160" s="105"/>
    </row>
    <row r="161" spans="3:25" ht="18.75" customHeight="1">
      <c r="C161" s="859"/>
      <c r="D161" s="862"/>
      <c r="E161" s="862"/>
      <c r="F161" s="862"/>
      <c r="G161" s="865"/>
      <c r="H161" s="868"/>
      <c r="I161" s="503"/>
      <c r="J161" s="710"/>
      <c r="K161" s="504"/>
      <c r="L161" s="505"/>
      <c r="M161" s="505"/>
      <c r="N161" s="506" t="str">
        <f>IF(I161="","",(SUM(L161:M161)))</f>
        <v/>
      </c>
      <c r="O161" s="507"/>
      <c r="P161" s="508" t="str">
        <f t="shared" si="29"/>
        <v/>
      </c>
      <c r="Q161" s="831"/>
      <c r="R161" s="834"/>
      <c r="S161" s="834"/>
      <c r="T161" s="837"/>
      <c r="U161" s="834"/>
      <c r="V161" s="834"/>
      <c r="W161" s="862"/>
      <c r="X161" s="839"/>
      <c r="Y161" s="105"/>
    </row>
    <row r="162" spans="3:25" ht="18.75" customHeight="1">
      <c r="C162" s="860"/>
      <c r="D162" s="863"/>
      <c r="E162" s="863"/>
      <c r="F162" s="863"/>
      <c r="G162" s="866"/>
      <c r="H162" s="869"/>
      <c r="I162" s="509"/>
      <c r="J162" s="510"/>
      <c r="K162" s="511"/>
      <c r="L162" s="512"/>
      <c r="M162" s="512"/>
      <c r="N162" s="513"/>
      <c r="O162" s="514"/>
      <c r="P162" s="515">
        <f>SUM(P158:P161)</f>
        <v>0</v>
      </c>
      <c r="Q162" s="516">
        <f>IF(G158="",0,IF(G158=1,"1,500",IF(G158=2,"1,300",IF(G158=3,"1,100","850"))))</f>
        <v>0</v>
      </c>
      <c r="R162" s="517"/>
      <c r="S162" s="518">
        <f>IF(G158="",0,IF(G158=1,"14,000",IF(G158=2,"12,400",IF(G158=3,"10,300",IF(G158=4,"8,200",)))))</f>
        <v>0</v>
      </c>
      <c r="T162" s="519"/>
      <c r="U162" s="520">
        <f>IF(AND(R162="",T162=""),0,(SUM(Q162*R162+S162*T162)))</f>
        <v>0</v>
      </c>
      <c r="V162" s="518">
        <f>IF(AND(P162="",U162=""),"",SUM(P162+U162))</f>
        <v>0</v>
      </c>
      <c r="W162" s="863"/>
      <c r="X162" s="840"/>
      <c r="Y162" s="105"/>
    </row>
    <row r="163" spans="3:25" ht="18.75" customHeight="1">
      <c r="C163" s="858"/>
      <c r="D163" s="861"/>
      <c r="E163" s="861"/>
      <c r="F163" s="861"/>
      <c r="G163" s="864"/>
      <c r="H163" s="867"/>
      <c r="I163" s="497"/>
      <c r="J163" s="709"/>
      <c r="K163" s="498"/>
      <c r="L163" s="499"/>
      <c r="M163" s="499"/>
      <c r="N163" s="500" t="str">
        <f>IF(I163="","",(SUM(L163:M163)))</f>
        <v/>
      </c>
      <c r="O163" s="501"/>
      <c r="P163" s="502" t="str">
        <f t="shared" ref="P163:P166" si="30">IF(O163="","",(N163*O163))</f>
        <v/>
      </c>
      <c r="Q163" s="829"/>
      <c r="R163" s="832"/>
      <c r="S163" s="832"/>
      <c r="T163" s="835"/>
      <c r="U163" s="832"/>
      <c r="V163" s="832"/>
      <c r="W163" s="861"/>
      <c r="X163" s="838"/>
      <c r="Y163" s="105"/>
    </row>
    <row r="164" spans="3:25" ht="18.75" customHeight="1">
      <c r="C164" s="859"/>
      <c r="D164" s="862"/>
      <c r="E164" s="862"/>
      <c r="F164" s="862"/>
      <c r="G164" s="865"/>
      <c r="H164" s="868"/>
      <c r="I164" s="503"/>
      <c r="J164" s="710"/>
      <c r="K164" s="504"/>
      <c r="L164" s="505"/>
      <c r="M164" s="505"/>
      <c r="N164" s="506" t="str">
        <f>IF(I164="","",(SUM(L164:M164)))</f>
        <v/>
      </c>
      <c r="O164" s="507"/>
      <c r="P164" s="508" t="str">
        <f t="shared" si="30"/>
        <v/>
      </c>
      <c r="Q164" s="830"/>
      <c r="R164" s="833"/>
      <c r="S164" s="833"/>
      <c r="T164" s="836"/>
      <c r="U164" s="833"/>
      <c r="V164" s="833"/>
      <c r="W164" s="862"/>
      <c r="X164" s="839"/>
      <c r="Y164" s="105"/>
    </row>
    <row r="165" spans="3:25" ht="18.75" customHeight="1">
      <c r="C165" s="859"/>
      <c r="D165" s="862"/>
      <c r="E165" s="862"/>
      <c r="F165" s="862"/>
      <c r="G165" s="865"/>
      <c r="H165" s="868"/>
      <c r="I165" s="503"/>
      <c r="J165" s="710"/>
      <c r="K165" s="504"/>
      <c r="L165" s="505"/>
      <c r="M165" s="505"/>
      <c r="N165" s="506" t="str">
        <f>IF(I165="","",(SUM(L165:M165)))</f>
        <v/>
      </c>
      <c r="O165" s="507"/>
      <c r="P165" s="508" t="str">
        <f t="shared" si="30"/>
        <v/>
      </c>
      <c r="Q165" s="830"/>
      <c r="R165" s="833"/>
      <c r="S165" s="833"/>
      <c r="T165" s="836"/>
      <c r="U165" s="833"/>
      <c r="V165" s="833"/>
      <c r="W165" s="862"/>
      <c r="X165" s="839"/>
      <c r="Y165" s="105"/>
    </row>
    <row r="166" spans="3:25" ht="18.75" customHeight="1">
      <c r="C166" s="859"/>
      <c r="D166" s="862"/>
      <c r="E166" s="862"/>
      <c r="F166" s="862"/>
      <c r="G166" s="865"/>
      <c r="H166" s="868"/>
      <c r="I166" s="503"/>
      <c r="J166" s="710"/>
      <c r="K166" s="504"/>
      <c r="L166" s="505"/>
      <c r="M166" s="505"/>
      <c r="N166" s="506" t="str">
        <f>IF(I166="","",(SUM(L166:M166)))</f>
        <v/>
      </c>
      <c r="O166" s="507"/>
      <c r="P166" s="508" t="str">
        <f t="shared" si="30"/>
        <v/>
      </c>
      <c r="Q166" s="831"/>
      <c r="R166" s="834"/>
      <c r="S166" s="834"/>
      <c r="T166" s="837"/>
      <c r="U166" s="834"/>
      <c r="V166" s="834"/>
      <c r="W166" s="862"/>
      <c r="X166" s="839"/>
      <c r="Y166" s="105"/>
    </row>
    <row r="167" spans="3:25" ht="18.75" customHeight="1">
      <c r="C167" s="860"/>
      <c r="D167" s="863"/>
      <c r="E167" s="863"/>
      <c r="F167" s="863"/>
      <c r="G167" s="866"/>
      <c r="H167" s="869"/>
      <c r="I167" s="509"/>
      <c r="J167" s="510"/>
      <c r="K167" s="511"/>
      <c r="L167" s="512"/>
      <c r="M167" s="512"/>
      <c r="N167" s="513"/>
      <c r="O167" s="514"/>
      <c r="P167" s="515">
        <f>SUM(P163:P166)</f>
        <v>0</v>
      </c>
      <c r="Q167" s="516">
        <f>IF(G163="",0,IF(G163=1,"1,500",IF(G163=2,"1,300",IF(G163=3,"1,100","850"))))</f>
        <v>0</v>
      </c>
      <c r="R167" s="517"/>
      <c r="S167" s="518">
        <f>IF(G163="",0,IF(G163=1,"14,000",IF(G163=2,"12,400",IF(G163=3,"10,300",IF(G163=4,"8,200",)))))</f>
        <v>0</v>
      </c>
      <c r="T167" s="519"/>
      <c r="U167" s="520">
        <f>IF(AND(R167="",T167=""),0,(SUM(Q167*R167+S167*T167)))</f>
        <v>0</v>
      </c>
      <c r="V167" s="518">
        <f>IF(AND(P167="",U167=""),"",SUM(P167+U167))</f>
        <v>0</v>
      </c>
      <c r="W167" s="863"/>
      <c r="X167" s="840"/>
      <c r="Y167" s="105"/>
    </row>
    <row r="168" spans="3:25" ht="18.75" customHeight="1">
      <c r="C168" s="858"/>
      <c r="D168" s="861"/>
      <c r="E168" s="861"/>
      <c r="F168" s="861"/>
      <c r="G168" s="864"/>
      <c r="H168" s="867"/>
      <c r="I168" s="497"/>
      <c r="J168" s="709"/>
      <c r="K168" s="498"/>
      <c r="L168" s="499"/>
      <c r="M168" s="499"/>
      <c r="N168" s="500" t="str">
        <f>IF(I168="","",(SUM(L168:M168)))</f>
        <v/>
      </c>
      <c r="O168" s="501"/>
      <c r="P168" s="502" t="str">
        <f t="shared" ref="P168:P171" si="31">IF(O168="","",(N168*O168))</f>
        <v/>
      </c>
      <c r="Q168" s="829"/>
      <c r="R168" s="832"/>
      <c r="S168" s="832"/>
      <c r="T168" s="835"/>
      <c r="U168" s="832"/>
      <c r="V168" s="832"/>
      <c r="W168" s="861"/>
      <c r="X168" s="838"/>
      <c r="Y168" s="105"/>
    </row>
    <row r="169" spans="3:25" ht="18.75" customHeight="1">
      <c r="C169" s="859"/>
      <c r="D169" s="862"/>
      <c r="E169" s="862"/>
      <c r="F169" s="862"/>
      <c r="G169" s="865"/>
      <c r="H169" s="868"/>
      <c r="I169" s="503"/>
      <c r="J169" s="710"/>
      <c r="K169" s="504"/>
      <c r="L169" s="505"/>
      <c r="M169" s="505"/>
      <c r="N169" s="506" t="str">
        <f>IF(I169="","",(SUM(L169:M169)))</f>
        <v/>
      </c>
      <c r="O169" s="507"/>
      <c r="P169" s="508" t="str">
        <f t="shared" si="31"/>
        <v/>
      </c>
      <c r="Q169" s="830"/>
      <c r="R169" s="833"/>
      <c r="S169" s="833"/>
      <c r="T169" s="836"/>
      <c r="U169" s="833"/>
      <c r="V169" s="833"/>
      <c r="W169" s="862"/>
      <c r="X169" s="839"/>
      <c r="Y169" s="105"/>
    </row>
    <row r="170" spans="3:25" ht="18.75" customHeight="1">
      <c r="C170" s="859"/>
      <c r="D170" s="862"/>
      <c r="E170" s="862"/>
      <c r="F170" s="862"/>
      <c r="G170" s="865"/>
      <c r="H170" s="868"/>
      <c r="I170" s="503"/>
      <c r="J170" s="710"/>
      <c r="K170" s="504"/>
      <c r="L170" s="505"/>
      <c r="M170" s="505"/>
      <c r="N170" s="506" t="str">
        <f>IF(I170="","",(SUM(L170:M170)))</f>
        <v/>
      </c>
      <c r="O170" s="507"/>
      <c r="P170" s="508" t="str">
        <f t="shared" si="31"/>
        <v/>
      </c>
      <c r="Q170" s="830"/>
      <c r="R170" s="833"/>
      <c r="S170" s="833"/>
      <c r="T170" s="836"/>
      <c r="U170" s="833"/>
      <c r="V170" s="833"/>
      <c r="W170" s="862"/>
      <c r="X170" s="839"/>
      <c r="Y170" s="105"/>
    </row>
    <row r="171" spans="3:25" ht="18.75" customHeight="1">
      <c r="C171" s="859"/>
      <c r="D171" s="862"/>
      <c r="E171" s="862"/>
      <c r="F171" s="862"/>
      <c r="G171" s="865"/>
      <c r="H171" s="868"/>
      <c r="I171" s="503"/>
      <c r="J171" s="710"/>
      <c r="K171" s="504"/>
      <c r="L171" s="505"/>
      <c r="M171" s="505"/>
      <c r="N171" s="506" t="str">
        <f>IF(I171="","",(SUM(L171:M171)))</f>
        <v/>
      </c>
      <c r="O171" s="507"/>
      <c r="P171" s="508" t="str">
        <f t="shared" si="31"/>
        <v/>
      </c>
      <c r="Q171" s="831"/>
      <c r="R171" s="834"/>
      <c r="S171" s="834"/>
      <c r="T171" s="837"/>
      <c r="U171" s="834"/>
      <c r="V171" s="834"/>
      <c r="W171" s="862"/>
      <c r="X171" s="839"/>
      <c r="Y171" s="105"/>
    </row>
    <row r="172" spans="3:25" ht="18.75" customHeight="1">
      <c r="C172" s="860"/>
      <c r="D172" s="863"/>
      <c r="E172" s="863"/>
      <c r="F172" s="863"/>
      <c r="G172" s="866"/>
      <c r="H172" s="869"/>
      <c r="I172" s="509"/>
      <c r="J172" s="510"/>
      <c r="K172" s="511"/>
      <c r="L172" s="512"/>
      <c r="M172" s="512"/>
      <c r="N172" s="513"/>
      <c r="O172" s="514"/>
      <c r="P172" s="515">
        <f>SUM(P168:P171)</f>
        <v>0</v>
      </c>
      <c r="Q172" s="516">
        <f>IF(G168="",0,IF(G168=1,"1,500",IF(G168=2,"1,300",IF(G168=3,"1,100","850"))))</f>
        <v>0</v>
      </c>
      <c r="R172" s="517"/>
      <c r="S172" s="518">
        <f>IF(G168="",0,IF(G168=1,"14,000",IF(G168=2,"12,400",IF(G168=3,"10,300",IF(G168=4,"8,200",)))))</f>
        <v>0</v>
      </c>
      <c r="T172" s="519"/>
      <c r="U172" s="520">
        <f>IF(AND(R172="",T172=""),0,(SUM(Q172*R172+S172*T172)))</f>
        <v>0</v>
      </c>
      <c r="V172" s="518">
        <f>IF(AND(P172="",U172=""),"",SUM(P172+U172))</f>
        <v>0</v>
      </c>
      <c r="W172" s="863"/>
      <c r="X172" s="840"/>
      <c r="Y172" s="105"/>
    </row>
    <row r="173" spans="3:25" ht="19.5" customHeight="1">
      <c r="C173" s="858"/>
      <c r="D173" s="861"/>
      <c r="E173" s="861"/>
      <c r="F173" s="861"/>
      <c r="G173" s="864"/>
      <c r="H173" s="867"/>
      <c r="I173" s="497"/>
      <c r="J173" s="709"/>
      <c r="K173" s="498"/>
      <c r="L173" s="499"/>
      <c r="M173" s="499"/>
      <c r="N173" s="500" t="str">
        <f>IF(I173="","",(SUM(L173:M173)))</f>
        <v/>
      </c>
      <c r="O173" s="501"/>
      <c r="P173" s="502" t="str">
        <f t="shared" ref="P173:P176" si="32">IF(O173="","",(N173*O173))</f>
        <v/>
      </c>
      <c r="Q173" s="829"/>
      <c r="R173" s="832"/>
      <c r="S173" s="832"/>
      <c r="T173" s="835"/>
      <c r="U173" s="832"/>
      <c r="V173" s="832"/>
      <c r="W173" s="861"/>
      <c r="X173" s="838"/>
      <c r="Y173" s="105"/>
    </row>
    <row r="174" spans="3:25" ht="19.5" customHeight="1">
      <c r="C174" s="859"/>
      <c r="D174" s="862"/>
      <c r="E174" s="862"/>
      <c r="F174" s="862"/>
      <c r="G174" s="865"/>
      <c r="H174" s="868"/>
      <c r="I174" s="503"/>
      <c r="J174" s="710"/>
      <c r="K174" s="504"/>
      <c r="L174" s="505"/>
      <c r="M174" s="505"/>
      <c r="N174" s="506" t="str">
        <f>IF(I174="","",(SUM(L174:M174)))</f>
        <v/>
      </c>
      <c r="O174" s="507"/>
      <c r="P174" s="508" t="str">
        <f t="shared" si="32"/>
        <v/>
      </c>
      <c r="Q174" s="830"/>
      <c r="R174" s="833"/>
      <c r="S174" s="833"/>
      <c r="T174" s="836"/>
      <c r="U174" s="833"/>
      <c r="V174" s="833"/>
      <c r="W174" s="862"/>
      <c r="X174" s="839"/>
      <c r="Y174" s="105"/>
    </row>
    <row r="175" spans="3:25" ht="19.5" customHeight="1">
      <c r="C175" s="859"/>
      <c r="D175" s="862"/>
      <c r="E175" s="862"/>
      <c r="F175" s="862"/>
      <c r="G175" s="865"/>
      <c r="H175" s="868"/>
      <c r="I175" s="503"/>
      <c r="J175" s="710"/>
      <c r="K175" s="504"/>
      <c r="L175" s="505"/>
      <c r="M175" s="505"/>
      <c r="N175" s="506" t="str">
        <f>IF(I175="","",(SUM(L175:M175)))</f>
        <v/>
      </c>
      <c r="O175" s="507"/>
      <c r="P175" s="508" t="str">
        <f t="shared" si="32"/>
        <v/>
      </c>
      <c r="Q175" s="830"/>
      <c r="R175" s="833"/>
      <c r="S175" s="833"/>
      <c r="T175" s="836"/>
      <c r="U175" s="833"/>
      <c r="V175" s="833"/>
      <c r="W175" s="862"/>
      <c r="X175" s="839"/>
      <c r="Y175" s="105"/>
    </row>
    <row r="176" spans="3:25" ht="19.5" customHeight="1">
      <c r="C176" s="859"/>
      <c r="D176" s="862"/>
      <c r="E176" s="862"/>
      <c r="F176" s="862"/>
      <c r="G176" s="865"/>
      <c r="H176" s="868"/>
      <c r="I176" s="503"/>
      <c r="J176" s="710"/>
      <c r="K176" s="504"/>
      <c r="L176" s="505"/>
      <c r="M176" s="505"/>
      <c r="N176" s="506" t="str">
        <f>IF(I176="","",(SUM(L176:M176)))</f>
        <v/>
      </c>
      <c r="O176" s="507"/>
      <c r="P176" s="508" t="str">
        <f t="shared" si="32"/>
        <v/>
      </c>
      <c r="Q176" s="831"/>
      <c r="R176" s="834"/>
      <c r="S176" s="834"/>
      <c r="T176" s="837"/>
      <c r="U176" s="834"/>
      <c r="V176" s="834"/>
      <c r="W176" s="862"/>
      <c r="X176" s="839"/>
      <c r="Y176" s="105"/>
    </row>
    <row r="177" spans="3:25" ht="19.5" customHeight="1">
      <c r="C177" s="860"/>
      <c r="D177" s="863"/>
      <c r="E177" s="863"/>
      <c r="F177" s="863"/>
      <c r="G177" s="866"/>
      <c r="H177" s="869"/>
      <c r="I177" s="509"/>
      <c r="J177" s="510"/>
      <c r="K177" s="511"/>
      <c r="L177" s="512"/>
      <c r="M177" s="512"/>
      <c r="N177" s="513"/>
      <c r="O177" s="514"/>
      <c r="P177" s="515">
        <f>SUM(P173:P176)</f>
        <v>0</v>
      </c>
      <c r="Q177" s="516">
        <f>IF(G173="",0,IF(G173=1,"1,500",IF(G173=2,"1,300",IF(G173=3,"1,100","850"))))</f>
        <v>0</v>
      </c>
      <c r="R177" s="517"/>
      <c r="S177" s="518">
        <f>IF(G173="",0,IF(G173=1,"14,000",IF(G173=2,"12,400",IF(G173=3,"10,300",IF(G173=4,"8,200",)))))</f>
        <v>0</v>
      </c>
      <c r="T177" s="519"/>
      <c r="U177" s="520">
        <f>IF(AND(R177="",T177=""),0,(SUM(Q177*R177+S177*T177)))</f>
        <v>0</v>
      </c>
      <c r="V177" s="518">
        <f>IF(AND(P177="",U177=""),"",SUM(P177+U177))</f>
        <v>0</v>
      </c>
      <c r="W177" s="863"/>
      <c r="X177" s="840"/>
      <c r="Y177" s="105"/>
    </row>
    <row r="178" spans="3:25" ht="19.5" customHeight="1">
      <c r="C178" s="858"/>
      <c r="D178" s="861"/>
      <c r="E178" s="861"/>
      <c r="F178" s="861"/>
      <c r="G178" s="864"/>
      <c r="H178" s="867"/>
      <c r="I178" s="497"/>
      <c r="J178" s="709"/>
      <c r="K178" s="498"/>
      <c r="L178" s="499"/>
      <c r="M178" s="499"/>
      <c r="N178" s="500" t="str">
        <f>IF(I178="","",(SUM(L178:M178)))</f>
        <v/>
      </c>
      <c r="O178" s="501"/>
      <c r="P178" s="502" t="str">
        <f t="shared" ref="P178:P181" si="33">IF(O178="","",(N178*O178))</f>
        <v/>
      </c>
      <c r="Q178" s="829"/>
      <c r="R178" s="832"/>
      <c r="S178" s="832"/>
      <c r="T178" s="835"/>
      <c r="U178" s="832"/>
      <c r="V178" s="832"/>
      <c r="W178" s="861"/>
      <c r="X178" s="838"/>
      <c r="Y178" s="105"/>
    </row>
    <row r="179" spans="3:25" ht="19.5" customHeight="1">
      <c r="C179" s="859"/>
      <c r="D179" s="862"/>
      <c r="E179" s="862"/>
      <c r="F179" s="862"/>
      <c r="G179" s="865"/>
      <c r="H179" s="868"/>
      <c r="I179" s="503"/>
      <c r="J179" s="710"/>
      <c r="K179" s="504"/>
      <c r="L179" s="505"/>
      <c r="M179" s="505"/>
      <c r="N179" s="506" t="str">
        <f>IF(I179="","",(SUM(L179:M179)))</f>
        <v/>
      </c>
      <c r="O179" s="507"/>
      <c r="P179" s="508" t="str">
        <f t="shared" si="33"/>
        <v/>
      </c>
      <c r="Q179" s="830"/>
      <c r="R179" s="833"/>
      <c r="S179" s="833"/>
      <c r="T179" s="836"/>
      <c r="U179" s="833"/>
      <c r="V179" s="833"/>
      <c r="W179" s="862"/>
      <c r="X179" s="839"/>
      <c r="Y179" s="105"/>
    </row>
    <row r="180" spans="3:25" ht="19.5" customHeight="1">
      <c r="C180" s="859"/>
      <c r="D180" s="862"/>
      <c r="E180" s="862"/>
      <c r="F180" s="862"/>
      <c r="G180" s="865"/>
      <c r="H180" s="868"/>
      <c r="I180" s="503"/>
      <c r="J180" s="710"/>
      <c r="K180" s="504"/>
      <c r="L180" s="505"/>
      <c r="M180" s="505"/>
      <c r="N180" s="506" t="str">
        <f>IF(I180="","",(SUM(L180:M180)))</f>
        <v/>
      </c>
      <c r="O180" s="507"/>
      <c r="P180" s="508" t="str">
        <f t="shared" si="33"/>
        <v/>
      </c>
      <c r="Q180" s="830"/>
      <c r="R180" s="833"/>
      <c r="S180" s="833"/>
      <c r="T180" s="836"/>
      <c r="U180" s="833"/>
      <c r="V180" s="833"/>
      <c r="W180" s="862"/>
      <c r="X180" s="839"/>
      <c r="Y180" s="105"/>
    </row>
    <row r="181" spans="3:25" ht="19.5" customHeight="1">
      <c r="C181" s="859"/>
      <c r="D181" s="862"/>
      <c r="E181" s="862"/>
      <c r="F181" s="862"/>
      <c r="G181" s="865"/>
      <c r="H181" s="868"/>
      <c r="I181" s="503"/>
      <c r="J181" s="710"/>
      <c r="K181" s="504"/>
      <c r="L181" s="505"/>
      <c r="M181" s="505"/>
      <c r="N181" s="506" t="str">
        <f>IF(I181="","",(SUM(L181:M181)))</f>
        <v/>
      </c>
      <c r="O181" s="507"/>
      <c r="P181" s="508" t="str">
        <f t="shared" si="33"/>
        <v/>
      </c>
      <c r="Q181" s="831"/>
      <c r="R181" s="834"/>
      <c r="S181" s="834"/>
      <c r="T181" s="837"/>
      <c r="U181" s="834"/>
      <c r="V181" s="834"/>
      <c r="W181" s="862"/>
      <c r="X181" s="839"/>
      <c r="Y181" s="105"/>
    </row>
    <row r="182" spans="3:25" ht="19.5" customHeight="1">
      <c r="C182" s="860"/>
      <c r="D182" s="863"/>
      <c r="E182" s="863"/>
      <c r="F182" s="863"/>
      <c r="G182" s="866"/>
      <c r="H182" s="869"/>
      <c r="I182" s="509"/>
      <c r="J182" s="510"/>
      <c r="K182" s="511"/>
      <c r="L182" s="512"/>
      <c r="M182" s="512"/>
      <c r="N182" s="513"/>
      <c r="O182" s="514"/>
      <c r="P182" s="515">
        <f>SUM(P178:P181)</f>
        <v>0</v>
      </c>
      <c r="Q182" s="516">
        <f>IF(G178="",0,IF(G178=1,"1,500",IF(G178=2,"1,300",IF(G178=3,"1,100","850"))))</f>
        <v>0</v>
      </c>
      <c r="R182" s="517"/>
      <c r="S182" s="518">
        <f>IF(G178="",0,IF(G178=1,"14,000",IF(G178=2,"12,400",IF(G178=3,"10,300",IF(G178=4,"8,200",)))))</f>
        <v>0</v>
      </c>
      <c r="T182" s="519"/>
      <c r="U182" s="520">
        <f>IF(AND(R182="",T182=""),0,(SUM(Q182*R182+S182*T182)))</f>
        <v>0</v>
      </c>
      <c r="V182" s="518">
        <f>IF(AND(P182="",U182=""),"",SUM(P182+U182))</f>
        <v>0</v>
      </c>
      <c r="W182" s="863"/>
      <c r="X182" s="840"/>
      <c r="Y182" s="105"/>
    </row>
    <row r="183" spans="3:25" ht="19.5" customHeight="1">
      <c r="C183" s="858"/>
      <c r="D183" s="861"/>
      <c r="E183" s="861"/>
      <c r="F183" s="861"/>
      <c r="G183" s="864"/>
      <c r="H183" s="867"/>
      <c r="I183" s="497"/>
      <c r="J183" s="709"/>
      <c r="K183" s="498"/>
      <c r="L183" s="499"/>
      <c r="M183" s="499"/>
      <c r="N183" s="500" t="str">
        <f>IF(I183="","",(SUM(L183:M183)))</f>
        <v/>
      </c>
      <c r="O183" s="501"/>
      <c r="P183" s="502" t="str">
        <f t="shared" ref="P183:P186" si="34">IF(O183="","",(N183*O183))</f>
        <v/>
      </c>
      <c r="Q183" s="829"/>
      <c r="R183" s="832"/>
      <c r="S183" s="832"/>
      <c r="T183" s="835"/>
      <c r="U183" s="832"/>
      <c r="V183" s="832"/>
      <c r="W183" s="861"/>
      <c r="X183" s="838"/>
      <c r="Y183" s="105"/>
    </row>
    <row r="184" spans="3:25" ht="19.5" customHeight="1">
      <c r="C184" s="859"/>
      <c r="D184" s="862"/>
      <c r="E184" s="862"/>
      <c r="F184" s="862"/>
      <c r="G184" s="865"/>
      <c r="H184" s="868"/>
      <c r="I184" s="503"/>
      <c r="J184" s="710"/>
      <c r="K184" s="504"/>
      <c r="L184" s="505"/>
      <c r="M184" s="505"/>
      <c r="N184" s="506" t="str">
        <f>IF(I184="","",(SUM(L184:M184)))</f>
        <v/>
      </c>
      <c r="O184" s="507"/>
      <c r="P184" s="508" t="str">
        <f t="shared" si="34"/>
        <v/>
      </c>
      <c r="Q184" s="830"/>
      <c r="R184" s="833"/>
      <c r="S184" s="833"/>
      <c r="T184" s="836"/>
      <c r="U184" s="833"/>
      <c r="V184" s="833"/>
      <c r="W184" s="862"/>
      <c r="X184" s="839"/>
      <c r="Y184" s="105"/>
    </row>
    <row r="185" spans="3:25" ht="19.5" customHeight="1">
      <c r="C185" s="859"/>
      <c r="D185" s="862"/>
      <c r="E185" s="862"/>
      <c r="F185" s="862"/>
      <c r="G185" s="865"/>
      <c r="H185" s="868"/>
      <c r="I185" s="503"/>
      <c r="J185" s="710"/>
      <c r="K185" s="504"/>
      <c r="L185" s="505"/>
      <c r="M185" s="505"/>
      <c r="N185" s="506" t="str">
        <f>IF(I185="","",(SUM(L185:M185)))</f>
        <v/>
      </c>
      <c r="O185" s="507"/>
      <c r="P185" s="508" t="str">
        <f t="shared" si="34"/>
        <v/>
      </c>
      <c r="Q185" s="830"/>
      <c r="R185" s="833"/>
      <c r="S185" s="833"/>
      <c r="T185" s="836"/>
      <c r="U185" s="833"/>
      <c r="V185" s="833"/>
      <c r="W185" s="862"/>
      <c r="X185" s="839"/>
      <c r="Y185" s="105"/>
    </row>
    <row r="186" spans="3:25" ht="19.5" customHeight="1">
      <c r="C186" s="859"/>
      <c r="D186" s="862"/>
      <c r="E186" s="862"/>
      <c r="F186" s="862"/>
      <c r="G186" s="865"/>
      <c r="H186" s="868"/>
      <c r="I186" s="503"/>
      <c r="J186" s="710"/>
      <c r="K186" s="504"/>
      <c r="L186" s="505"/>
      <c r="M186" s="505"/>
      <c r="N186" s="506" t="str">
        <f>IF(I186="","",(SUM(L186:M186)))</f>
        <v/>
      </c>
      <c r="O186" s="507"/>
      <c r="P186" s="508" t="str">
        <f t="shared" si="34"/>
        <v/>
      </c>
      <c r="Q186" s="831"/>
      <c r="R186" s="834"/>
      <c r="S186" s="834"/>
      <c r="T186" s="837"/>
      <c r="U186" s="834"/>
      <c r="V186" s="834"/>
      <c r="W186" s="862"/>
      <c r="X186" s="839"/>
      <c r="Y186" s="105"/>
    </row>
    <row r="187" spans="3:25" ht="19.5" customHeight="1">
      <c r="C187" s="860"/>
      <c r="D187" s="863"/>
      <c r="E187" s="863"/>
      <c r="F187" s="863"/>
      <c r="G187" s="866"/>
      <c r="H187" s="869"/>
      <c r="I187" s="509"/>
      <c r="J187" s="510"/>
      <c r="K187" s="511"/>
      <c r="L187" s="512"/>
      <c r="M187" s="512"/>
      <c r="N187" s="513"/>
      <c r="O187" s="514"/>
      <c r="P187" s="515">
        <f>SUM(P183:P186)</f>
        <v>0</v>
      </c>
      <c r="Q187" s="516">
        <f>IF(G183="",0,IF(G183=1,"1,500",IF(G183=2,"1,300",IF(G183=3,"1,100","850"))))</f>
        <v>0</v>
      </c>
      <c r="R187" s="517"/>
      <c r="S187" s="518">
        <f>IF(G183="",0,IF(G183=1,"14,000",IF(G183=2,"12,400",IF(G183=3,"10,300",IF(G183=4,"8,200",)))))</f>
        <v>0</v>
      </c>
      <c r="T187" s="519"/>
      <c r="U187" s="520">
        <f>IF(AND(R187="",T187=""),0,(SUM(Q187*R187+S187*T187)))</f>
        <v>0</v>
      </c>
      <c r="V187" s="518">
        <f>IF(AND(P187="",U187=""),"",SUM(P187+U187))</f>
        <v>0</v>
      </c>
      <c r="W187" s="863"/>
      <c r="X187" s="840"/>
      <c r="Y187" s="105"/>
    </row>
    <row r="188" spans="3:25" ht="19.5" customHeight="1">
      <c r="C188" s="858"/>
      <c r="D188" s="861"/>
      <c r="E188" s="861"/>
      <c r="F188" s="861"/>
      <c r="G188" s="864"/>
      <c r="H188" s="867"/>
      <c r="I188" s="497"/>
      <c r="J188" s="709"/>
      <c r="K188" s="498"/>
      <c r="L188" s="499"/>
      <c r="M188" s="499"/>
      <c r="N188" s="500" t="str">
        <f>IF(I188="","",(SUM(L188:M188)))</f>
        <v/>
      </c>
      <c r="O188" s="501"/>
      <c r="P188" s="502" t="str">
        <f t="shared" ref="P188:P191" si="35">IF(O188="","",(N188*O188))</f>
        <v/>
      </c>
      <c r="Q188" s="829"/>
      <c r="R188" s="832"/>
      <c r="S188" s="832"/>
      <c r="T188" s="835"/>
      <c r="U188" s="832"/>
      <c r="V188" s="832"/>
      <c r="W188" s="861"/>
      <c r="X188" s="838"/>
      <c r="Y188" s="105"/>
    </row>
    <row r="189" spans="3:25" ht="19.5" customHeight="1">
      <c r="C189" s="859"/>
      <c r="D189" s="862"/>
      <c r="E189" s="862"/>
      <c r="F189" s="862"/>
      <c r="G189" s="865"/>
      <c r="H189" s="868"/>
      <c r="I189" s="503"/>
      <c r="J189" s="710"/>
      <c r="K189" s="504"/>
      <c r="L189" s="505"/>
      <c r="M189" s="505"/>
      <c r="N189" s="506" t="str">
        <f>IF(I189="","",(SUM(L189:M189)))</f>
        <v/>
      </c>
      <c r="O189" s="507"/>
      <c r="P189" s="508" t="str">
        <f t="shared" si="35"/>
        <v/>
      </c>
      <c r="Q189" s="830"/>
      <c r="R189" s="833"/>
      <c r="S189" s="833"/>
      <c r="T189" s="836"/>
      <c r="U189" s="833"/>
      <c r="V189" s="833"/>
      <c r="W189" s="862"/>
      <c r="X189" s="839"/>
      <c r="Y189" s="105"/>
    </row>
    <row r="190" spans="3:25" ht="19.5" customHeight="1">
      <c r="C190" s="859"/>
      <c r="D190" s="862"/>
      <c r="E190" s="862"/>
      <c r="F190" s="862"/>
      <c r="G190" s="865"/>
      <c r="H190" s="868"/>
      <c r="I190" s="503"/>
      <c r="J190" s="710"/>
      <c r="K190" s="504"/>
      <c r="L190" s="505"/>
      <c r="M190" s="505"/>
      <c r="N190" s="506" t="str">
        <f>IF(I190="","",(SUM(L190:M190)))</f>
        <v/>
      </c>
      <c r="O190" s="507"/>
      <c r="P190" s="508" t="str">
        <f t="shared" si="35"/>
        <v/>
      </c>
      <c r="Q190" s="830"/>
      <c r="R190" s="833"/>
      <c r="S190" s="833"/>
      <c r="T190" s="836"/>
      <c r="U190" s="833"/>
      <c r="V190" s="833"/>
      <c r="W190" s="862"/>
      <c r="X190" s="839"/>
      <c r="Y190" s="105"/>
    </row>
    <row r="191" spans="3:25" ht="19.5" customHeight="1">
      <c r="C191" s="859"/>
      <c r="D191" s="862"/>
      <c r="E191" s="862"/>
      <c r="F191" s="862"/>
      <c r="G191" s="865"/>
      <c r="H191" s="868"/>
      <c r="I191" s="503"/>
      <c r="J191" s="710"/>
      <c r="K191" s="504"/>
      <c r="L191" s="505"/>
      <c r="M191" s="505"/>
      <c r="N191" s="506" t="str">
        <f>IF(I191="","",(SUM(L191:M191)))</f>
        <v/>
      </c>
      <c r="O191" s="507"/>
      <c r="P191" s="508" t="str">
        <f t="shared" si="35"/>
        <v/>
      </c>
      <c r="Q191" s="831"/>
      <c r="R191" s="834"/>
      <c r="S191" s="834"/>
      <c r="T191" s="837"/>
      <c r="U191" s="834"/>
      <c r="V191" s="834"/>
      <c r="W191" s="862"/>
      <c r="X191" s="839"/>
      <c r="Y191" s="105"/>
    </row>
    <row r="192" spans="3:25" ht="19.5" customHeight="1">
      <c r="C192" s="860"/>
      <c r="D192" s="863"/>
      <c r="E192" s="863"/>
      <c r="F192" s="863"/>
      <c r="G192" s="866"/>
      <c r="H192" s="869"/>
      <c r="I192" s="509"/>
      <c r="J192" s="510"/>
      <c r="K192" s="511"/>
      <c r="L192" s="512"/>
      <c r="M192" s="512"/>
      <c r="N192" s="513"/>
      <c r="O192" s="514"/>
      <c r="P192" s="515">
        <f>SUM(P188:P191)</f>
        <v>0</v>
      </c>
      <c r="Q192" s="516">
        <f>IF(G188="",0,IF(G188=1,"1,500",IF(G188=2,"1,300",IF(G188=3,"1,100","850"))))</f>
        <v>0</v>
      </c>
      <c r="R192" s="517"/>
      <c r="S192" s="518">
        <f>IF(G188="",0,IF(G188=1,"14,000",IF(G188=2,"12,400",IF(G188=3,"10,300",IF(G188=4,"8,200",)))))</f>
        <v>0</v>
      </c>
      <c r="T192" s="519"/>
      <c r="U192" s="520">
        <f>IF(AND(R192="",T192=""),0,(SUM(Q192*R192+S192*T192)))</f>
        <v>0</v>
      </c>
      <c r="V192" s="518">
        <f>IF(AND(P192="",U192=""),"",SUM(P192+U192))</f>
        <v>0</v>
      </c>
      <c r="W192" s="863"/>
      <c r="X192" s="840"/>
      <c r="Y192" s="105"/>
    </row>
    <row r="193" spans="3:25" ht="19.5" customHeight="1">
      <c r="C193" s="858"/>
      <c r="D193" s="861"/>
      <c r="E193" s="861"/>
      <c r="F193" s="861"/>
      <c r="G193" s="864"/>
      <c r="H193" s="867"/>
      <c r="I193" s="497"/>
      <c r="J193" s="709"/>
      <c r="K193" s="498"/>
      <c r="L193" s="499"/>
      <c r="M193" s="499"/>
      <c r="N193" s="500" t="str">
        <f>IF(I193="","",(SUM(L193:M193)))</f>
        <v/>
      </c>
      <c r="O193" s="501"/>
      <c r="P193" s="502" t="str">
        <f t="shared" ref="P193:P196" si="36">IF(O193="","",(N193*O193))</f>
        <v/>
      </c>
      <c r="Q193" s="829"/>
      <c r="R193" s="832"/>
      <c r="S193" s="832"/>
      <c r="T193" s="835"/>
      <c r="U193" s="832"/>
      <c r="V193" s="832"/>
      <c r="W193" s="861"/>
      <c r="X193" s="838"/>
      <c r="Y193" s="105"/>
    </row>
    <row r="194" spans="3:25" ht="19.5" customHeight="1">
      <c r="C194" s="859"/>
      <c r="D194" s="862"/>
      <c r="E194" s="862"/>
      <c r="F194" s="862"/>
      <c r="G194" s="865"/>
      <c r="H194" s="868"/>
      <c r="I194" s="503"/>
      <c r="J194" s="710"/>
      <c r="K194" s="504"/>
      <c r="L194" s="505"/>
      <c r="M194" s="505"/>
      <c r="N194" s="506" t="str">
        <f>IF(I194="","",(SUM(L194:M194)))</f>
        <v/>
      </c>
      <c r="O194" s="507"/>
      <c r="P194" s="508" t="str">
        <f t="shared" si="36"/>
        <v/>
      </c>
      <c r="Q194" s="830"/>
      <c r="R194" s="833"/>
      <c r="S194" s="833"/>
      <c r="T194" s="836"/>
      <c r="U194" s="833"/>
      <c r="V194" s="833"/>
      <c r="W194" s="862"/>
      <c r="X194" s="839"/>
      <c r="Y194" s="105"/>
    </row>
    <row r="195" spans="3:25" ht="19.5" customHeight="1">
      <c r="C195" s="859"/>
      <c r="D195" s="862"/>
      <c r="E195" s="862"/>
      <c r="F195" s="862"/>
      <c r="G195" s="865"/>
      <c r="H195" s="868"/>
      <c r="I195" s="503"/>
      <c r="J195" s="710"/>
      <c r="K195" s="504"/>
      <c r="L195" s="505"/>
      <c r="M195" s="505"/>
      <c r="N195" s="506" t="str">
        <f>IF(I195="","",(SUM(L195:M195)))</f>
        <v/>
      </c>
      <c r="O195" s="507"/>
      <c r="P195" s="508" t="str">
        <f t="shared" si="36"/>
        <v/>
      </c>
      <c r="Q195" s="830"/>
      <c r="R195" s="833"/>
      <c r="S195" s="833"/>
      <c r="T195" s="836"/>
      <c r="U195" s="833"/>
      <c r="V195" s="833"/>
      <c r="W195" s="862"/>
      <c r="X195" s="839"/>
      <c r="Y195" s="105"/>
    </row>
    <row r="196" spans="3:25" ht="19.5" customHeight="1">
      <c r="C196" s="859"/>
      <c r="D196" s="862"/>
      <c r="E196" s="862"/>
      <c r="F196" s="862"/>
      <c r="G196" s="865"/>
      <c r="H196" s="868"/>
      <c r="I196" s="503"/>
      <c r="J196" s="710"/>
      <c r="K196" s="504"/>
      <c r="L196" s="505"/>
      <c r="M196" s="505"/>
      <c r="N196" s="506" t="str">
        <f>IF(I196="","",(SUM(L196:M196)))</f>
        <v/>
      </c>
      <c r="O196" s="507"/>
      <c r="P196" s="508" t="str">
        <f t="shared" si="36"/>
        <v/>
      </c>
      <c r="Q196" s="831"/>
      <c r="R196" s="834"/>
      <c r="S196" s="834"/>
      <c r="T196" s="837"/>
      <c r="U196" s="834"/>
      <c r="V196" s="834"/>
      <c r="W196" s="862"/>
      <c r="X196" s="839"/>
      <c r="Y196" s="105"/>
    </row>
    <row r="197" spans="3:25" ht="19.5" customHeight="1">
      <c r="C197" s="860"/>
      <c r="D197" s="863"/>
      <c r="E197" s="863"/>
      <c r="F197" s="863"/>
      <c r="G197" s="866"/>
      <c r="H197" s="869"/>
      <c r="I197" s="509"/>
      <c r="J197" s="510"/>
      <c r="K197" s="511"/>
      <c r="L197" s="512"/>
      <c r="M197" s="512"/>
      <c r="N197" s="513"/>
      <c r="O197" s="514"/>
      <c r="P197" s="515">
        <f>SUM(P193:P196)</f>
        <v>0</v>
      </c>
      <c r="Q197" s="516">
        <f>IF(G193="",0,IF(G193=1,"1,500",IF(G193=2,"1,300",IF(G193=3,"1,100","850"))))</f>
        <v>0</v>
      </c>
      <c r="R197" s="517"/>
      <c r="S197" s="518">
        <f>IF(G193="",0,IF(G193=1,"14,000",IF(G193=2,"12,400",IF(G193=3,"10,300",IF(G193=4,"8,200",)))))</f>
        <v>0</v>
      </c>
      <c r="T197" s="519"/>
      <c r="U197" s="520">
        <f>IF(AND(R197="",T197=""),0,(SUM(Q197*R197+S197*T197)))</f>
        <v>0</v>
      </c>
      <c r="V197" s="518">
        <f>IF(AND(P197="",U197=""),"",SUM(P197+U197))</f>
        <v>0</v>
      </c>
      <c r="W197" s="863"/>
      <c r="X197" s="840"/>
      <c r="Y197" s="105"/>
    </row>
    <row r="198" spans="3:25" ht="19.5" customHeight="1">
      <c r="C198" s="858"/>
      <c r="D198" s="861"/>
      <c r="E198" s="861"/>
      <c r="F198" s="861"/>
      <c r="G198" s="864"/>
      <c r="H198" s="867"/>
      <c r="I198" s="497"/>
      <c r="J198" s="709"/>
      <c r="K198" s="498"/>
      <c r="L198" s="499"/>
      <c r="M198" s="499"/>
      <c r="N198" s="500" t="str">
        <f>IF(I198="","",(SUM(L198:M198)))</f>
        <v/>
      </c>
      <c r="O198" s="501"/>
      <c r="P198" s="502" t="str">
        <f t="shared" ref="P198:P201" si="37">IF(O198="","",(N198*O198))</f>
        <v/>
      </c>
      <c r="Q198" s="829"/>
      <c r="R198" s="832"/>
      <c r="S198" s="832"/>
      <c r="T198" s="835"/>
      <c r="U198" s="832"/>
      <c r="V198" s="832"/>
      <c r="W198" s="861"/>
      <c r="X198" s="838"/>
      <c r="Y198" s="105"/>
    </row>
    <row r="199" spans="3:25" ht="19.5" customHeight="1">
      <c r="C199" s="859"/>
      <c r="D199" s="862"/>
      <c r="E199" s="862"/>
      <c r="F199" s="862"/>
      <c r="G199" s="865"/>
      <c r="H199" s="868"/>
      <c r="I199" s="503"/>
      <c r="J199" s="710"/>
      <c r="K199" s="504"/>
      <c r="L199" s="505"/>
      <c r="M199" s="505"/>
      <c r="N199" s="506" t="str">
        <f>IF(I199="","",(SUM(L199:M199)))</f>
        <v/>
      </c>
      <c r="O199" s="507"/>
      <c r="P199" s="508" t="str">
        <f t="shared" si="37"/>
        <v/>
      </c>
      <c r="Q199" s="830"/>
      <c r="R199" s="833"/>
      <c r="S199" s="833"/>
      <c r="T199" s="836"/>
      <c r="U199" s="833"/>
      <c r="V199" s="833"/>
      <c r="W199" s="862"/>
      <c r="X199" s="839"/>
      <c r="Y199" s="105"/>
    </row>
    <row r="200" spans="3:25" ht="19.5" customHeight="1">
      <c r="C200" s="859"/>
      <c r="D200" s="862"/>
      <c r="E200" s="862"/>
      <c r="F200" s="862"/>
      <c r="G200" s="865"/>
      <c r="H200" s="868"/>
      <c r="I200" s="503"/>
      <c r="J200" s="710"/>
      <c r="K200" s="504"/>
      <c r="L200" s="505"/>
      <c r="M200" s="505"/>
      <c r="N200" s="506" t="str">
        <f>IF(I200="","",(SUM(L200:M200)))</f>
        <v/>
      </c>
      <c r="O200" s="507"/>
      <c r="P200" s="508" t="str">
        <f t="shared" si="37"/>
        <v/>
      </c>
      <c r="Q200" s="830"/>
      <c r="R200" s="833"/>
      <c r="S200" s="833"/>
      <c r="T200" s="836"/>
      <c r="U200" s="833"/>
      <c r="V200" s="833"/>
      <c r="W200" s="862"/>
      <c r="X200" s="839"/>
      <c r="Y200" s="105"/>
    </row>
    <row r="201" spans="3:25" ht="19.5" customHeight="1">
      <c r="C201" s="859"/>
      <c r="D201" s="862"/>
      <c r="E201" s="862"/>
      <c r="F201" s="862"/>
      <c r="G201" s="865"/>
      <c r="H201" s="868"/>
      <c r="I201" s="503"/>
      <c r="J201" s="710"/>
      <c r="K201" s="504"/>
      <c r="L201" s="505"/>
      <c r="M201" s="505"/>
      <c r="N201" s="506" t="str">
        <f>IF(I201="","",(SUM(L201:M201)))</f>
        <v/>
      </c>
      <c r="O201" s="507"/>
      <c r="P201" s="508" t="str">
        <f t="shared" si="37"/>
        <v/>
      </c>
      <c r="Q201" s="831"/>
      <c r="R201" s="834"/>
      <c r="S201" s="834"/>
      <c r="T201" s="837"/>
      <c r="U201" s="834"/>
      <c r="V201" s="834"/>
      <c r="W201" s="862"/>
      <c r="X201" s="839"/>
      <c r="Y201" s="105"/>
    </row>
    <row r="202" spans="3:25" ht="19.5" customHeight="1">
      <c r="C202" s="860"/>
      <c r="D202" s="863"/>
      <c r="E202" s="863"/>
      <c r="F202" s="863"/>
      <c r="G202" s="866"/>
      <c r="H202" s="869"/>
      <c r="I202" s="509"/>
      <c r="J202" s="510"/>
      <c r="K202" s="511"/>
      <c r="L202" s="512"/>
      <c r="M202" s="512"/>
      <c r="N202" s="513"/>
      <c r="O202" s="514"/>
      <c r="P202" s="515">
        <f>SUM(P198:P201)</f>
        <v>0</v>
      </c>
      <c r="Q202" s="516">
        <f>IF(G198="",0,IF(G198=1,"1,500",IF(G198=2,"1,300",IF(G198=3,"1,100","850"))))</f>
        <v>0</v>
      </c>
      <c r="R202" s="517"/>
      <c r="S202" s="518">
        <f>IF(G198="",0,IF(G198=1,"14,000",IF(G198=2,"12,400",IF(G198=3,"10,300",IF(G198=4,"8,200",)))))</f>
        <v>0</v>
      </c>
      <c r="T202" s="519"/>
      <c r="U202" s="520">
        <f>IF(AND(R202="",T202=""),0,(SUM(Q202*R202+S202*T202)))</f>
        <v>0</v>
      </c>
      <c r="V202" s="518">
        <f>IF(AND(P202="",U202=""),"",SUM(P202+U202))</f>
        <v>0</v>
      </c>
      <c r="W202" s="863"/>
      <c r="X202" s="840"/>
      <c r="Y202" s="105"/>
    </row>
    <row r="203" spans="3:25" ht="19.5" customHeight="1">
      <c r="C203" s="858"/>
      <c r="D203" s="861"/>
      <c r="E203" s="861"/>
      <c r="F203" s="861"/>
      <c r="G203" s="864"/>
      <c r="H203" s="867"/>
      <c r="I203" s="497"/>
      <c r="J203" s="709"/>
      <c r="K203" s="498"/>
      <c r="L203" s="499"/>
      <c r="M203" s="499"/>
      <c r="N203" s="500" t="str">
        <f>IF(I203="","",(SUM(L203:M203)))</f>
        <v/>
      </c>
      <c r="O203" s="501"/>
      <c r="P203" s="502" t="str">
        <f t="shared" ref="P203:P206" si="38">IF(O203="","",(N203*O203))</f>
        <v/>
      </c>
      <c r="Q203" s="829"/>
      <c r="R203" s="832"/>
      <c r="S203" s="832"/>
      <c r="T203" s="835"/>
      <c r="U203" s="832"/>
      <c r="V203" s="832"/>
      <c r="W203" s="861"/>
      <c r="X203" s="838"/>
      <c r="Y203" s="105"/>
    </row>
    <row r="204" spans="3:25" ht="19.5" customHeight="1">
      <c r="C204" s="859"/>
      <c r="D204" s="862"/>
      <c r="E204" s="862"/>
      <c r="F204" s="862"/>
      <c r="G204" s="865"/>
      <c r="H204" s="868"/>
      <c r="I204" s="503"/>
      <c r="J204" s="710"/>
      <c r="K204" s="504"/>
      <c r="L204" s="505"/>
      <c r="M204" s="505"/>
      <c r="N204" s="506" t="str">
        <f>IF(I204="","",(SUM(L204:M204)))</f>
        <v/>
      </c>
      <c r="O204" s="507"/>
      <c r="P204" s="508" t="str">
        <f t="shared" si="38"/>
        <v/>
      </c>
      <c r="Q204" s="830"/>
      <c r="R204" s="833"/>
      <c r="S204" s="833"/>
      <c r="T204" s="836"/>
      <c r="U204" s="833"/>
      <c r="V204" s="833"/>
      <c r="W204" s="862"/>
      <c r="X204" s="839"/>
      <c r="Y204" s="105"/>
    </row>
    <row r="205" spans="3:25" ht="19.5" customHeight="1">
      <c r="C205" s="859"/>
      <c r="D205" s="862"/>
      <c r="E205" s="862"/>
      <c r="F205" s="862"/>
      <c r="G205" s="865"/>
      <c r="H205" s="868"/>
      <c r="I205" s="503"/>
      <c r="J205" s="710"/>
      <c r="K205" s="504"/>
      <c r="L205" s="505"/>
      <c r="M205" s="505"/>
      <c r="N205" s="506" t="str">
        <f>IF(I205="","",(SUM(L205:M205)))</f>
        <v/>
      </c>
      <c r="O205" s="507"/>
      <c r="P205" s="508" t="str">
        <f t="shared" si="38"/>
        <v/>
      </c>
      <c r="Q205" s="830"/>
      <c r="R205" s="833"/>
      <c r="S205" s="833"/>
      <c r="T205" s="836"/>
      <c r="U205" s="833"/>
      <c r="V205" s="833"/>
      <c r="W205" s="862"/>
      <c r="X205" s="839"/>
      <c r="Y205" s="105"/>
    </row>
    <row r="206" spans="3:25" ht="19.5" customHeight="1">
      <c r="C206" s="859"/>
      <c r="D206" s="862"/>
      <c r="E206" s="862"/>
      <c r="F206" s="862"/>
      <c r="G206" s="865"/>
      <c r="H206" s="868"/>
      <c r="I206" s="503"/>
      <c r="J206" s="710"/>
      <c r="K206" s="504"/>
      <c r="L206" s="505"/>
      <c r="M206" s="505"/>
      <c r="N206" s="506" t="str">
        <f>IF(I206="","",(SUM(L206:M206)))</f>
        <v/>
      </c>
      <c r="O206" s="507"/>
      <c r="P206" s="508" t="str">
        <f t="shared" si="38"/>
        <v/>
      </c>
      <c r="Q206" s="831"/>
      <c r="R206" s="834"/>
      <c r="S206" s="834"/>
      <c r="T206" s="837"/>
      <c r="U206" s="834"/>
      <c r="V206" s="834"/>
      <c r="W206" s="862"/>
      <c r="X206" s="839"/>
      <c r="Y206" s="105"/>
    </row>
    <row r="207" spans="3:25" ht="19.5" customHeight="1">
      <c r="C207" s="860"/>
      <c r="D207" s="863"/>
      <c r="E207" s="863"/>
      <c r="F207" s="863"/>
      <c r="G207" s="866"/>
      <c r="H207" s="869"/>
      <c r="I207" s="509"/>
      <c r="J207" s="510"/>
      <c r="K207" s="511"/>
      <c r="L207" s="512"/>
      <c r="M207" s="512"/>
      <c r="N207" s="513"/>
      <c r="O207" s="514"/>
      <c r="P207" s="515">
        <f>SUM(P203:P206)</f>
        <v>0</v>
      </c>
      <c r="Q207" s="516">
        <f>IF(G203="",0,IF(G203=1,"1,500",IF(G203=2,"1,300",IF(G203=3,"1,100","850"))))</f>
        <v>0</v>
      </c>
      <c r="R207" s="517"/>
      <c r="S207" s="518">
        <f>IF(G203="",0,IF(G203=1,"14,000",IF(G203=2,"12,400",IF(G203=3,"10,300",IF(G203=4,"8,200",)))))</f>
        <v>0</v>
      </c>
      <c r="T207" s="519"/>
      <c r="U207" s="520">
        <f>IF(AND(R207="",T207=""),0,(SUM(Q207*R207+S207*T207)))</f>
        <v>0</v>
      </c>
      <c r="V207" s="518">
        <f>IF(AND(P207="",U207=""),"",SUM(P207+U207))</f>
        <v>0</v>
      </c>
      <c r="W207" s="863"/>
      <c r="X207" s="840"/>
      <c r="Y207" s="105"/>
    </row>
    <row r="208" spans="3:25" ht="19.5" customHeight="1">
      <c r="C208" s="858"/>
      <c r="D208" s="861"/>
      <c r="E208" s="861"/>
      <c r="F208" s="861"/>
      <c r="G208" s="864"/>
      <c r="H208" s="867"/>
      <c r="I208" s="497"/>
      <c r="J208" s="709"/>
      <c r="K208" s="498"/>
      <c r="L208" s="499"/>
      <c r="M208" s="499"/>
      <c r="N208" s="500" t="str">
        <f>IF(I208="","",(SUM(L208:M208)))</f>
        <v/>
      </c>
      <c r="O208" s="501"/>
      <c r="P208" s="502" t="str">
        <f t="shared" ref="P208:P211" si="39">IF(O208="","",(N208*O208))</f>
        <v/>
      </c>
      <c r="Q208" s="829"/>
      <c r="R208" s="832"/>
      <c r="S208" s="832"/>
      <c r="T208" s="835"/>
      <c r="U208" s="832"/>
      <c r="V208" s="832"/>
      <c r="W208" s="861"/>
      <c r="X208" s="838"/>
      <c r="Y208" s="105"/>
    </row>
    <row r="209" spans="3:25" ht="19.5" customHeight="1">
      <c r="C209" s="859"/>
      <c r="D209" s="862"/>
      <c r="E209" s="862"/>
      <c r="F209" s="862"/>
      <c r="G209" s="865"/>
      <c r="H209" s="868"/>
      <c r="I209" s="503"/>
      <c r="J209" s="710"/>
      <c r="K209" s="504"/>
      <c r="L209" s="505"/>
      <c r="M209" s="505"/>
      <c r="N209" s="506" t="str">
        <f>IF(I209="","",(SUM(L209:M209)))</f>
        <v/>
      </c>
      <c r="O209" s="507"/>
      <c r="P209" s="508" t="str">
        <f t="shared" si="39"/>
        <v/>
      </c>
      <c r="Q209" s="830"/>
      <c r="R209" s="833"/>
      <c r="S209" s="833"/>
      <c r="T209" s="836"/>
      <c r="U209" s="833"/>
      <c r="V209" s="833"/>
      <c r="W209" s="862"/>
      <c r="X209" s="839"/>
      <c r="Y209" s="105"/>
    </row>
    <row r="210" spans="3:25" ht="19.5" customHeight="1">
      <c r="C210" s="859"/>
      <c r="D210" s="862"/>
      <c r="E210" s="862"/>
      <c r="F210" s="862"/>
      <c r="G210" s="865"/>
      <c r="H210" s="868"/>
      <c r="I210" s="503"/>
      <c r="J210" s="710"/>
      <c r="K210" s="504"/>
      <c r="L210" s="505"/>
      <c r="M210" s="505"/>
      <c r="N210" s="506" t="str">
        <f>IF(I210="","",(SUM(L210:M210)))</f>
        <v/>
      </c>
      <c r="O210" s="507"/>
      <c r="P210" s="508" t="str">
        <f t="shared" si="39"/>
        <v/>
      </c>
      <c r="Q210" s="830"/>
      <c r="R210" s="833"/>
      <c r="S210" s="833"/>
      <c r="T210" s="836"/>
      <c r="U210" s="833"/>
      <c r="V210" s="833"/>
      <c r="W210" s="862"/>
      <c r="X210" s="839"/>
      <c r="Y210" s="105"/>
    </row>
    <row r="211" spans="3:25" ht="19.5" customHeight="1">
      <c r="C211" s="859"/>
      <c r="D211" s="862"/>
      <c r="E211" s="862"/>
      <c r="F211" s="862"/>
      <c r="G211" s="865"/>
      <c r="H211" s="868"/>
      <c r="I211" s="503"/>
      <c r="J211" s="710"/>
      <c r="K211" s="504"/>
      <c r="L211" s="505"/>
      <c r="M211" s="505"/>
      <c r="N211" s="506" t="str">
        <f>IF(I211="","",(SUM(L211:M211)))</f>
        <v/>
      </c>
      <c r="O211" s="507"/>
      <c r="P211" s="508" t="str">
        <f t="shared" si="39"/>
        <v/>
      </c>
      <c r="Q211" s="831"/>
      <c r="R211" s="834"/>
      <c r="S211" s="834"/>
      <c r="T211" s="837"/>
      <c r="U211" s="834"/>
      <c r="V211" s="834"/>
      <c r="W211" s="862"/>
      <c r="X211" s="839"/>
      <c r="Y211" s="105"/>
    </row>
    <row r="212" spans="3:25" ht="19.5" customHeight="1">
      <c r="C212" s="860"/>
      <c r="D212" s="863"/>
      <c r="E212" s="863"/>
      <c r="F212" s="863"/>
      <c r="G212" s="866"/>
      <c r="H212" s="869"/>
      <c r="I212" s="509"/>
      <c r="J212" s="510"/>
      <c r="K212" s="511"/>
      <c r="L212" s="512"/>
      <c r="M212" s="512"/>
      <c r="N212" s="513"/>
      <c r="O212" s="514"/>
      <c r="P212" s="515">
        <f>SUM(P208:P211)</f>
        <v>0</v>
      </c>
      <c r="Q212" s="516">
        <f>IF(G208="",0,IF(G208=1,"1,500",IF(G208=2,"1,300",IF(G208=3,"1,100","850"))))</f>
        <v>0</v>
      </c>
      <c r="R212" s="517"/>
      <c r="S212" s="518">
        <f>IF(G208="",0,IF(G208=1,"14,000",IF(G208=2,"12,400",IF(G208=3,"10,300",IF(G208=4,"8,200",)))))</f>
        <v>0</v>
      </c>
      <c r="T212" s="519"/>
      <c r="U212" s="520">
        <f>IF(AND(R212="",T212=""),0,(SUM(Q212*R212+S212*T212)))</f>
        <v>0</v>
      </c>
      <c r="V212" s="518">
        <f>IF(AND(P212="",U212=""),"",SUM(P212+U212))</f>
        <v>0</v>
      </c>
      <c r="W212" s="863"/>
      <c r="X212" s="840"/>
      <c r="Y212" s="105"/>
    </row>
    <row r="213" spans="3:25" ht="19.5" customHeight="1">
      <c r="C213" s="858"/>
      <c r="D213" s="861"/>
      <c r="E213" s="861"/>
      <c r="F213" s="861"/>
      <c r="G213" s="864"/>
      <c r="H213" s="867"/>
      <c r="I213" s="497"/>
      <c r="J213" s="709"/>
      <c r="K213" s="498"/>
      <c r="L213" s="499"/>
      <c r="M213" s="499"/>
      <c r="N213" s="500" t="str">
        <f>IF(I213="","",(SUM(L213:M213)))</f>
        <v/>
      </c>
      <c r="O213" s="501"/>
      <c r="P213" s="502" t="str">
        <f t="shared" ref="P213:P216" si="40">IF(O213="","",(N213*O213))</f>
        <v/>
      </c>
      <c r="Q213" s="829"/>
      <c r="R213" s="832"/>
      <c r="S213" s="832"/>
      <c r="T213" s="835"/>
      <c r="U213" s="832"/>
      <c r="V213" s="832"/>
      <c r="W213" s="861"/>
      <c r="X213" s="838"/>
      <c r="Y213" s="105"/>
    </row>
    <row r="214" spans="3:25" ht="19.5" customHeight="1">
      <c r="C214" s="859"/>
      <c r="D214" s="862"/>
      <c r="E214" s="862"/>
      <c r="F214" s="862"/>
      <c r="G214" s="865"/>
      <c r="H214" s="868"/>
      <c r="I214" s="503"/>
      <c r="J214" s="710"/>
      <c r="K214" s="504"/>
      <c r="L214" s="505"/>
      <c r="M214" s="505"/>
      <c r="N214" s="506" t="str">
        <f>IF(I214="","",(SUM(L214:M214)))</f>
        <v/>
      </c>
      <c r="O214" s="507"/>
      <c r="P214" s="508" t="str">
        <f t="shared" si="40"/>
        <v/>
      </c>
      <c r="Q214" s="830"/>
      <c r="R214" s="833"/>
      <c r="S214" s="833"/>
      <c r="T214" s="836"/>
      <c r="U214" s="833"/>
      <c r="V214" s="833"/>
      <c r="W214" s="862"/>
      <c r="X214" s="839"/>
      <c r="Y214" s="105"/>
    </row>
    <row r="215" spans="3:25" ht="19.5" customHeight="1">
      <c r="C215" s="859"/>
      <c r="D215" s="862"/>
      <c r="E215" s="862"/>
      <c r="F215" s="862"/>
      <c r="G215" s="865"/>
      <c r="H215" s="868"/>
      <c r="I215" s="503"/>
      <c r="J215" s="710"/>
      <c r="K215" s="504"/>
      <c r="L215" s="505"/>
      <c r="M215" s="505"/>
      <c r="N215" s="506" t="str">
        <f>IF(I215="","",(SUM(L215:M215)))</f>
        <v/>
      </c>
      <c r="O215" s="507"/>
      <c r="P215" s="508" t="str">
        <f t="shared" si="40"/>
        <v/>
      </c>
      <c r="Q215" s="830"/>
      <c r="R215" s="833"/>
      <c r="S215" s="833"/>
      <c r="T215" s="836"/>
      <c r="U215" s="833"/>
      <c r="V215" s="833"/>
      <c r="W215" s="862"/>
      <c r="X215" s="839"/>
      <c r="Y215" s="105"/>
    </row>
    <row r="216" spans="3:25" ht="19.5" customHeight="1">
      <c r="C216" s="859"/>
      <c r="D216" s="862"/>
      <c r="E216" s="862"/>
      <c r="F216" s="862"/>
      <c r="G216" s="865"/>
      <c r="H216" s="868"/>
      <c r="I216" s="503"/>
      <c r="J216" s="710"/>
      <c r="K216" s="504"/>
      <c r="L216" s="505"/>
      <c r="M216" s="505"/>
      <c r="N216" s="506" t="str">
        <f>IF(I216="","",(SUM(L216:M216)))</f>
        <v/>
      </c>
      <c r="O216" s="507"/>
      <c r="P216" s="508" t="str">
        <f t="shared" si="40"/>
        <v/>
      </c>
      <c r="Q216" s="831"/>
      <c r="R216" s="834"/>
      <c r="S216" s="834"/>
      <c r="T216" s="837"/>
      <c r="U216" s="834"/>
      <c r="V216" s="834"/>
      <c r="W216" s="862"/>
      <c r="X216" s="839"/>
      <c r="Y216" s="105"/>
    </row>
    <row r="217" spans="3:25" ht="19.5" customHeight="1">
      <c r="C217" s="860"/>
      <c r="D217" s="863"/>
      <c r="E217" s="863"/>
      <c r="F217" s="863"/>
      <c r="G217" s="866"/>
      <c r="H217" s="869"/>
      <c r="I217" s="509"/>
      <c r="J217" s="510"/>
      <c r="K217" s="511"/>
      <c r="L217" s="512"/>
      <c r="M217" s="512"/>
      <c r="N217" s="513"/>
      <c r="O217" s="514"/>
      <c r="P217" s="515">
        <f>SUM(P213:P216)</f>
        <v>0</v>
      </c>
      <c r="Q217" s="516">
        <f>IF(G213="",0,IF(G213=1,"1,500",IF(G213=2,"1,300",IF(G213=3,"1,100","850"))))</f>
        <v>0</v>
      </c>
      <c r="R217" s="517"/>
      <c r="S217" s="518">
        <f>IF(G213="",0,IF(G213=1,"14,000",IF(G213=2,"12,400",IF(G213=3,"10,300",IF(G213=4,"8,200",)))))</f>
        <v>0</v>
      </c>
      <c r="T217" s="519"/>
      <c r="U217" s="520">
        <f>IF(AND(R217="",T217=""),0,(SUM(Q217*R217+S217*T217)))</f>
        <v>0</v>
      </c>
      <c r="V217" s="518">
        <f>IF(AND(P217="",U217=""),"",SUM(P217+U217))</f>
        <v>0</v>
      </c>
      <c r="W217" s="863"/>
      <c r="X217" s="840"/>
      <c r="Y217" s="105"/>
    </row>
    <row r="218" spans="3:25" ht="19.5" customHeight="1">
      <c r="C218" s="858"/>
      <c r="D218" s="861"/>
      <c r="E218" s="861"/>
      <c r="F218" s="861"/>
      <c r="G218" s="864"/>
      <c r="H218" s="867"/>
      <c r="I218" s="497"/>
      <c r="J218" s="709"/>
      <c r="K218" s="498"/>
      <c r="L218" s="499"/>
      <c r="M218" s="499"/>
      <c r="N218" s="500" t="str">
        <f>IF(I218="","",(SUM(L218:M218)))</f>
        <v/>
      </c>
      <c r="O218" s="501"/>
      <c r="P218" s="502" t="str">
        <f t="shared" ref="P218:P221" si="41">IF(O218="","",(N218*O218))</f>
        <v/>
      </c>
      <c r="Q218" s="829"/>
      <c r="R218" s="832"/>
      <c r="S218" s="832"/>
      <c r="T218" s="835"/>
      <c r="U218" s="832"/>
      <c r="V218" s="832"/>
      <c r="W218" s="861"/>
      <c r="X218" s="838"/>
      <c r="Y218" s="105"/>
    </row>
    <row r="219" spans="3:25" ht="19.5" customHeight="1">
      <c r="C219" s="859"/>
      <c r="D219" s="862"/>
      <c r="E219" s="862"/>
      <c r="F219" s="862"/>
      <c r="G219" s="865"/>
      <c r="H219" s="868"/>
      <c r="I219" s="503"/>
      <c r="J219" s="710"/>
      <c r="K219" s="504"/>
      <c r="L219" s="505"/>
      <c r="M219" s="505"/>
      <c r="N219" s="506" t="str">
        <f>IF(I219="","",(SUM(L219:M219)))</f>
        <v/>
      </c>
      <c r="O219" s="507"/>
      <c r="P219" s="508" t="str">
        <f t="shared" si="41"/>
        <v/>
      </c>
      <c r="Q219" s="830"/>
      <c r="R219" s="833"/>
      <c r="S219" s="833"/>
      <c r="T219" s="836"/>
      <c r="U219" s="833"/>
      <c r="V219" s="833"/>
      <c r="W219" s="862"/>
      <c r="X219" s="839"/>
      <c r="Y219" s="105"/>
    </row>
    <row r="220" spans="3:25" ht="19.5" customHeight="1">
      <c r="C220" s="859"/>
      <c r="D220" s="862"/>
      <c r="E220" s="862"/>
      <c r="F220" s="862"/>
      <c r="G220" s="865"/>
      <c r="H220" s="868"/>
      <c r="I220" s="503"/>
      <c r="J220" s="710"/>
      <c r="K220" s="504"/>
      <c r="L220" s="505"/>
      <c r="M220" s="505"/>
      <c r="N220" s="506" t="str">
        <f>IF(I220="","",(SUM(L220:M220)))</f>
        <v/>
      </c>
      <c r="O220" s="507"/>
      <c r="P220" s="508" t="str">
        <f t="shared" si="41"/>
        <v/>
      </c>
      <c r="Q220" s="830"/>
      <c r="R220" s="833"/>
      <c r="S220" s="833"/>
      <c r="T220" s="836"/>
      <c r="U220" s="833"/>
      <c r="V220" s="833"/>
      <c r="W220" s="862"/>
      <c r="X220" s="839"/>
      <c r="Y220" s="105"/>
    </row>
    <row r="221" spans="3:25" ht="19.5" customHeight="1">
      <c r="C221" s="859"/>
      <c r="D221" s="862"/>
      <c r="E221" s="862"/>
      <c r="F221" s="862"/>
      <c r="G221" s="865"/>
      <c r="H221" s="868"/>
      <c r="I221" s="503"/>
      <c r="J221" s="710"/>
      <c r="K221" s="504"/>
      <c r="L221" s="505"/>
      <c r="M221" s="505"/>
      <c r="N221" s="506" t="str">
        <f>IF(I221="","",(SUM(L221:M221)))</f>
        <v/>
      </c>
      <c r="O221" s="507"/>
      <c r="P221" s="508" t="str">
        <f t="shared" si="41"/>
        <v/>
      </c>
      <c r="Q221" s="831"/>
      <c r="R221" s="834"/>
      <c r="S221" s="834"/>
      <c r="T221" s="837"/>
      <c r="U221" s="834"/>
      <c r="V221" s="834"/>
      <c r="W221" s="862"/>
      <c r="X221" s="839"/>
      <c r="Y221" s="105"/>
    </row>
    <row r="222" spans="3:25" ht="19.5" customHeight="1">
      <c r="C222" s="860"/>
      <c r="D222" s="863"/>
      <c r="E222" s="863"/>
      <c r="F222" s="863"/>
      <c r="G222" s="866"/>
      <c r="H222" s="869"/>
      <c r="I222" s="509"/>
      <c r="J222" s="510"/>
      <c r="K222" s="511"/>
      <c r="L222" s="512"/>
      <c r="M222" s="512"/>
      <c r="N222" s="513"/>
      <c r="O222" s="514"/>
      <c r="P222" s="515">
        <f>SUM(P218:P221)</f>
        <v>0</v>
      </c>
      <c r="Q222" s="516">
        <f>IF(G218="",0,IF(G218=1,"1,500",IF(G218=2,"1,300",IF(G218=3,"1,100","850"))))</f>
        <v>0</v>
      </c>
      <c r="R222" s="517"/>
      <c r="S222" s="518">
        <f>IF(G218="",0,IF(G218=1,"14,000",IF(G218=2,"12,400",IF(G218=3,"10,300",IF(G218=4,"8,200",)))))</f>
        <v>0</v>
      </c>
      <c r="T222" s="519"/>
      <c r="U222" s="520">
        <f>IF(AND(R222="",T222=""),0,(SUM(Q222*R222+S222*T222)))</f>
        <v>0</v>
      </c>
      <c r="V222" s="518">
        <f>IF(AND(P222="",U222=""),"",SUM(P222+U222))</f>
        <v>0</v>
      </c>
      <c r="W222" s="863"/>
      <c r="X222" s="840"/>
      <c r="Y222" s="105"/>
    </row>
    <row r="223" spans="3:25" ht="19.5" customHeight="1">
      <c r="C223" s="858"/>
      <c r="D223" s="861"/>
      <c r="E223" s="861"/>
      <c r="F223" s="861"/>
      <c r="G223" s="864"/>
      <c r="H223" s="867"/>
      <c r="I223" s="497"/>
      <c r="J223" s="709"/>
      <c r="K223" s="498"/>
      <c r="L223" s="499"/>
      <c r="M223" s="499"/>
      <c r="N223" s="500" t="str">
        <f>IF(I223="","",(SUM(L223:M223)))</f>
        <v/>
      </c>
      <c r="O223" s="501"/>
      <c r="P223" s="502" t="str">
        <f t="shared" ref="P223:P231" si="42">IF(O223="","",(N223*O223))</f>
        <v/>
      </c>
      <c r="Q223" s="829"/>
      <c r="R223" s="832"/>
      <c r="S223" s="832"/>
      <c r="T223" s="835"/>
      <c r="U223" s="832"/>
      <c r="V223" s="832"/>
      <c r="W223" s="861"/>
      <c r="X223" s="838"/>
      <c r="Y223" s="105"/>
    </row>
    <row r="224" spans="3:25" ht="19.5" customHeight="1">
      <c r="C224" s="859"/>
      <c r="D224" s="862"/>
      <c r="E224" s="862"/>
      <c r="F224" s="862"/>
      <c r="G224" s="865"/>
      <c r="H224" s="868"/>
      <c r="I224" s="503"/>
      <c r="J224" s="710"/>
      <c r="K224" s="504"/>
      <c r="L224" s="505"/>
      <c r="M224" s="505"/>
      <c r="N224" s="506" t="str">
        <f>IF(I224="","",(SUM(L224:M224)))</f>
        <v/>
      </c>
      <c r="O224" s="507"/>
      <c r="P224" s="508" t="str">
        <f t="shared" si="42"/>
        <v/>
      </c>
      <c r="Q224" s="830"/>
      <c r="R224" s="833"/>
      <c r="S224" s="833"/>
      <c r="T224" s="836"/>
      <c r="U224" s="833"/>
      <c r="V224" s="833"/>
      <c r="W224" s="862"/>
      <c r="X224" s="839"/>
      <c r="Y224" s="105"/>
    </row>
    <row r="225" spans="3:25" ht="19.5" customHeight="1">
      <c r="C225" s="859"/>
      <c r="D225" s="862"/>
      <c r="E225" s="862"/>
      <c r="F225" s="862"/>
      <c r="G225" s="865"/>
      <c r="H225" s="868"/>
      <c r="I225" s="503"/>
      <c r="J225" s="710"/>
      <c r="K225" s="504"/>
      <c r="L225" s="505"/>
      <c r="M225" s="505"/>
      <c r="N225" s="506" t="str">
        <f>IF(I225="","",(SUM(L225:M225)))</f>
        <v/>
      </c>
      <c r="O225" s="507"/>
      <c r="P225" s="508" t="str">
        <f t="shared" si="42"/>
        <v/>
      </c>
      <c r="Q225" s="830"/>
      <c r="R225" s="833"/>
      <c r="S225" s="833"/>
      <c r="T225" s="836"/>
      <c r="U225" s="833"/>
      <c r="V225" s="833"/>
      <c r="W225" s="862"/>
      <c r="X225" s="839"/>
      <c r="Y225" s="105"/>
    </row>
    <row r="226" spans="3:25" ht="19.5" customHeight="1">
      <c r="C226" s="859"/>
      <c r="D226" s="862"/>
      <c r="E226" s="862"/>
      <c r="F226" s="862"/>
      <c r="G226" s="865"/>
      <c r="H226" s="868"/>
      <c r="I226" s="503"/>
      <c r="J226" s="710"/>
      <c r="K226" s="504"/>
      <c r="L226" s="505"/>
      <c r="M226" s="505"/>
      <c r="N226" s="506" t="str">
        <f>IF(I226="","",(SUM(L226:M226)))</f>
        <v/>
      </c>
      <c r="O226" s="507"/>
      <c r="P226" s="508" t="str">
        <f t="shared" si="42"/>
        <v/>
      </c>
      <c r="Q226" s="831"/>
      <c r="R226" s="834"/>
      <c r="S226" s="834"/>
      <c r="T226" s="837"/>
      <c r="U226" s="834"/>
      <c r="V226" s="834"/>
      <c r="W226" s="862"/>
      <c r="X226" s="839"/>
      <c r="Y226" s="105"/>
    </row>
    <row r="227" spans="3:25" ht="19.5" customHeight="1">
      <c r="C227" s="860"/>
      <c r="D227" s="863"/>
      <c r="E227" s="863"/>
      <c r="F227" s="863"/>
      <c r="G227" s="866"/>
      <c r="H227" s="869"/>
      <c r="I227" s="509"/>
      <c r="J227" s="510"/>
      <c r="K227" s="511"/>
      <c r="L227" s="512"/>
      <c r="M227" s="512"/>
      <c r="N227" s="513"/>
      <c r="O227" s="514"/>
      <c r="P227" s="515">
        <f>SUM(P223:P226)</f>
        <v>0</v>
      </c>
      <c r="Q227" s="516">
        <f>IF(G223="",0,IF(G223=1,"1,500",IF(G223=2,"1,300",IF(G223=3,"1,100","850"))))</f>
        <v>0</v>
      </c>
      <c r="R227" s="517"/>
      <c r="S227" s="518">
        <f>IF(G223="",0,IF(G223=1,"14,000",IF(G223=2,"12,400",IF(G223=3,"10,300",IF(G223=4,"8,200",)))))</f>
        <v>0</v>
      </c>
      <c r="T227" s="519"/>
      <c r="U227" s="520">
        <f>IF(AND(R227="",T227=""),0,(SUM(Q227*R227+S227*T227)))</f>
        <v>0</v>
      </c>
      <c r="V227" s="518">
        <f>IF(AND(P227="",U227=""),"",SUM(P227+U227))</f>
        <v>0</v>
      </c>
      <c r="W227" s="863"/>
      <c r="X227" s="840"/>
      <c r="Y227" s="105"/>
    </row>
    <row r="228" spans="3:25" ht="19.5" customHeight="1">
      <c r="C228" s="858"/>
      <c r="D228" s="861"/>
      <c r="E228" s="861"/>
      <c r="F228" s="861"/>
      <c r="G228" s="864"/>
      <c r="H228" s="867"/>
      <c r="I228" s="497"/>
      <c r="J228" s="709"/>
      <c r="K228" s="498"/>
      <c r="L228" s="499"/>
      <c r="M228" s="499"/>
      <c r="N228" s="500" t="str">
        <f>IF(I228="","",(SUM(L228:M228)))</f>
        <v/>
      </c>
      <c r="O228" s="501"/>
      <c r="P228" s="502" t="str">
        <f t="shared" si="42"/>
        <v/>
      </c>
      <c r="Q228" s="829"/>
      <c r="R228" s="832"/>
      <c r="S228" s="832"/>
      <c r="T228" s="835"/>
      <c r="U228" s="832"/>
      <c r="V228" s="832"/>
      <c r="W228" s="861"/>
      <c r="X228" s="838"/>
      <c r="Y228" s="105"/>
    </row>
    <row r="229" spans="3:25" ht="19.5" customHeight="1">
      <c r="C229" s="859"/>
      <c r="D229" s="862"/>
      <c r="E229" s="862"/>
      <c r="F229" s="862"/>
      <c r="G229" s="865"/>
      <c r="H229" s="868"/>
      <c r="I229" s="503"/>
      <c r="J229" s="710"/>
      <c r="K229" s="504"/>
      <c r="L229" s="505"/>
      <c r="M229" s="505"/>
      <c r="N229" s="506" t="str">
        <f>IF(I229="","",(SUM(L229:M229)))</f>
        <v/>
      </c>
      <c r="O229" s="507"/>
      <c r="P229" s="508" t="str">
        <f t="shared" si="42"/>
        <v/>
      </c>
      <c r="Q229" s="830"/>
      <c r="R229" s="833"/>
      <c r="S229" s="833"/>
      <c r="T229" s="836"/>
      <c r="U229" s="833"/>
      <c r="V229" s="833"/>
      <c r="W229" s="862"/>
      <c r="X229" s="839"/>
      <c r="Y229" s="105"/>
    </row>
    <row r="230" spans="3:25" ht="19.5" customHeight="1">
      <c r="C230" s="859"/>
      <c r="D230" s="862"/>
      <c r="E230" s="862"/>
      <c r="F230" s="862"/>
      <c r="G230" s="865"/>
      <c r="H230" s="868"/>
      <c r="I230" s="503"/>
      <c r="J230" s="710"/>
      <c r="K230" s="504"/>
      <c r="L230" s="505"/>
      <c r="M230" s="505"/>
      <c r="N230" s="506" t="str">
        <f>IF(I230="","",(SUM(L230:M230)))</f>
        <v/>
      </c>
      <c r="O230" s="507"/>
      <c r="P230" s="508" t="str">
        <f t="shared" si="42"/>
        <v/>
      </c>
      <c r="Q230" s="830"/>
      <c r="R230" s="833"/>
      <c r="S230" s="833"/>
      <c r="T230" s="836"/>
      <c r="U230" s="833"/>
      <c r="V230" s="833"/>
      <c r="W230" s="862"/>
      <c r="X230" s="839"/>
      <c r="Y230" s="105"/>
    </row>
    <row r="231" spans="3:25" ht="19.5" customHeight="1">
      <c r="C231" s="859"/>
      <c r="D231" s="862"/>
      <c r="E231" s="862"/>
      <c r="F231" s="862"/>
      <c r="G231" s="865"/>
      <c r="H231" s="868"/>
      <c r="I231" s="503"/>
      <c r="J231" s="710"/>
      <c r="K231" s="504"/>
      <c r="L231" s="505"/>
      <c r="M231" s="505"/>
      <c r="N231" s="506" t="str">
        <f>IF(I231="","",(SUM(L231:M231)))</f>
        <v/>
      </c>
      <c r="O231" s="507"/>
      <c r="P231" s="508" t="str">
        <f t="shared" si="42"/>
        <v/>
      </c>
      <c r="Q231" s="831"/>
      <c r="R231" s="834"/>
      <c r="S231" s="834"/>
      <c r="T231" s="837"/>
      <c r="U231" s="834"/>
      <c r="V231" s="834"/>
      <c r="W231" s="862"/>
      <c r="X231" s="839"/>
      <c r="Y231" s="105"/>
    </row>
    <row r="232" spans="3:25" ht="19.5" customHeight="1">
      <c r="C232" s="860"/>
      <c r="D232" s="863"/>
      <c r="E232" s="863"/>
      <c r="F232" s="863"/>
      <c r="G232" s="866"/>
      <c r="H232" s="869"/>
      <c r="I232" s="509"/>
      <c r="J232" s="510"/>
      <c r="K232" s="419"/>
      <c r="L232" s="512"/>
      <c r="M232" s="512"/>
      <c r="N232" s="513"/>
      <c r="O232" s="514"/>
      <c r="P232" s="515">
        <f>SUM(P228:P231)</f>
        <v>0</v>
      </c>
      <c r="Q232" s="420">
        <f>IF(G228="",0,IF(G228=1,"1,500",IF(G228=2,"1,300",IF(G228=3,"1,100","850"))))</f>
        <v>0</v>
      </c>
      <c r="R232" s="517"/>
      <c r="S232" s="518">
        <f>IF(G228="",0,IF(G228=1,"14,000",IF(G228=2,"12,400",IF(G228=3,"10,300",IF(G228=4,"8,200",)))))</f>
        <v>0</v>
      </c>
      <c r="T232" s="519"/>
      <c r="U232" s="520">
        <f>IF(AND(R232="",T232=""),0,(SUM(Q232*R232+S232*T232)))</f>
        <v>0</v>
      </c>
      <c r="V232" s="520">
        <f>IF(AND(P232="",U232=""),"",SUM(P232+U232))</f>
        <v>0</v>
      </c>
      <c r="W232" s="863"/>
      <c r="X232" s="840"/>
      <c r="Y232" s="105"/>
    </row>
    <row r="233" spans="3:25" ht="22.5" customHeight="1">
      <c r="S233" s="106"/>
      <c r="T233" s="880" t="s">
        <v>286</v>
      </c>
      <c r="U233" s="881"/>
      <c r="V233" s="107">
        <f>SUM(V123:V232)</f>
        <v>0</v>
      </c>
      <c r="W233" s="108"/>
      <c r="X233" s="108"/>
      <c r="Y233" s="109"/>
    </row>
    <row r="234" spans="3:25" ht="20.25" customHeight="1">
      <c r="T234" s="880" t="s">
        <v>287</v>
      </c>
      <c r="U234" s="881"/>
      <c r="V234" s="107">
        <f>SUM(V123:V232)/1.1</f>
        <v>0</v>
      </c>
      <c r="W234" s="108"/>
      <c r="X234" s="108"/>
      <c r="Y234" s="109"/>
    </row>
    <row r="235" spans="3:25" ht="19.5" customHeight="1">
      <c r="T235" s="726"/>
      <c r="U235" s="726"/>
      <c r="V235" s="109"/>
      <c r="W235" s="702"/>
      <c r="X235" s="702"/>
      <c r="Y235" s="109"/>
    </row>
    <row r="236" spans="3:25" ht="19.5" customHeight="1">
      <c r="C236" s="43" t="s">
        <v>289</v>
      </c>
      <c r="W236" s="1"/>
      <c r="X236" s="1" t="s">
        <v>212</v>
      </c>
    </row>
    <row r="237" spans="3:25" ht="23.25" customHeight="1">
      <c r="C237" s="873" t="s">
        <v>256</v>
      </c>
      <c r="D237" s="835"/>
      <c r="E237" s="873" t="s">
        <v>258</v>
      </c>
      <c r="F237" s="835"/>
      <c r="G237" s="835"/>
      <c r="H237" s="873" t="s">
        <v>261</v>
      </c>
      <c r="I237" s="870" t="s">
        <v>262</v>
      </c>
      <c r="J237" s="871"/>
      <c r="K237" s="415" t="s">
        <v>263</v>
      </c>
      <c r="L237" s="870" t="s">
        <v>264</v>
      </c>
      <c r="M237" s="872"/>
      <c r="N237" s="871"/>
      <c r="O237" s="416" t="s">
        <v>265</v>
      </c>
      <c r="P237" s="417" t="s">
        <v>290</v>
      </c>
      <c r="Q237" s="883"/>
      <c r="R237" s="835"/>
      <c r="S237" s="885" t="s">
        <v>291</v>
      </c>
      <c r="T237" s="887" t="s">
        <v>292</v>
      </c>
      <c r="U237" s="885" t="s">
        <v>293</v>
      </c>
      <c r="V237" s="711" t="s">
        <v>290</v>
      </c>
      <c r="W237" s="878" t="s">
        <v>271</v>
      </c>
      <c r="X237" s="877" t="s">
        <v>272</v>
      </c>
      <c r="Y237" s="726"/>
    </row>
    <row r="238" spans="3:25" ht="23.25" customHeight="1">
      <c r="C238" s="874"/>
      <c r="D238" s="882"/>
      <c r="E238" s="874"/>
      <c r="F238" s="882"/>
      <c r="G238" s="882"/>
      <c r="H238" s="874"/>
      <c r="I238" s="102" t="s">
        <v>273</v>
      </c>
      <c r="J238" s="712" t="s">
        <v>274</v>
      </c>
      <c r="K238" s="102" t="s">
        <v>275</v>
      </c>
      <c r="L238" s="102" t="s">
        <v>276</v>
      </c>
      <c r="M238" s="102" t="s">
        <v>277</v>
      </c>
      <c r="N238" s="102" t="s">
        <v>278</v>
      </c>
      <c r="O238" s="102" t="s">
        <v>279</v>
      </c>
      <c r="P238" s="103" t="s">
        <v>280</v>
      </c>
      <c r="Q238" s="884"/>
      <c r="R238" s="882"/>
      <c r="S238" s="886"/>
      <c r="T238" s="886"/>
      <c r="U238" s="886"/>
      <c r="V238" s="712" t="s">
        <v>294</v>
      </c>
      <c r="W238" s="879"/>
      <c r="X238" s="877"/>
      <c r="Y238" s="726"/>
    </row>
    <row r="239" spans="3:25" ht="19.5" customHeight="1">
      <c r="C239" s="858"/>
      <c r="D239" s="844"/>
      <c r="E239" s="861"/>
      <c r="F239" s="844"/>
      <c r="G239" s="850"/>
      <c r="H239" s="853"/>
      <c r="I239" s="497"/>
      <c r="J239" s="709"/>
      <c r="K239" s="498"/>
      <c r="L239" s="499"/>
      <c r="M239" s="499"/>
      <c r="N239" s="500" t="str">
        <f>IF(I239="","",(SUM(L239:M239)))</f>
        <v/>
      </c>
      <c r="O239" s="501"/>
      <c r="P239" s="502" t="str">
        <f t="shared" ref="P239:P242" si="43">IF(O239="","",(N239*O239))</f>
        <v/>
      </c>
      <c r="Q239" s="829"/>
      <c r="R239" s="832"/>
      <c r="S239" s="832"/>
      <c r="T239" s="835"/>
      <c r="U239" s="832"/>
      <c r="V239" s="832"/>
      <c r="W239" s="861"/>
      <c r="X239" s="838"/>
      <c r="Y239" s="105"/>
    </row>
    <row r="240" spans="3:25" ht="19.5" customHeight="1">
      <c r="C240" s="859"/>
      <c r="D240" s="845"/>
      <c r="E240" s="862"/>
      <c r="F240" s="845"/>
      <c r="G240" s="851"/>
      <c r="H240" s="854"/>
      <c r="I240" s="503"/>
      <c r="J240" s="710"/>
      <c r="K240" s="504"/>
      <c r="L240" s="505"/>
      <c r="M240" s="505"/>
      <c r="N240" s="506" t="str">
        <f>IF(I240="","",(SUM(L240:M240)))</f>
        <v/>
      </c>
      <c r="O240" s="507"/>
      <c r="P240" s="508" t="str">
        <f t="shared" si="43"/>
        <v/>
      </c>
      <c r="Q240" s="830"/>
      <c r="R240" s="833"/>
      <c r="S240" s="833"/>
      <c r="T240" s="836"/>
      <c r="U240" s="833"/>
      <c r="V240" s="833"/>
      <c r="W240" s="862"/>
      <c r="X240" s="839"/>
      <c r="Y240" s="105"/>
    </row>
    <row r="241" spans="3:25" ht="19.5" customHeight="1">
      <c r="C241" s="859"/>
      <c r="D241" s="845"/>
      <c r="E241" s="862"/>
      <c r="F241" s="845"/>
      <c r="G241" s="851"/>
      <c r="H241" s="854"/>
      <c r="I241" s="503"/>
      <c r="J241" s="710"/>
      <c r="K241" s="504"/>
      <c r="L241" s="505"/>
      <c r="M241" s="505"/>
      <c r="N241" s="506" t="str">
        <f>IF(I241="","",(SUM(L241:M241)))</f>
        <v/>
      </c>
      <c r="O241" s="507"/>
      <c r="P241" s="508" t="str">
        <f t="shared" si="43"/>
        <v/>
      </c>
      <c r="Q241" s="830"/>
      <c r="R241" s="833"/>
      <c r="S241" s="833"/>
      <c r="T241" s="836"/>
      <c r="U241" s="833"/>
      <c r="V241" s="833"/>
      <c r="W241" s="862"/>
      <c r="X241" s="839"/>
      <c r="Y241" s="105"/>
    </row>
    <row r="242" spans="3:25" ht="19.5" customHeight="1">
      <c r="C242" s="859"/>
      <c r="D242" s="845"/>
      <c r="E242" s="862"/>
      <c r="F242" s="845"/>
      <c r="G242" s="851"/>
      <c r="H242" s="854"/>
      <c r="I242" s="503"/>
      <c r="J242" s="710"/>
      <c r="K242" s="504"/>
      <c r="L242" s="505"/>
      <c r="M242" s="505"/>
      <c r="N242" s="506" t="str">
        <f>IF(I242="","",(SUM(L242:M242)))</f>
        <v/>
      </c>
      <c r="O242" s="507"/>
      <c r="P242" s="508" t="str">
        <f t="shared" si="43"/>
        <v/>
      </c>
      <c r="Q242" s="830"/>
      <c r="R242" s="833"/>
      <c r="S242" s="834"/>
      <c r="T242" s="837"/>
      <c r="U242" s="834"/>
      <c r="V242" s="834"/>
      <c r="W242" s="862"/>
      <c r="X242" s="839"/>
      <c r="Y242" s="105"/>
    </row>
    <row r="243" spans="3:25" ht="19.5" customHeight="1">
      <c r="C243" s="860"/>
      <c r="D243" s="846"/>
      <c r="E243" s="863"/>
      <c r="F243" s="846"/>
      <c r="G243" s="852"/>
      <c r="H243" s="855"/>
      <c r="I243" s="509"/>
      <c r="J243" s="510"/>
      <c r="K243" s="511"/>
      <c r="L243" s="512"/>
      <c r="M243" s="512"/>
      <c r="N243" s="513"/>
      <c r="O243" s="110"/>
      <c r="P243" s="515">
        <f>SUM(P239:P242)</f>
        <v>0</v>
      </c>
      <c r="Q243" s="856"/>
      <c r="R243" s="857"/>
      <c r="S243" s="633"/>
      <c r="T243" s="634"/>
      <c r="U243" s="632">
        <f>IF(AND(R243="",T243=""),0,(SUM(Q243*R243+S243*T243)))</f>
        <v>0</v>
      </c>
      <c r="V243" s="518">
        <f>IF(AND(P243="",U243=""),"",SUM(P243+U243))</f>
        <v>0</v>
      </c>
      <c r="W243" s="863"/>
      <c r="X243" s="840"/>
      <c r="Y243" s="105"/>
    </row>
    <row r="244" spans="3:25" ht="19.5" customHeight="1">
      <c r="C244" s="858"/>
      <c r="D244" s="844"/>
      <c r="E244" s="861"/>
      <c r="F244" s="844"/>
      <c r="G244" s="850"/>
      <c r="H244" s="853"/>
      <c r="I244" s="497"/>
      <c r="J244" s="709"/>
      <c r="K244" s="498"/>
      <c r="L244" s="499"/>
      <c r="M244" s="499"/>
      <c r="N244" s="500" t="str">
        <f>IF(I244="","",(SUM(L244:M244)))</f>
        <v/>
      </c>
      <c r="O244" s="501"/>
      <c r="P244" s="502" t="str">
        <f t="shared" ref="P244:P247" si="44">IF(O244="","",(N244*O244))</f>
        <v/>
      </c>
      <c r="Q244" s="829"/>
      <c r="R244" s="832"/>
      <c r="S244" s="832"/>
      <c r="T244" s="835"/>
      <c r="U244" s="832"/>
      <c r="V244" s="832"/>
      <c r="W244" s="861"/>
      <c r="X244" s="838"/>
      <c r="Y244" s="105"/>
    </row>
    <row r="245" spans="3:25" ht="19.5" customHeight="1">
      <c r="C245" s="859"/>
      <c r="D245" s="845"/>
      <c r="E245" s="862"/>
      <c r="F245" s="845"/>
      <c r="G245" s="851"/>
      <c r="H245" s="854"/>
      <c r="I245" s="503"/>
      <c r="J245" s="710"/>
      <c r="K245" s="504"/>
      <c r="L245" s="505"/>
      <c r="M245" s="505"/>
      <c r="N245" s="506" t="str">
        <f>IF(I245="","",(SUM(L245:M245)))</f>
        <v/>
      </c>
      <c r="O245" s="507"/>
      <c r="P245" s="508" t="str">
        <f t="shared" si="44"/>
        <v/>
      </c>
      <c r="Q245" s="830"/>
      <c r="R245" s="833"/>
      <c r="S245" s="833"/>
      <c r="T245" s="836"/>
      <c r="U245" s="833"/>
      <c r="V245" s="833"/>
      <c r="W245" s="862"/>
      <c r="X245" s="839"/>
      <c r="Y245" s="105"/>
    </row>
    <row r="246" spans="3:25" ht="19.5" customHeight="1">
      <c r="C246" s="859"/>
      <c r="D246" s="845"/>
      <c r="E246" s="862"/>
      <c r="F246" s="845"/>
      <c r="G246" s="851"/>
      <c r="H246" s="854"/>
      <c r="I246" s="503"/>
      <c r="J246" s="710"/>
      <c r="K246" s="504"/>
      <c r="L246" s="505"/>
      <c r="M246" s="505"/>
      <c r="N246" s="506" t="str">
        <f>IF(I246="","",(SUM(L246:M246)))</f>
        <v/>
      </c>
      <c r="O246" s="507"/>
      <c r="P246" s="508" t="str">
        <f t="shared" si="44"/>
        <v/>
      </c>
      <c r="Q246" s="830"/>
      <c r="R246" s="833"/>
      <c r="S246" s="833"/>
      <c r="T246" s="836"/>
      <c r="U246" s="833"/>
      <c r="V246" s="833"/>
      <c r="W246" s="862"/>
      <c r="X246" s="839"/>
      <c r="Y246" s="105"/>
    </row>
    <row r="247" spans="3:25" ht="19.5" customHeight="1">
      <c r="C247" s="859"/>
      <c r="D247" s="845"/>
      <c r="E247" s="862"/>
      <c r="F247" s="845"/>
      <c r="G247" s="851"/>
      <c r="H247" s="854"/>
      <c r="I247" s="503"/>
      <c r="J247" s="710"/>
      <c r="K247" s="504"/>
      <c r="L247" s="505"/>
      <c r="M247" s="505"/>
      <c r="N247" s="506" t="str">
        <f>IF(I247="","",(SUM(L247:M247)))</f>
        <v/>
      </c>
      <c r="O247" s="507"/>
      <c r="P247" s="508" t="str">
        <f t="shared" si="44"/>
        <v/>
      </c>
      <c r="Q247" s="830"/>
      <c r="R247" s="833"/>
      <c r="S247" s="834"/>
      <c r="T247" s="837"/>
      <c r="U247" s="834"/>
      <c r="V247" s="834"/>
      <c r="W247" s="862"/>
      <c r="X247" s="839"/>
      <c r="Y247" s="105"/>
    </row>
    <row r="248" spans="3:25" ht="19.5" customHeight="1">
      <c r="C248" s="860"/>
      <c r="D248" s="846"/>
      <c r="E248" s="863"/>
      <c r="F248" s="846"/>
      <c r="G248" s="852"/>
      <c r="H248" s="855"/>
      <c r="I248" s="509"/>
      <c r="J248" s="510"/>
      <c r="K248" s="511"/>
      <c r="L248" s="512"/>
      <c r="M248" s="512"/>
      <c r="N248" s="513"/>
      <c r="O248" s="110"/>
      <c r="P248" s="515">
        <f>SUM(P244:P247)</f>
        <v>0</v>
      </c>
      <c r="Q248" s="856"/>
      <c r="R248" s="857"/>
      <c r="S248" s="633"/>
      <c r="T248" s="634"/>
      <c r="U248" s="632">
        <f>IF(AND(R248="",T248=""),0,(SUM(Q248*R248+S248*T248)))</f>
        <v>0</v>
      </c>
      <c r="V248" s="518">
        <f>IF(AND(P248="",U248=""),"",SUM(P248+U248))</f>
        <v>0</v>
      </c>
      <c r="W248" s="863"/>
      <c r="X248" s="840"/>
      <c r="Y248" s="105"/>
    </row>
    <row r="249" spans="3:25" ht="19.5" customHeight="1">
      <c r="C249" s="858"/>
      <c r="D249" s="844"/>
      <c r="E249" s="861"/>
      <c r="F249" s="844"/>
      <c r="G249" s="850"/>
      <c r="H249" s="853"/>
      <c r="I249" s="497"/>
      <c r="J249" s="709"/>
      <c r="K249" s="498"/>
      <c r="L249" s="499"/>
      <c r="M249" s="499"/>
      <c r="N249" s="500" t="str">
        <f>IF(I249="","",(SUM(L249:M249)))</f>
        <v/>
      </c>
      <c r="O249" s="501"/>
      <c r="P249" s="502" t="str">
        <f t="shared" ref="P249:P252" si="45">IF(O249="","",(N249*O249))</f>
        <v/>
      </c>
      <c r="Q249" s="829"/>
      <c r="R249" s="832"/>
      <c r="S249" s="832"/>
      <c r="T249" s="835"/>
      <c r="U249" s="832"/>
      <c r="V249" s="832"/>
      <c r="W249" s="861"/>
      <c r="X249" s="838"/>
      <c r="Y249" s="105"/>
    </row>
    <row r="250" spans="3:25" ht="19.5" customHeight="1">
      <c r="C250" s="859"/>
      <c r="D250" s="845"/>
      <c r="E250" s="862"/>
      <c r="F250" s="845"/>
      <c r="G250" s="851"/>
      <c r="H250" s="854"/>
      <c r="I250" s="503"/>
      <c r="J250" s="710"/>
      <c r="K250" s="504"/>
      <c r="L250" s="505"/>
      <c r="M250" s="505"/>
      <c r="N250" s="506" t="str">
        <f>IF(I250="","",(SUM(L250:M250)))</f>
        <v/>
      </c>
      <c r="O250" s="507"/>
      <c r="P250" s="508" t="str">
        <f t="shared" si="45"/>
        <v/>
      </c>
      <c r="Q250" s="830"/>
      <c r="R250" s="833"/>
      <c r="S250" s="833"/>
      <c r="T250" s="836"/>
      <c r="U250" s="833"/>
      <c r="V250" s="833"/>
      <c r="W250" s="862"/>
      <c r="X250" s="839"/>
      <c r="Y250" s="105"/>
    </row>
    <row r="251" spans="3:25" ht="19.5" customHeight="1">
      <c r="C251" s="859"/>
      <c r="D251" s="845"/>
      <c r="E251" s="862"/>
      <c r="F251" s="845"/>
      <c r="G251" s="851"/>
      <c r="H251" s="854"/>
      <c r="I251" s="503"/>
      <c r="J251" s="710"/>
      <c r="K251" s="504"/>
      <c r="L251" s="505"/>
      <c r="M251" s="505"/>
      <c r="N251" s="506" t="str">
        <f>IF(I251="","",(SUM(L251:M251)))</f>
        <v/>
      </c>
      <c r="O251" s="507"/>
      <c r="P251" s="508" t="str">
        <f t="shared" si="45"/>
        <v/>
      </c>
      <c r="Q251" s="830"/>
      <c r="R251" s="833"/>
      <c r="S251" s="833"/>
      <c r="T251" s="836"/>
      <c r="U251" s="833"/>
      <c r="V251" s="833"/>
      <c r="W251" s="862"/>
      <c r="X251" s="839"/>
      <c r="Y251" s="105"/>
    </row>
    <row r="252" spans="3:25" ht="19.5" customHeight="1">
      <c r="C252" s="859"/>
      <c r="D252" s="845"/>
      <c r="E252" s="862"/>
      <c r="F252" s="845"/>
      <c r="G252" s="851"/>
      <c r="H252" s="854"/>
      <c r="I252" s="503"/>
      <c r="J252" s="710"/>
      <c r="K252" s="504"/>
      <c r="L252" s="505"/>
      <c r="M252" s="505"/>
      <c r="N252" s="506" t="str">
        <f>IF(I252="","",(SUM(L252:M252)))</f>
        <v/>
      </c>
      <c r="O252" s="507"/>
      <c r="P252" s="508" t="str">
        <f t="shared" si="45"/>
        <v/>
      </c>
      <c r="Q252" s="830"/>
      <c r="R252" s="833"/>
      <c r="S252" s="834"/>
      <c r="T252" s="837"/>
      <c r="U252" s="834"/>
      <c r="V252" s="834"/>
      <c r="W252" s="862"/>
      <c r="X252" s="839"/>
      <c r="Y252" s="105"/>
    </row>
    <row r="253" spans="3:25" ht="19.5" customHeight="1">
      <c r="C253" s="860"/>
      <c r="D253" s="846"/>
      <c r="E253" s="863"/>
      <c r="F253" s="846"/>
      <c r="G253" s="852"/>
      <c r="H253" s="855"/>
      <c r="I253" s="509"/>
      <c r="J253" s="510"/>
      <c r="K253" s="511"/>
      <c r="L253" s="512"/>
      <c r="M253" s="512"/>
      <c r="N253" s="513"/>
      <c r="O253" s="110"/>
      <c r="P253" s="515">
        <f>SUM(P249:P252)</f>
        <v>0</v>
      </c>
      <c r="Q253" s="856"/>
      <c r="R253" s="857"/>
      <c r="S253" s="633"/>
      <c r="T253" s="634"/>
      <c r="U253" s="632">
        <f>IF(AND(R253="",T253=""),0,(SUM(Q253*R253+S253*T253)))</f>
        <v>0</v>
      </c>
      <c r="V253" s="518">
        <f>IF(AND(P253="",U253=""),"",SUM(P253+U253))</f>
        <v>0</v>
      </c>
      <c r="W253" s="863"/>
      <c r="X253" s="840"/>
      <c r="Y253" s="105"/>
    </row>
    <row r="254" spans="3:25" ht="19.5" customHeight="1">
      <c r="C254" s="858"/>
      <c r="D254" s="844"/>
      <c r="E254" s="861"/>
      <c r="F254" s="844"/>
      <c r="G254" s="850"/>
      <c r="H254" s="853"/>
      <c r="I254" s="497"/>
      <c r="J254" s="709"/>
      <c r="K254" s="498"/>
      <c r="L254" s="499"/>
      <c r="M254" s="499"/>
      <c r="N254" s="500" t="str">
        <f>IF(I254="","",(SUM(L254:M254)))</f>
        <v/>
      </c>
      <c r="O254" s="501"/>
      <c r="P254" s="502" t="str">
        <f t="shared" ref="P254:P257" si="46">IF(O254="","",(N254*O254))</f>
        <v/>
      </c>
      <c r="Q254" s="829"/>
      <c r="R254" s="832"/>
      <c r="S254" s="832"/>
      <c r="T254" s="835"/>
      <c r="U254" s="832"/>
      <c r="V254" s="832"/>
      <c r="W254" s="861"/>
      <c r="X254" s="838"/>
      <c r="Y254" s="105"/>
    </row>
    <row r="255" spans="3:25" ht="19.5" customHeight="1">
      <c r="C255" s="859"/>
      <c r="D255" s="845"/>
      <c r="E255" s="862"/>
      <c r="F255" s="845"/>
      <c r="G255" s="851"/>
      <c r="H255" s="854"/>
      <c r="I255" s="503"/>
      <c r="J255" s="710"/>
      <c r="K255" s="504"/>
      <c r="L255" s="505"/>
      <c r="M255" s="505"/>
      <c r="N255" s="506" t="str">
        <f>IF(I255="","",(SUM(L255:M255)))</f>
        <v/>
      </c>
      <c r="O255" s="507"/>
      <c r="P255" s="508" t="str">
        <f t="shared" si="46"/>
        <v/>
      </c>
      <c r="Q255" s="830"/>
      <c r="R255" s="833"/>
      <c r="S255" s="833"/>
      <c r="T255" s="836"/>
      <c r="U255" s="833"/>
      <c r="V255" s="833"/>
      <c r="W255" s="862"/>
      <c r="X255" s="839"/>
      <c r="Y255" s="105"/>
    </row>
    <row r="256" spans="3:25" ht="19.5" customHeight="1">
      <c r="C256" s="859"/>
      <c r="D256" s="845"/>
      <c r="E256" s="862"/>
      <c r="F256" s="845"/>
      <c r="G256" s="851"/>
      <c r="H256" s="854"/>
      <c r="I256" s="503"/>
      <c r="J256" s="710"/>
      <c r="K256" s="504"/>
      <c r="L256" s="505"/>
      <c r="M256" s="505"/>
      <c r="N256" s="506" t="str">
        <f>IF(I256="","",(SUM(L256:M256)))</f>
        <v/>
      </c>
      <c r="O256" s="507"/>
      <c r="P256" s="508" t="str">
        <f t="shared" si="46"/>
        <v/>
      </c>
      <c r="Q256" s="830"/>
      <c r="R256" s="833"/>
      <c r="S256" s="833"/>
      <c r="T256" s="836"/>
      <c r="U256" s="833"/>
      <c r="V256" s="833"/>
      <c r="W256" s="862"/>
      <c r="X256" s="839"/>
      <c r="Y256" s="105"/>
    </row>
    <row r="257" spans="3:25" ht="19.5" customHeight="1">
      <c r="C257" s="859"/>
      <c r="D257" s="845"/>
      <c r="E257" s="862"/>
      <c r="F257" s="845"/>
      <c r="G257" s="851"/>
      <c r="H257" s="854"/>
      <c r="I257" s="503"/>
      <c r="J257" s="710"/>
      <c r="K257" s="504"/>
      <c r="L257" s="505"/>
      <c r="M257" s="505"/>
      <c r="N257" s="506" t="str">
        <f>IF(I257="","",(SUM(L257:M257)))</f>
        <v/>
      </c>
      <c r="O257" s="507"/>
      <c r="P257" s="508" t="str">
        <f t="shared" si="46"/>
        <v/>
      </c>
      <c r="Q257" s="830"/>
      <c r="R257" s="833"/>
      <c r="S257" s="834"/>
      <c r="T257" s="837"/>
      <c r="U257" s="834"/>
      <c r="V257" s="834"/>
      <c r="W257" s="862"/>
      <c r="X257" s="839"/>
      <c r="Y257" s="105"/>
    </row>
    <row r="258" spans="3:25" ht="19.5" customHeight="1">
      <c r="C258" s="860"/>
      <c r="D258" s="846"/>
      <c r="E258" s="863"/>
      <c r="F258" s="846"/>
      <c r="G258" s="852"/>
      <c r="H258" s="855"/>
      <c r="I258" s="509"/>
      <c r="J258" s="510"/>
      <c r="K258" s="511"/>
      <c r="L258" s="512"/>
      <c r="M258" s="512"/>
      <c r="N258" s="513"/>
      <c r="O258" s="110"/>
      <c r="P258" s="515">
        <f>SUM(P254:P257)</f>
        <v>0</v>
      </c>
      <c r="Q258" s="856"/>
      <c r="R258" s="857"/>
      <c r="S258" s="633"/>
      <c r="T258" s="634"/>
      <c r="U258" s="632">
        <f>IF(AND(R258="",T258=""),0,(SUM(Q258*R258+S258*T258)))</f>
        <v>0</v>
      </c>
      <c r="V258" s="518">
        <f>IF(AND(P258="",U258=""),"",SUM(P258+U258))</f>
        <v>0</v>
      </c>
      <c r="W258" s="863"/>
      <c r="X258" s="840"/>
      <c r="Y258" s="105"/>
    </row>
    <row r="259" spans="3:25" ht="19.5" customHeight="1">
      <c r="C259" s="858"/>
      <c r="D259" s="844"/>
      <c r="E259" s="861"/>
      <c r="F259" s="844"/>
      <c r="G259" s="850"/>
      <c r="H259" s="853"/>
      <c r="I259" s="497"/>
      <c r="J259" s="709"/>
      <c r="K259" s="498"/>
      <c r="L259" s="499"/>
      <c r="M259" s="499"/>
      <c r="N259" s="500" t="str">
        <f>IF(I259="","",(SUM(L259:M259)))</f>
        <v/>
      </c>
      <c r="O259" s="501"/>
      <c r="P259" s="502" t="str">
        <f t="shared" ref="P259:P262" si="47">IF(O259="","",(N259*O259))</f>
        <v/>
      </c>
      <c r="Q259" s="829"/>
      <c r="R259" s="832"/>
      <c r="S259" s="832"/>
      <c r="T259" s="835"/>
      <c r="U259" s="832"/>
      <c r="V259" s="832"/>
      <c r="W259" s="861"/>
      <c r="X259" s="838"/>
      <c r="Y259" s="105"/>
    </row>
    <row r="260" spans="3:25" ht="19.5" customHeight="1">
      <c r="C260" s="859"/>
      <c r="D260" s="845"/>
      <c r="E260" s="862"/>
      <c r="F260" s="845"/>
      <c r="G260" s="851"/>
      <c r="H260" s="854"/>
      <c r="I260" s="503"/>
      <c r="J260" s="710"/>
      <c r="K260" s="504"/>
      <c r="L260" s="505"/>
      <c r="M260" s="505"/>
      <c r="N260" s="506" t="str">
        <f>IF(I260="","",(SUM(L260:M260)))</f>
        <v/>
      </c>
      <c r="O260" s="507"/>
      <c r="P260" s="508" t="str">
        <f t="shared" si="47"/>
        <v/>
      </c>
      <c r="Q260" s="830"/>
      <c r="R260" s="833"/>
      <c r="S260" s="833"/>
      <c r="T260" s="836"/>
      <c r="U260" s="833"/>
      <c r="V260" s="833"/>
      <c r="W260" s="862"/>
      <c r="X260" s="839"/>
      <c r="Y260" s="105"/>
    </row>
    <row r="261" spans="3:25" ht="19.5" customHeight="1">
      <c r="C261" s="859"/>
      <c r="D261" s="845"/>
      <c r="E261" s="862"/>
      <c r="F261" s="845"/>
      <c r="G261" s="851"/>
      <c r="H261" s="854"/>
      <c r="I261" s="503"/>
      <c r="J261" s="710"/>
      <c r="K261" s="504"/>
      <c r="L261" s="505"/>
      <c r="M261" s="505"/>
      <c r="N261" s="506" t="str">
        <f>IF(I261="","",(SUM(L261:M261)))</f>
        <v/>
      </c>
      <c r="O261" s="507"/>
      <c r="P261" s="508" t="str">
        <f t="shared" si="47"/>
        <v/>
      </c>
      <c r="Q261" s="830"/>
      <c r="R261" s="833"/>
      <c r="S261" s="833"/>
      <c r="T261" s="836"/>
      <c r="U261" s="833"/>
      <c r="V261" s="833"/>
      <c r="W261" s="862"/>
      <c r="X261" s="839"/>
      <c r="Y261" s="105"/>
    </row>
    <row r="262" spans="3:25" ht="19.5" customHeight="1">
      <c r="C262" s="859"/>
      <c r="D262" s="845"/>
      <c r="E262" s="862"/>
      <c r="F262" s="845"/>
      <c r="G262" s="851"/>
      <c r="H262" s="854"/>
      <c r="I262" s="503"/>
      <c r="J262" s="710"/>
      <c r="K262" s="504"/>
      <c r="L262" s="505"/>
      <c r="M262" s="505"/>
      <c r="N262" s="506" t="str">
        <f>IF(I262="","",(SUM(L262:M262)))</f>
        <v/>
      </c>
      <c r="O262" s="507"/>
      <c r="P262" s="508" t="str">
        <f t="shared" si="47"/>
        <v/>
      </c>
      <c r="Q262" s="830"/>
      <c r="R262" s="833"/>
      <c r="S262" s="834"/>
      <c r="T262" s="837"/>
      <c r="U262" s="834"/>
      <c r="V262" s="834"/>
      <c r="W262" s="862"/>
      <c r="X262" s="839"/>
      <c r="Y262" s="105"/>
    </row>
    <row r="263" spans="3:25" ht="19.5" customHeight="1">
      <c r="C263" s="860"/>
      <c r="D263" s="846"/>
      <c r="E263" s="863"/>
      <c r="F263" s="846"/>
      <c r="G263" s="852"/>
      <c r="H263" s="855"/>
      <c r="I263" s="509"/>
      <c r="J263" s="510"/>
      <c r="K263" s="511"/>
      <c r="L263" s="512"/>
      <c r="M263" s="512"/>
      <c r="N263" s="513"/>
      <c r="O263" s="110"/>
      <c r="P263" s="515">
        <f>SUM(P259:P262)</f>
        <v>0</v>
      </c>
      <c r="Q263" s="856"/>
      <c r="R263" s="857"/>
      <c r="S263" s="633"/>
      <c r="T263" s="634"/>
      <c r="U263" s="632">
        <f>IF(AND(R263="",T263=""),0,(SUM(Q263*R263+S263*T263)))</f>
        <v>0</v>
      </c>
      <c r="V263" s="518">
        <f>IF(AND(P263="",U263=""),"",SUM(P263+U263))</f>
        <v>0</v>
      </c>
      <c r="W263" s="863"/>
      <c r="X263" s="840"/>
      <c r="Y263" s="105"/>
    </row>
    <row r="264" spans="3:25" ht="19.5" customHeight="1">
      <c r="C264" s="858"/>
      <c r="D264" s="844"/>
      <c r="E264" s="861"/>
      <c r="F264" s="844"/>
      <c r="G264" s="850"/>
      <c r="H264" s="853"/>
      <c r="I264" s="497"/>
      <c r="J264" s="709"/>
      <c r="K264" s="498"/>
      <c r="L264" s="499"/>
      <c r="M264" s="499"/>
      <c r="N264" s="500" t="str">
        <f>IF(I264="","",(SUM(L264:M264)))</f>
        <v/>
      </c>
      <c r="O264" s="501"/>
      <c r="P264" s="502" t="str">
        <f t="shared" ref="P264:P267" si="48">IF(O264="","",(N264*O264))</f>
        <v/>
      </c>
      <c r="Q264" s="829"/>
      <c r="R264" s="832"/>
      <c r="S264" s="832"/>
      <c r="T264" s="835"/>
      <c r="U264" s="832"/>
      <c r="V264" s="832"/>
      <c r="W264" s="861"/>
      <c r="X264" s="838"/>
      <c r="Y264" s="105"/>
    </row>
    <row r="265" spans="3:25" ht="19.5" customHeight="1">
      <c r="C265" s="859"/>
      <c r="D265" s="845"/>
      <c r="E265" s="862"/>
      <c r="F265" s="845"/>
      <c r="G265" s="851"/>
      <c r="H265" s="854"/>
      <c r="I265" s="503"/>
      <c r="J265" s="710"/>
      <c r="K265" s="504"/>
      <c r="L265" s="505"/>
      <c r="M265" s="505"/>
      <c r="N265" s="506" t="str">
        <f>IF(I265="","",(SUM(L265:M265)))</f>
        <v/>
      </c>
      <c r="O265" s="507"/>
      <c r="P265" s="508" t="str">
        <f t="shared" si="48"/>
        <v/>
      </c>
      <c r="Q265" s="830"/>
      <c r="R265" s="833"/>
      <c r="S265" s="833"/>
      <c r="T265" s="836"/>
      <c r="U265" s="833"/>
      <c r="V265" s="833"/>
      <c r="W265" s="862"/>
      <c r="X265" s="839"/>
      <c r="Y265" s="105"/>
    </row>
    <row r="266" spans="3:25" ht="19.5" customHeight="1">
      <c r="C266" s="859"/>
      <c r="D266" s="845"/>
      <c r="E266" s="862"/>
      <c r="F266" s="845"/>
      <c r="G266" s="851"/>
      <c r="H266" s="854"/>
      <c r="I266" s="503"/>
      <c r="J266" s="710"/>
      <c r="K266" s="504"/>
      <c r="L266" s="505"/>
      <c r="M266" s="505"/>
      <c r="N266" s="506" t="str">
        <f>IF(I266="","",(SUM(L266:M266)))</f>
        <v/>
      </c>
      <c r="O266" s="507"/>
      <c r="P266" s="508" t="str">
        <f t="shared" si="48"/>
        <v/>
      </c>
      <c r="Q266" s="830"/>
      <c r="R266" s="833"/>
      <c r="S266" s="833"/>
      <c r="T266" s="836"/>
      <c r="U266" s="833"/>
      <c r="V266" s="833"/>
      <c r="W266" s="862"/>
      <c r="X266" s="839"/>
      <c r="Y266" s="105"/>
    </row>
    <row r="267" spans="3:25" ht="19.5" customHeight="1">
      <c r="C267" s="859"/>
      <c r="D267" s="845"/>
      <c r="E267" s="862"/>
      <c r="F267" s="845"/>
      <c r="G267" s="851"/>
      <c r="H267" s="854"/>
      <c r="I267" s="503"/>
      <c r="J267" s="710"/>
      <c r="K267" s="504"/>
      <c r="L267" s="505"/>
      <c r="M267" s="505"/>
      <c r="N267" s="506" t="str">
        <f>IF(I267="","",(SUM(L267:M267)))</f>
        <v/>
      </c>
      <c r="O267" s="507"/>
      <c r="P267" s="508" t="str">
        <f t="shared" si="48"/>
        <v/>
      </c>
      <c r="Q267" s="830"/>
      <c r="R267" s="833"/>
      <c r="S267" s="834"/>
      <c r="T267" s="837"/>
      <c r="U267" s="834"/>
      <c r="V267" s="834"/>
      <c r="W267" s="862"/>
      <c r="X267" s="839"/>
      <c r="Y267" s="105"/>
    </row>
    <row r="268" spans="3:25" ht="19.5" customHeight="1">
      <c r="C268" s="860"/>
      <c r="D268" s="846"/>
      <c r="E268" s="863"/>
      <c r="F268" s="846"/>
      <c r="G268" s="852"/>
      <c r="H268" s="855"/>
      <c r="I268" s="509"/>
      <c r="J268" s="510"/>
      <c r="K268" s="511"/>
      <c r="L268" s="512"/>
      <c r="M268" s="512"/>
      <c r="N268" s="513"/>
      <c r="O268" s="110"/>
      <c r="P268" s="515">
        <f>SUM(P264:P267)</f>
        <v>0</v>
      </c>
      <c r="Q268" s="856"/>
      <c r="R268" s="857"/>
      <c r="S268" s="633"/>
      <c r="T268" s="634"/>
      <c r="U268" s="632">
        <f>IF(AND(R268="",T268=""),0,(SUM(Q268*R268+S268*T268)))</f>
        <v>0</v>
      </c>
      <c r="V268" s="518">
        <f>IF(AND(P268="",U268=""),"",SUM(P268+U268))</f>
        <v>0</v>
      </c>
      <c r="W268" s="863"/>
      <c r="X268" s="840"/>
      <c r="Y268" s="105"/>
    </row>
    <row r="269" spans="3:25" ht="19.5" customHeight="1">
      <c r="C269" s="858"/>
      <c r="D269" s="844"/>
      <c r="E269" s="861"/>
      <c r="F269" s="844"/>
      <c r="G269" s="850"/>
      <c r="H269" s="853"/>
      <c r="I269" s="497"/>
      <c r="J269" s="709"/>
      <c r="K269" s="498"/>
      <c r="L269" s="499"/>
      <c r="M269" s="499"/>
      <c r="N269" s="500" t="str">
        <f>IF(I269="","",(SUM(L269:M269)))</f>
        <v/>
      </c>
      <c r="O269" s="501"/>
      <c r="P269" s="502" t="str">
        <f t="shared" ref="P269:P272" si="49">IF(O269="","",(N269*O269))</f>
        <v/>
      </c>
      <c r="Q269" s="829"/>
      <c r="R269" s="832"/>
      <c r="S269" s="832"/>
      <c r="T269" s="835"/>
      <c r="U269" s="832"/>
      <c r="V269" s="832"/>
      <c r="W269" s="861"/>
      <c r="X269" s="838"/>
      <c r="Y269" s="105"/>
    </row>
    <row r="270" spans="3:25" ht="19.5" customHeight="1">
      <c r="C270" s="859"/>
      <c r="D270" s="845"/>
      <c r="E270" s="862"/>
      <c r="F270" s="845"/>
      <c r="G270" s="851"/>
      <c r="H270" s="854"/>
      <c r="I270" s="503"/>
      <c r="J270" s="710"/>
      <c r="K270" s="504"/>
      <c r="L270" s="505"/>
      <c r="M270" s="505"/>
      <c r="N270" s="506" t="str">
        <f>IF(I270="","",(SUM(L270:M270)))</f>
        <v/>
      </c>
      <c r="O270" s="507"/>
      <c r="P270" s="508" t="str">
        <f t="shared" si="49"/>
        <v/>
      </c>
      <c r="Q270" s="830"/>
      <c r="R270" s="833"/>
      <c r="S270" s="833"/>
      <c r="T270" s="836"/>
      <c r="U270" s="833"/>
      <c r="V270" s="833"/>
      <c r="W270" s="862"/>
      <c r="X270" s="839"/>
      <c r="Y270" s="105"/>
    </row>
    <row r="271" spans="3:25" ht="19.5" customHeight="1">
      <c r="C271" s="859"/>
      <c r="D271" s="845"/>
      <c r="E271" s="862"/>
      <c r="F271" s="845"/>
      <c r="G271" s="851"/>
      <c r="H271" s="854"/>
      <c r="I271" s="503"/>
      <c r="J271" s="710"/>
      <c r="K271" s="504"/>
      <c r="L271" s="505"/>
      <c r="M271" s="505"/>
      <c r="N271" s="506" t="str">
        <f>IF(I271="","",(SUM(L271:M271)))</f>
        <v/>
      </c>
      <c r="O271" s="507"/>
      <c r="P271" s="508" t="str">
        <f t="shared" si="49"/>
        <v/>
      </c>
      <c r="Q271" s="830"/>
      <c r="R271" s="833"/>
      <c r="S271" s="833"/>
      <c r="T271" s="836"/>
      <c r="U271" s="833"/>
      <c r="V271" s="833"/>
      <c r="W271" s="862"/>
      <c r="X271" s="839"/>
      <c r="Y271" s="105"/>
    </row>
    <row r="272" spans="3:25" ht="19.5" customHeight="1">
      <c r="C272" s="859"/>
      <c r="D272" s="845"/>
      <c r="E272" s="862"/>
      <c r="F272" s="845"/>
      <c r="G272" s="851"/>
      <c r="H272" s="854"/>
      <c r="I272" s="503"/>
      <c r="J272" s="710"/>
      <c r="K272" s="504"/>
      <c r="L272" s="505"/>
      <c r="M272" s="505"/>
      <c r="N272" s="506" t="str">
        <f>IF(I272="","",(SUM(L272:M272)))</f>
        <v/>
      </c>
      <c r="O272" s="507"/>
      <c r="P272" s="508" t="str">
        <f t="shared" si="49"/>
        <v/>
      </c>
      <c r="Q272" s="830"/>
      <c r="R272" s="833"/>
      <c r="S272" s="834"/>
      <c r="T272" s="837"/>
      <c r="U272" s="834"/>
      <c r="V272" s="834"/>
      <c r="W272" s="862"/>
      <c r="X272" s="839"/>
      <c r="Y272" s="105"/>
    </row>
    <row r="273" spans="3:25" ht="19.5" customHeight="1">
      <c r="C273" s="860"/>
      <c r="D273" s="846"/>
      <c r="E273" s="863"/>
      <c r="F273" s="846"/>
      <c r="G273" s="852"/>
      <c r="H273" s="855"/>
      <c r="I273" s="509"/>
      <c r="J273" s="510"/>
      <c r="K273" s="511"/>
      <c r="L273" s="512"/>
      <c r="M273" s="512"/>
      <c r="N273" s="513"/>
      <c r="O273" s="110"/>
      <c r="P273" s="515">
        <f>SUM(P269:P272)</f>
        <v>0</v>
      </c>
      <c r="Q273" s="856"/>
      <c r="R273" s="857"/>
      <c r="S273" s="633"/>
      <c r="T273" s="634"/>
      <c r="U273" s="632">
        <f>IF(AND(R273="",T273=""),0,(SUM(Q273*R273+S273*T273)))</f>
        <v>0</v>
      </c>
      <c r="V273" s="518">
        <f>IF(AND(P273="",U273=""),"",SUM(P273+U273))</f>
        <v>0</v>
      </c>
      <c r="W273" s="863"/>
      <c r="X273" s="840"/>
      <c r="Y273" s="105"/>
    </row>
    <row r="274" spans="3:25" ht="19.5" customHeight="1">
      <c r="C274" s="858"/>
      <c r="D274" s="844"/>
      <c r="E274" s="861"/>
      <c r="F274" s="844"/>
      <c r="G274" s="850"/>
      <c r="H274" s="853"/>
      <c r="I274" s="497"/>
      <c r="J274" s="709"/>
      <c r="K274" s="498"/>
      <c r="L274" s="499"/>
      <c r="M274" s="499"/>
      <c r="N274" s="500" t="str">
        <f>IF(I274="","",(SUM(L274:M274)))</f>
        <v/>
      </c>
      <c r="O274" s="501"/>
      <c r="P274" s="502" t="str">
        <f t="shared" ref="P274:P277" si="50">IF(O274="","",(N274*O274))</f>
        <v/>
      </c>
      <c r="Q274" s="829"/>
      <c r="R274" s="832"/>
      <c r="S274" s="832"/>
      <c r="T274" s="835"/>
      <c r="U274" s="832"/>
      <c r="V274" s="832"/>
      <c r="W274" s="861"/>
      <c r="X274" s="838"/>
      <c r="Y274" s="105"/>
    </row>
    <row r="275" spans="3:25" ht="19.5" customHeight="1">
      <c r="C275" s="859"/>
      <c r="D275" s="845"/>
      <c r="E275" s="862"/>
      <c r="F275" s="845"/>
      <c r="G275" s="851"/>
      <c r="H275" s="854"/>
      <c r="I275" s="503"/>
      <c r="J275" s="710"/>
      <c r="K275" s="504"/>
      <c r="L275" s="505"/>
      <c r="M275" s="505"/>
      <c r="N275" s="506" t="str">
        <f>IF(I275="","",(SUM(L275:M275)))</f>
        <v/>
      </c>
      <c r="O275" s="507"/>
      <c r="P275" s="508" t="str">
        <f t="shared" si="50"/>
        <v/>
      </c>
      <c r="Q275" s="830"/>
      <c r="R275" s="833"/>
      <c r="S275" s="833"/>
      <c r="T275" s="836"/>
      <c r="U275" s="833"/>
      <c r="V275" s="833"/>
      <c r="W275" s="862"/>
      <c r="X275" s="839"/>
      <c r="Y275" s="105"/>
    </row>
    <row r="276" spans="3:25" ht="19.5" customHeight="1">
      <c r="C276" s="859"/>
      <c r="D276" s="845"/>
      <c r="E276" s="862"/>
      <c r="F276" s="845"/>
      <c r="G276" s="851"/>
      <c r="H276" s="854"/>
      <c r="I276" s="503"/>
      <c r="J276" s="710"/>
      <c r="K276" s="504"/>
      <c r="L276" s="505"/>
      <c r="M276" s="505"/>
      <c r="N276" s="506" t="str">
        <f>IF(I276="","",(SUM(L276:M276)))</f>
        <v/>
      </c>
      <c r="O276" s="507"/>
      <c r="P276" s="508" t="str">
        <f t="shared" si="50"/>
        <v/>
      </c>
      <c r="Q276" s="830"/>
      <c r="R276" s="833"/>
      <c r="S276" s="833"/>
      <c r="T276" s="836"/>
      <c r="U276" s="833"/>
      <c r="V276" s="833"/>
      <c r="W276" s="862"/>
      <c r="X276" s="839"/>
      <c r="Y276" s="105"/>
    </row>
    <row r="277" spans="3:25" ht="19.5" customHeight="1">
      <c r="C277" s="859"/>
      <c r="D277" s="845"/>
      <c r="E277" s="862"/>
      <c r="F277" s="845"/>
      <c r="G277" s="851"/>
      <c r="H277" s="854"/>
      <c r="I277" s="503"/>
      <c r="J277" s="710"/>
      <c r="K277" s="504"/>
      <c r="L277" s="505"/>
      <c r="M277" s="505"/>
      <c r="N277" s="506" t="str">
        <f>IF(I277="","",(SUM(L277:M277)))</f>
        <v/>
      </c>
      <c r="O277" s="507"/>
      <c r="P277" s="508" t="str">
        <f t="shared" si="50"/>
        <v/>
      </c>
      <c r="Q277" s="830"/>
      <c r="R277" s="833"/>
      <c r="S277" s="834"/>
      <c r="T277" s="837"/>
      <c r="U277" s="834"/>
      <c r="V277" s="834"/>
      <c r="W277" s="862"/>
      <c r="X277" s="839"/>
      <c r="Y277" s="105"/>
    </row>
    <row r="278" spans="3:25" ht="19.5" customHeight="1">
      <c r="C278" s="860"/>
      <c r="D278" s="846"/>
      <c r="E278" s="863"/>
      <c r="F278" s="846"/>
      <c r="G278" s="852"/>
      <c r="H278" s="855"/>
      <c r="I278" s="509"/>
      <c r="J278" s="510"/>
      <c r="K278" s="511"/>
      <c r="L278" s="512"/>
      <c r="M278" s="512"/>
      <c r="N278" s="513"/>
      <c r="O278" s="110"/>
      <c r="P278" s="515">
        <f>SUM(P274:P277)</f>
        <v>0</v>
      </c>
      <c r="Q278" s="856"/>
      <c r="R278" s="857"/>
      <c r="S278" s="633"/>
      <c r="T278" s="634"/>
      <c r="U278" s="632">
        <f>IF(AND(R278="",T278=""),0,(SUM(Q278*R278+S278*T278)))</f>
        <v>0</v>
      </c>
      <c r="V278" s="518">
        <f>IF(AND(P278="",U278=""),"",SUM(P278+U278))</f>
        <v>0</v>
      </c>
      <c r="W278" s="863"/>
      <c r="X278" s="840"/>
      <c r="Y278" s="105"/>
    </row>
    <row r="279" spans="3:25" ht="19.5" customHeight="1">
      <c r="C279" s="858"/>
      <c r="D279" s="844"/>
      <c r="E279" s="861"/>
      <c r="F279" s="844"/>
      <c r="G279" s="850"/>
      <c r="H279" s="853"/>
      <c r="I279" s="497"/>
      <c r="J279" s="709"/>
      <c r="K279" s="498"/>
      <c r="L279" s="499"/>
      <c r="M279" s="499"/>
      <c r="N279" s="500" t="str">
        <f>IF(I279="","",(SUM(L279:M279)))</f>
        <v/>
      </c>
      <c r="O279" s="501"/>
      <c r="P279" s="502" t="str">
        <f t="shared" ref="P279:P282" si="51">IF(O279="","",(N279*O279))</f>
        <v/>
      </c>
      <c r="Q279" s="829"/>
      <c r="R279" s="832"/>
      <c r="S279" s="832"/>
      <c r="T279" s="835"/>
      <c r="U279" s="832"/>
      <c r="V279" s="832"/>
      <c r="W279" s="861"/>
      <c r="X279" s="838"/>
      <c r="Y279" s="105"/>
    </row>
    <row r="280" spans="3:25" ht="19.5" customHeight="1">
      <c r="C280" s="859"/>
      <c r="D280" s="845"/>
      <c r="E280" s="862"/>
      <c r="F280" s="845"/>
      <c r="G280" s="851"/>
      <c r="H280" s="854"/>
      <c r="I280" s="503"/>
      <c r="J280" s="710"/>
      <c r="K280" s="504"/>
      <c r="L280" s="505"/>
      <c r="M280" s="505"/>
      <c r="N280" s="506" t="str">
        <f>IF(I280="","",(SUM(L280:M280)))</f>
        <v/>
      </c>
      <c r="O280" s="507"/>
      <c r="P280" s="508" t="str">
        <f t="shared" si="51"/>
        <v/>
      </c>
      <c r="Q280" s="830"/>
      <c r="R280" s="833"/>
      <c r="S280" s="833"/>
      <c r="T280" s="836"/>
      <c r="U280" s="833"/>
      <c r="V280" s="833"/>
      <c r="W280" s="862"/>
      <c r="X280" s="839"/>
      <c r="Y280" s="105"/>
    </row>
    <row r="281" spans="3:25" ht="19.5" customHeight="1">
      <c r="C281" s="859"/>
      <c r="D281" s="845"/>
      <c r="E281" s="862"/>
      <c r="F281" s="845"/>
      <c r="G281" s="851"/>
      <c r="H281" s="854"/>
      <c r="I281" s="503"/>
      <c r="J281" s="710"/>
      <c r="K281" s="504"/>
      <c r="L281" s="505"/>
      <c r="M281" s="505"/>
      <c r="N281" s="506" t="str">
        <f>IF(I281="","",(SUM(L281:M281)))</f>
        <v/>
      </c>
      <c r="O281" s="507"/>
      <c r="P281" s="508" t="str">
        <f t="shared" si="51"/>
        <v/>
      </c>
      <c r="Q281" s="830"/>
      <c r="R281" s="833"/>
      <c r="S281" s="833"/>
      <c r="T281" s="836"/>
      <c r="U281" s="833"/>
      <c r="V281" s="833"/>
      <c r="W281" s="862"/>
      <c r="X281" s="839"/>
      <c r="Y281" s="105"/>
    </row>
    <row r="282" spans="3:25" ht="19.5" customHeight="1">
      <c r="C282" s="859"/>
      <c r="D282" s="845"/>
      <c r="E282" s="862"/>
      <c r="F282" s="845"/>
      <c r="G282" s="851"/>
      <c r="H282" s="854"/>
      <c r="I282" s="503"/>
      <c r="J282" s="710"/>
      <c r="K282" s="504"/>
      <c r="L282" s="505"/>
      <c r="M282" s="505"/>
      <c r="N282" s="506" t="str">
        <f>IF(I282="","",(SUM(L282:M282)))</f>
        <v/>
      </c>
      <c r="O282" s="507"/>
      <c r="P282" s="508" t="str">
        <f t="shared" si="51"/>
        <v/>
      </c>
      <c r="Q282" s="830"/>
      <c r="R282" s="833"/>
      <c r="S282" s="834"/>
      <c r="T282" s="837"/>
      <c r="U282" s="834"/>
      <c r="V282" s="834"/>
      <c r="W282" s="862"/>
      <c r="X282" s="839"/>
      <c r="Y282" s="105"/>
    </row>
    <row r="283" spans="3:25" ht="19.5" customHeight="1">
      <c r="C283" s="860"/>
      <c r="D283" s="846"/>
      <c r="E283" s="863"/>
      <c r="F283" s="846"/>
      <c r="G283" s="852"/>
      <c r="H283" s="855"/>
      <c r="I283" s="509"/>
      <c r="J283" s="510"/>
      <c r="K283" s="511"/>
      <c r="L283" s="512"/>
      <c r="M283" s="512"/>
      <c r="N283" s="513"/>
      <c r="O283" s="110"/>
      <c r="P283" s="515">
        <f>SUM(P279:P282)</f>
        <v>0</v>
      </c>
      <c r="Q283" s="856"/>
      <c r="R283" s="857"/>
      <c r="S283" s="633"/>
      <c r="T283" s="634"/>
      <c r="U283" s="632">
        <f>IF(AND(R283="",T283=""),0,(SUM(Q283*R283+S283*T283)))</f>
        <v>0</v>
      </c>
      <c r="V283" s="518">
        <f>IF(AND(P283="",U283=""),"",SUM(P283+U283))</f>
        <v>0</v>
      </c>
      <c r="W283" s="863"/>
      <c r="X283" s="840"/>
      <c r="Y283" s="105"/>
    </row>
    <row r="284" spans="3:25" ht="19.5" customHeight="1">
      <c r="C284" s="858"/>
      <c r="D284" s="844"/>
      <c r="E284" s="861"/>
      <c r="F284" s="844"/>
      <c r="G284" s="850"/>
      <c r="H284" s="853"/>
      <c r="I284" s="497"/>
      <c r="J284" s="709"/>
      <c r="K284" s="498"/>
      <c r="L284" s="499"/>
      <c r="M284" s="499"/>
      <c r="N284" s="500" t="str">
        <f>IF(I284="","",(SUM(L284:M284)))</f>
        <v/>
      </c>
      <c r="O284" s="501"/>
      <c r="P284" s="502" t="str">
        <f t="shared" ref="P284:P287" si="52">IF(O284="","",(N284*O284))</f>
        <v/>
      </c>
      <c r="Q284" s="829"/>
      <c r="R284" s="832"/>
      <c r="S284" s="832"/>
      <c r="T284" s="835"/>
      <c r="U284" s="832"/>
      <c r="V284" s="832"/>
      <c r="W284" s="861"/>
      <c r="X284" s="838"/>
      <c r="Y284" s="105"/>
    </row>
    <row r="285" spans="3:25" ht="19.5" customHeight="1">
      <c r="C285" s="859"/>
      <c r="D285" s="845"/>
      <c r="E285" s="862"/>
      <c r="F285" s="845"/>
      <c r="G285" s="851"/>
      <c r="H285" s="854"/>
      <c r="I285" s="503"/>
      <c r="J285" s="710"/>
      <c r="K285" s="504"/>
      <c r="L285" s="505"/>
      <c r="M285" s="505"/>
      <c r="N285" s="506" t="str">
        <f>IF(I285="","",(SUM(L285:M285)))</f>
        <v/>
      </c>
      <c r="O285" s="507"/>
      <c r="P285" s="508" t="str">
        <f t="shared" si="52"/>
        <v/>
      </c>
      <c r="Q285" s="830"/>
      <c r="R285" s="833"/>
      <c r="S285" s="833"/>
      <c r="T285" s="836"/>
      <c r="U285" s="833"/>
      <c r="V285" s="833"/>
      <c r="W285" s="862"/>
      <c r="X285" s="839"/>
      <c r="Y285" s="105"/>
    </row>
    <row r="286" spans="3:25" ht="19.5" customHeight="1">
      <c r="C286" s="859"/>
      <c r="D286" s="845"/>
      <c r="E286" s="862"/>
      <c r="F286" s="845"/>
      <c r="G286" s="851"/>
      <c r="H286" s="854"/>
      <c r="I286" s="503"/>
      <c r="J286" s="710"/>
      <c r="K286" s="504"/>
      <c r="L286" s="505"/>
      <c r="M286" s="505"/>
      <c r="N286" s="506" t="str">
        <f>IF(I286="","",(SUM(L286:M286)))</f>
        <v/>
      </c>
      <c r="O286" s="507"/>
      <c r="P286" s="508" t="str">
        <f t="shared" si="52"/>
        <v/>
      </c>
      <c r="Q286" s="830"/>
      <c r="R286" s="833"/>
      <c r="S286" s="833"/>
      <c r="T286" s="836"/>
      <c r="U286" s="833"/>
      <c r="V286" s="833"/>
      <c r="W286" s="862"/>
      <c r="X286" s="839"/>
      <c r="Y286" s="105"/>
    </row>
    <row r="287" spans="3:25" ht="19.5" customHeight="1">
      <c r="C287" s="859"/>
      <c r="D287" s="845"/>
      <c r="E287" s="862"/>
      <c r="F287" s="845"/>
      <c r="G287" s="851"/>
      <c r="H287" s="854"/>
      <c r="I287" s="503"/>
      <c r="J287" s="710"/>
      <c r="K287" s="504"/>
      <c r="L287" s="505"/>
      <c r="M287" s="505"/>
      <c r="N287" s="506" t="str">
        <f>IF(I287="","",(SUM(L287:M287)))</f>
        <v/>
      </c>
      <c r="O287" s="507"/>
      <c r="P287" s="508" t="str">
        <f t="shared" si="52"/>
        <v/>
      </c>
      <c r="Q287" s="830"/>
      <c r="R287" s="833"/>
      <c r="S287" s="834"/>
      <c r="T287" s="837"/>
      <c r="U287" s="834"/>
      <c r="V287" s="834"/>
      <c r="W287" s="862"/>
      <c r="X287" s="839"/>
      <c r="Y287" s="105"/>
    </row>
    <row r="288" spans="3:25" ht="19.5" customHeight="1">
      <c r="C288" s="860"/>
      <c r="D288" s="846"/>
      <c r="E288" s="863"/>
      <c r="F288" s="846"/>
      <c r="G288" s="852"/>
      <c r="H288" s="855"/>
      <c r="I288" s="509"/>
      <c r="J288" s="510"/>
      <c r="K288" s="511"/>
      <c r="L288" s="512"/>
      <c r="M288" s="512"/>
      <c r="N288" s="513"/>
      <c r="O288" s="110"/>
      <c r="P288" s="515">
        <f>SUM(P284:P287)</f>
        <v>0</v>
      </c>
      <c r="Q288" s="856"/>
      <c r="R288" s="857"/>
      <c r="S288" s="633"/>
      <c r="T288" s="634"/>
      <c r="U288" s="632">
        <f>IF(AND(R288="",T288=""),0,(SUM(Q288*R288+S288*T288)))</f>
        <v>0</v>
      </c>
      <c r="V288" s="518">
        <f>IF(AND(P288="",U288=""),"",SUM(P288+U288))</f>
        <v>0</v>
      </c>
      <c r="W288" s="863"/>
      <c r="X288" s="840"/>
      <c r="Y288" s="105"/>
    </row>
    <row r="289" spans="3:25" ht="19.5" customHeight="1">
      <c r="C289" s="858"/>
      <c r="D289" s="844"/>
      <c r="E289" s="861"/>
      <c r="F289" s="844"/>
      <c r="G289" s="850"/>
      <c r="H289" s="853"/>
      <c r="I289" s="497"/>
      <c r="J289" s="709"/>
      <c r="K289" s="498"/>
      <c r="L289" s="499"/>
      <c r="M289" s="499"/>
      <c r="N289" s="500" t="str">
        <f>IF(I289="","",(SUM(L289:M289)))</f>
        <v/>
      </c>
      <c r="O289" s="501"/>
      <c r="P289" s="502" t="str">
        <f t="shared" ref="P289:P292" si="53">IF(O289="","",(N289*O289))</f>
        <v/>
      </c>
      <c r="Q289" s="829"/>
      <c r="R289" s="832"/>
      <c r="S289" s="832"/>
      <c r="T289" s="835"/>
      <c r="U289" s="832"/>
      <c r="V289" s="832"/>
      <c r="W289" s="861"/>
      <c r="X289" s="838"/>
      <c r="Y289" s="105"/>
    </row>
    <row r="290" spans="3:25" ht="19.5" customHeight="1">
      <c r="C290" s="859"/>
      <c r="D290" s="845"/>
      <c r="E290" s="862"/>
      <c r="F290" s="845"/>
      <c r="G290" s="851"/>
      <c r="H290" s="854"/>
      <c r="I290" s="503"/>
      <c r="J290" s="710"/>
      <c r="K290" s="504"/>
      <c r="L290" s="505"/>
      <c r="M290" s="505"/>
      <c r="N290" s="506" t="str">
        <f>IF(I290="","",(SUM(L290:M290)))</f>
        <v/>
      </c>
      <c r="O290" s="507"/>
      <c r="P290" s="508" t="str">
        <f t="shared" si="53"/>
        <v/>
      </c>
      <c r="Q290" s="830"/>
      <c r="R290" s="833"/>
      <c r="S290" s="833"/>
      <c r="T290" s="836"/>
      <c r="U290" s="833"/>
      <c r="V290" s="833"/>
      <c r="W290" s="862"/>
      <c r="X290" s="839"/>
      <c r="Y290" s="105"/>
    </row>
    <row r="291" spans="3:25" ht="19.5" customHeight="1">
      <c r="C291" s="859"/>
      <c r="D291" s="845"/>
      <c r="E291" s="862"/>
      <c r="F291" s="845"/>
      <c r="G291" s="851"/>
      <c r="H291" s="854"/>
      <c r="I291" s="503"/>
      <c r="J291" s="710"/>
      <c r="K291" s="504"/>
      <c r="L291" s="505"/>
      <c r="M291" s="505"/>
      <c r="N291" s="506" t="str">
        <f>IF(I291="","",(SUM(L291:M291)))</f>
        <v/>
      </c>
      <c r="O291" s="507"/>
      <c r="P291" s="508" t="str">
        <f t="shared" si="53"/>
        <v/>
      </c>
      <c r="Q291" s="830"/>
      <c r="R291" s="833"/>
      <c r="S291" s="833"/>
      <c r="T291" s="836"/>
      <c r="U291" s="833"/>
      <c r="V291" s="833"/>
      <c r="W291" s="862"/>
      <c r="X291" s="839"/>
      <c r="Y291" s="105"/>
    </row>
    <row r="292" spans="3:25" ht="19.5" customHeight="1">
      <c r="C292" s="859"/>
      <c r="D292" s="845"/>
      <c r="E292" s="862"/>
      <c r="F292" s="845"/>
      <c r="G292" s="851"/>
      <c r="H292" s="854"/>
      <c r="I292" s="503"/>
      <c r="J292" s="710"/>
      <c r="K292" s="504"/>
      <c r="L292" s="505"/>
      <c r="M292" s="505"/>
      <c r="N292" s="506" t="str">
        <f>IF(I292="","",(SUM(L292:M292)))</f>
        <v/>
      </c>
      <c r="O292" s="507"/>
      <c r="P292" s="508" t="str">
        <f t="shared" si="53"/>
        <v/>
      </c>
      <c r="Q292" s="830"/>
      <c r="R292" s="833"/>
      <c r="S292" s="834"/>
      <c r="T292" s="837"/>
      <c r="U292" s="834"/>
      <c r="V292" s="834"/>
      <c r="W292" s="862"/>
      <c r="X292" s="839"/>
      <c r="Y292" s="105"/>
    </row>
    <row r="293" spans="3:25" ht="19.5" customHeight="1">
      <c r="C293" s="860"/>
      <c r="D293" s="846"/>
      <c r="E293" s="863"/>
      <c r="F293" s="846"/>
      <c r="G293" s="852"/>
      <c r="H293" s="855"/>
      <c r="I293" s="509"/>
      <c r="J293" s="510"/>
      <c r="K293" s="511"/>
      <c r="L293" s="512"/>
      <c r="M293" s="512"/>
      <c r="N293" s="513"/>
      <c r="O293" s="110"/>
      <c r="P293" s="515">
        <f>SUM(P289:P292)</f>
        <v>0</v>
      </c>
      <c r="Q293" s="856"/>
      <c r="R293" s="857"/>
      <c r="S293" s="633"/>
      <c r="T293" s="634"/>
      <c r="U293" s="632">
        <f>IF(AND(R293="",T293=""),0,(SUM(Q293*R293+S293*T293)))</f>
        <v>0</v>
      </c>
      <c r="V293" s="518">
        <f>IF(AND(P293="",U293=""),"",SUM(P293+U293))</f>
        <v>0</v>
      </c>
      <c r="W293" s="863"/>
      <c r="X293" s="840"/>
      <c r="Y293" s="105"/>
    </row>
    <row r="294" spans="3:25" ht="19.5" customHeight="1">
      <c r="C294" s="858"/>
      <c r="D294" s="844"/>
      <c r="E294" s="861"/>
      <c r="F294" s="844"/>
      <c r="G294" s="850"/>
      <c r="H294" s="853"/>
      <c r="I294" s="497"/>
      <c r="J294" s="709"/>
      <c r="K294" s="498"/>
      <c r="L294" s="499"/>
      <c r="M294" s="499"/>
      <c r="N294" s="500" t="str">
        <f>IF(I294="","",(SUM(L294:M294)))</f>
        <v/>
      </c>
      <c r="O294" s="501"/>
      <c r="P294" s="502" t="str">
        <f t="shared" ref="P294:P297" si="54">IF(O294="","",(N294*O294))</f>
        <v/>
      </c>
      <c r="Q294" s="829"/>
      <c r="R294" s="832"/>
      <c r="S294" s="832"/>
      <c r="T294" s="835"/>
      <c r="U294" s="832"/>
      <c r="V294" s="832"/>
      <c r="W294" s="861"/>
      <c r="X294" s="838"/>
      <c r="Y294" s="105"/>
    </row>
    <row r="295" spans="3:25" ht="19.5" customHeight="1">
      <c r="C295" s="859"/>
      <c r="D295" s="845"/>
      <c r="E295" s="862"/>
      <c r="F295" s="845"/>
      <c r="G295" s="851"/>
      <c r="H295" s="854"/>
      <c r="I295" s="503"/>
      <c r="J295" s="710"/>
      <c r="K295" s="504"/>
      <c r="L295" s="505"/>
      <c r="M295" s="505"/>
      <c r="N295" s="506" t="str">
        <f>IF(I295="","",(SUM(L295:M295)))</f>
        <v/>
      </c>
      <c r="O295" s="507"/>
      <c r="P295" s="508" t="str">
        <f t="shared" si="54"/>
        <v/>
      </c>
      <c r="Q295" s="830"/>
      <c r="R295" s="833"/>
      <c r="S295" s="833"/>
      <c r="T295" s="836"/>
      <c r="U295" s="833"/>
      <c r="V295" s="833"/>
      <c r="W295" s="862"/>
      <c r="X295" s="839"/>
      <c r="Y295" s="105"/>
    </row>
    <row r="296" spans="3:25" ht="19.5" customHeight="1">
      <c r="C296" s="859"/>
      <c r="D296" s="845"/>
      <c r="E296" s="862"/>
      <c r="F296" s="845"/>
      <c r="G296" s="851"/>
      <c r="H296" s="854"/>
      <c r="I296" s="503"/>
      <c r="J296" s="710"/>
      <c r="K296" s="504"/>
      <c r="L296" s="505"/>
      <c r="M296" s="505"/>
      <c r="N296" s="506" t="str">
        <f>IF(I296="","",(SUM(L296:M296)))</f>
        <v/>
      </c>
      <c r="O296" s="507"/>
      <c r="P296" s="508" t="str">
        <f t="shared" si="54"/>
        <v/>
      </c>
      <c r="Q296" s="830"/>
      <c r="R296" s="833"/>
      <c r="S296" s="833"/>
      <c r="T296" s="836"/>
      <c r="U296" s="833"/>
      <c r="V296" s="833"/>
      <c r="W296" s="862"/>
      <c r="X296" s="839"/>
      <c r="Y296" s="105"/>
    </row>
    <row r="297" spans="3:25" ht="19.5" customHeight="1">
      <c r="C297" s="859"/>
      <c r="D297" s="845"/>
      <c r="E297" s="862"/>
      <c r="F297" s="845"/>
      <c r="G297" s="851"/>
      <c r="H297" s="854"/>
      <c r="I297" s="503"/>
      <c r="J297" s="710"/>
      <c r="K297" s="504"/>
      <c r="L297" s="505"/>
      <c r="M297" s="505"/>
      <c r="N297" s="506" t="str">
        <f>IF(I297="","",(SUM(L297:M297)))</f>
        <v/>
      </c>
      <c r="O297" s="507"/>
      <c r="P297" s="508" t="str">
        <f t="shared" si="54"/>
        <v/>
      </c>
      <c r="Q297" s="830"/>
      <c r="R297" s="833"/>
      <c r="S297" s="834"/>
      <c r="T297" s="837"/>
      <c r="U297" s="834"/>
      <c r="V297" s="834"/>
      <c r="W297" s="862"/>
      <c r="X297" s="839"/>
      <c r="Y297" s="105"/>
    </row>
    <row r="298" spans="3:25" ht="19.5" customHeight="1">
      <c r="C298" s="860"/>
      <c r="D298" s="846"/>
      <c r="E298" s="863"/>
      <c r="F298" s="846"/>
      <c r="G298" s="852"/>
      <c r="H298" s="855"/>
      <c r="I298" s="509"/>
      <c r="J298" s="510"/>
      <c r="K298" s="511"/>
      <c r="L298" s="512"/>
      <c r="M298" s="512"/>
      <c r="N298" s="513"/>
      <c r="O298" s="110"/>
      <c r="P298" s="515">
        <f>SUM(P294:P297)</f>
        <v>0</v>
      </c>
      <c r="Q298" s="856"/>
      <c r="R298" s="857"/>
      <c r="S298" s="633"/>
      <c r="T298" s="634"/>
      <c r="U298" s="632">
        <f>IF(AND(R298="",T298=""),0,(SUM(Q298*R298+S298*T298)))</f>
        <v>0</v>
      </c>
      <c r="V298" s="518">
        <f>IF(AND(P298="",U298=""),"",SUM(P298+U298))</f>
        <v>0</v>
      </c>
      <c r="W298" s="863"/>
      <c r="X298" s="840"/>
      <c r="Y298" s="105"/>
    </row>
    <row r="299" spans="3:25" ht="19.5" customHeight="1">
      <c r="C299" s="858"/>
      <c r="D299" s="844"/>
      <c r="E299" s="861"/>
      <c r="F299" s="844"/>
      <c r="G299" s="850"/>
      <c r="H299" s="853"/>
      <c r="I299" s="497"/>
      <c r="J299" s="709"/>
      <c r="K299" s="498"/>
      <c r="L299" s="499"/>
      <c r="M299" s="499"/>
      <c r="N299" s="500" t="str">
        <f>IF(I299="","",(SUM(L299:M299)))</f>
        <v/>
      </c>
      <c r="O299" s="501"/>
      <c r="P299" s="502" t="str">
        <f t="shared" ref="P299:P302" si="55">IF(O299="","",(N299*O299))</f>
        <v/>
      </c>
      <c r="Q299" s="829"/>
      <c r="R299" s="832"/>
      <c r="S299" s="832"/>
      <c r="T299" s="835"/>
      <c r="U299" s="832"/>
      <c r="V299" s="832"/>
      <c r="W299" s="861"/>
      <c r="X299" s="838"/>
      <c r="Y299" s="105"/>
    </row>
    <row r="300" spans="3:25" ht="19.5" customHeight="1">
      <c r="C300" s="859"/>
      <c r="D300" s="845"/>
      <c r="E300" s="862"/>
      <c r="F300" s="845"/>
      <c r="G300" s="851"/>
      <c r="H300" s="854"/>
      <c r="I300" s="503"/>
      <c r="J300" s="710"/>
      <c r="K300" s="504"/>
      <c r="L300" s="505"/>
      <c r="M300" s="505"/>
      <c r="N300" s="506" t="str">
        <f>IF(I300="","",(SUM(L300:M300)))</f>
        <v/>
      </c>
      <c r="O300" s="507"/>
      <c r="P300" s="508" t="str">
        <f t="shared" si="55"/>
        <v/>
      </c>
      <c r="Q300" s="830"/>
      <c r="R300" s="833"/>
      <c r="S300" s="833"/>
      <c r="T300" s="836"/>
      <c r="U300" s="833"/>
      <c r="V300" s="833"/>
      <c r="W300" s="862"/>
      <c r="X300" s="839"/>
      <c r="Y300" s="105"/>
    </row>
    <row r="301" spans="3:25" ht="19.5" customHeight="1">
      <c r="C301" s="859"/>
      <c r="D301" s="845"/>
      <c r="E301" s="862"/>
      <c r="F301" s="845"/>
      <c r="G301" s="851"/>
      <c r="H301" s="854"/>
      <c r="I301" s="503"/>
      <c r="J301" s="710"/>
      <c r="K301" s="504"/>
      <c r="L301" s="505"/>
      <c r="M301" s="505"/>
      <c r="N301" s="506" t="str">
        <f>IF(I301="","",(SUM(L301:M301)))</f>
        <v/>
      </c>
      <c r="O301" s="507"/>
      <c r="P301" s="508" t="str">
        <f t="shared" si="55"/>
        <v/>
      </c>
      <c r="Q301" s="830"/>
      <c r="R301" s="833"/>
      <c r="S301" s="833"/>
      <c r="T301" s="836"/>
      <c r="U301" s="833"/>
      <c r="V301" s="833"/>
      <c r="W301" s="862"/>
      <c r="X301" s="839"/>
      <c r="Y301" s="105"/>
    </row>
    <row r="302" spans="3:25" ht="19.5" customHeight="1">
      <c r="C302" s="859"/>
      <c r="D302" s="845"/>
      <c r="E302" s="862"/>
      <c r="F302" s="845"/>
      <c r="G302" s="851"/>
      <c r="H302" s="854"/>
      <c r="I302" s="503"/>
      <c r="J302" s="710"/>
      <c r="K302" s="504"/>
      <c r="L302" s="505"/>
      <c r="M302" s="505"/>
      <c r="N302" s="506" t="str">
        <f>IF(I302="","",(SUM(L302:M302)))</f>
        <v/>
      </c>
      <c r="O302" s="507"/>
      <c r="P302" s="508" t="str">
        <f t="shared" si="55"/>
        <v/>
      </c>
      <c r="Q302" s="830"/>
      <c r="R302" s="833"/>
      <c r="S302" s="834"/>
      <c r="T302" s="837"/>
      <c r="U302" s="834"/>
      <c r="V302" s="834"/>
      <c r="W302" s="862"/>
      <c r="X302" s="839"/>
      <c r="Y302" s="105"/>
    </row>
    <row r="303" spans="3:25" ht="19.5" customHeight="1">
      <c r="C303" s="860"/>
      <c r="D303" s="846"/>
      <c r="E303" s="863"/>
      <c r="F303" s="846"/>
      <c r="G303" s="852"/>
      <c r="H303" s="855"/>
      <c r="I303" s="509"/>
      <c r="J303" s="510"/>
      <c r="K303" s="511"/>
      <c r="L303" s="512"/>
      <c r="M303" s="512"/>
      <c r="N303" s="513"/>
      <c r="O303" s="110"/>
      <c r="P303" s="515">
        <f>SUM(P299:P302)</f>
        <v>0</v>
      </c>
      <c r="Q303" s="856"/>
      <c r="R303" s="857"/>
      <c r="S303" s="633"/>
      <c r="T303" s="634"/>
      <c r="U303" s="632">
        <f>IF(AND(R303="",T303=""),0,(SUM(Q303*R303+S303*T303)))</f>
        <v>0</v>
      </c>
      <c r="V303" s="518">
        <f>IF(AND(P303="",U303=""),"",SUM(P303+U303))</f>
        <v>0</v>
      </c>
      <c r="W303" s="863"/>
      <c r="X303" s="840"/>
      <c r="Y303" s="105"/>
    </row>
    <row r="304" spans="3:25" ht="19.5" customHeight="1">
      <c r="C304" s="858"/>
      <c r="D304" s="844"/>
      <c r="E304" s="861"/>
      <c r="F304" s="844"/>
      <c r="G304" s="850"/>
      <c r="H304" s="853"/>
      <c r="I304" s="497"/>
      <c r="J304" s="709"/>
      <c r="K304" s="498"/>
      <c r="L304" s="499"/>
      <c r="M304" s="499"/>
      <c r="N304" s="500" t="str">
        <f>IF(I304="","",(SUM(L304:M304)))</f>
        <v/>
      </c>
      <c r="O304" s="501"/>
      <c r="P304" s="502" t="str">
        <f t="shared" ref="P304:P307" si="56">IF(O304="","",(N304*O304))</f>
        <v/>
      </c>
      <c r="Q304" s="829"/>
      <c r="R304" s="832"/>
      <c r="S304" s="832"/>
      <c r="T304" s="835"/>
      <c r="U304" s="832"/>
      <c r="V304" s="832"/>
      <c r="W304" s="861"/>
      <c r="X304" s="838"/>
      <c r="Y304" s="105"/>
    </row>
    <row r="305" spans="3:25" ht="19.5" customHeight="1">
      <c r="C305" s="859"/>
      <c r="D305" s="845"/>
      <c r="E305" s="862"/>
      <c r="F305" s="845"/>
      <c r="G305" s="851"/>
      <c r="H305" s="854"/>
      <c r="I305" s="503"/>
      <c r="J305" s="710"/>
      <c r="K305" s="504"/>
      <c r="L305" s="505"/>
      <c r="M305" s="505"/>
      <c r="N305" s="506" t="str">
        <f>IF(I305="","",(SUM(L305:M305)))</f>
        <v/>
      </c>
      <c r="O305" s="507"/>
      <c r="P305" s="508" t="str">
        <f t="shared" si="56"/>
        <v/>
      </c>
      <c r="Q305" s="830"/>
      <c r="R305" s="833"/>
      <c r="S305" s="833"/>
      <c r="T305" s="836"/>
      <c r="U305" s="833"/>
      <c r="V305" s="833"/>
      <c r="W305" s="862"/>
      <c r="X305" s="839"/>
      <c r="Y305" s="105"/>
    </row>
    <row r="306" spans="3:25" ht="19.5" customHeight="1">
      <c r="C306" s="859"/>
      <c r="D306" s="845"/>
      <c r="E306" s="862"/>
      <c r="F306" s="845"/>
      <c r="G306" s="851"/>
      <c r="H306" s="854"/>
      <c r="I306" s="503"/>
      <c r="J306" s="710"/>
      <c r="K306" s="504"/>
      <c r="L306" s="505"/>
      <c r="M306" s="505"/>
      <c r="N306" s="506" t="str">
        <f>IF(I306="","",(SUM(L306:M306)))</f>
        <v/>
      </c>
      <c r="O306" s="507"/>
      <c r="P306" s="508" t="str">
        <f t="shared" si="56"/>
        <v/>
      </c>
      <c r="Q306" s="830"/>
      <c r="R306" s="833"/>
      <c r="S306" s="833"/>
      <c r="T306" s="836"/>
      <c r="U306" s="833"/>
      <c r="V306" s="833"/>
      <c r="W306" s="862"/>
      <c r="X306" s="839"/>
      <c r="Y306" s="105"/>
    </row>
    <row r="307" spans="3:25" ht="19.5" customHeight="1">
      <c r="C307" s="859"/>
      <c r="D307" s="845"/>
      <c r="E307" s="862"/>
      <c r="F307" s="845"/>
      <c r="G307" s="851"/>
      <c r="H307" s="854"/>
      <c r="I307" s="503"/>
      <c r="J307" s="710"/>
      <c r="K307" s="504"/>
      <c r="L307" s="505"/>
      <c r="M307" s="505"/>
      <c r="N307" s="506" t="str">
        <f>IF(I307="","",(SUM(L307:M307)))</f>
        <v/>
      </c>
      <c r="O307" s="507"/>
      <c r="P307" s="508" t="str">
        <f t="shared" si="56"/>
        <v/>
      </c>
      <c r="Q307" s="830"/>
      <c r="R307" s="833"/>
      <c r="S307" s="834"/>
      <c r="T307" s="837"/>
      <c r="U307" s="834"/>
      <c r="V307" s="834"/>
      <c r="W307" s="862"/>
      <c r="X307" s="839"/>
      <c r="Y307" s="105"/>
    </row>
    <row r="308" spans="3:25" ht="19.5" customHeight="1">
      <c r="C308" s="860"/>
      <c r="D308" s="846"/>
      <c r="E308" s="863"/>
      <c r="F308" s="846"/>
      <c r="G308" s="852"/>
      <c r="H308" s="855"/>
      <c r="I308" s="509"/>
      <c r="J308" s="510"/>
      <c r="K308" s="511"/>
      <c r="L308" s="512"/>
      <c r="M308" s="512"/>
      <c r="N308" s="513"/>
      <c r="O308" s="110"/>
      <c r="P308" s="515">
        <f>SUM(P304:P307)</f>
        <v>0</v>
      </c>
      <c r="Q308" s="856"/>
      <c r="R308" s="857"/>
      <c r="S308" s="633"/>
      <c r="T308" s="634"/>
      <c r="U308" s="632">
        <f>IF(AND(R308="",T308=""),0,(SUM(Q308*R308+S308*T308)))</f>
        <v>0</v>
      </c>
      <c r="V308" s="518">
        <f>IF(AND(P308="",U308=""),"",SUM(P308+U308))</f>
        <v>0</v>
      </c>
      <c r="W308" s="863"/>
      <c r="X308" s="840"/>
      <c r="Y308" s="105"/>
    </row>
    <row r="309" spans="3:25" ht="19.5" customHeight="1">
      <c r="C309" s="858"/>
      <c r="D309" s="844"/>
      <c r="E309" s="861"/>
      <c r="F309" s="844"/>
      <c r="G309" s="850"/>
      <c r="H309" s="853"/>
      <c r="I309" s="497"/>
      <c r="J309" s="709"/>
      <c r="K309" s="498"/>
      <c r="L309" s="499"/>
      <c r="M309" s="499"/>
      <c r="N309" s="500" t="str">
        <f>IF(I309="","",(SUM(L309:M309)))</f>
        <v/>
      </c>
      <c r="O309" s="501"/>
      <c r="P309" s="502" t="str">
        <f t="shared" ref="P309:P312" si="57">IF(O309="","",(N309*O309))</f>
        <v/>
      </c>
      <c r="Q309" s="829"/>
      <c r="R309" s="832"/>
      <c r="S309" s="832"/>
      <c r="T309" s="835"/>
      <c r="U309" s="832"/>
      <c r="V309" s="832"/>
      <c r="W309" s="861"/>
      <c r="X309" s="838"/>
      <c r="Y309" s="105"/>
    </row>
    <row r="310" spans="3:25" ht="19.5" customHeight="1">
      <c r="C310" s="859"/>
      <c r="D310" s="845"/>
      <c r="E310" s="862"/>
      <c r="F310" s="845"/>
      <c r="G310" s="851"/>
      <c r="H310" s="854"/>
      <c r="I310" s="503"/>
      <c r="J310" s="710"/>
      <c r="K310" s="504"/>
      <c r="L310" s="505"/>
      <c r="M310" s="505"/>
      <c r="N310" s="506" t="str">
        <f>IF(I310="","",(SUM(L310:M310)))</f>
        <v/>
      </c>
      <c r="O310" s="507"/>
      <c r="P310" s="508" t="str">
        <f t="shared" si="57"/>
        <v/>
      </c>
      <c r="Q310" s="830"/>
      <c r="R310" s="833"/>
      <c r="S310" s="833"/>
      <c r="T310" s="836"/>
      <c r="U310" s="833"/>
      <c r="V310" s="833"/>
      <c r="W310" s="862"/>
      <c r="X310" s="839"/>
      <c r="Y310" s="105"/>
    </row>
    <row r="311" spans="3:25" ht="19.5" customHeight="1">
      <c r="C311" s="859"/>
      <c r="D311" s="845"/>
      <c r="E311" s="862"/>
      <c r="F311" s="845"/>
      <c r="G311" s="851"/>
      <c r="H311" s="854"/>
      <c r="I311" s="503"/>
      <c r="J311" s="710"/>
      <c r="K311" s="504"/>
      <c r="L311" s="505"/>
      <c r="M311" s="505"/>
      <c r="N311" s="506" t="str">
        <f>IF(I311="","",(SUM(L311:M311)))</f>
        <v/>
      </c>
      <c r="O311" s="507"/>
      <c r="P311" s="508" t="str">
        <f t="shared" si="57"/>
        <v/>
      </c>
      <c r="Q311" s="830"/>
      <c r="R311" s="833"/>
      <c r="S311" s="833"/>
      <c r="T311" s="836"/>
      <c r="U311" s="833"/>
      <c r="V311" s="833"/>
      <c r="W311" s="862"/>
      <c r="X311" s="839"/>
      <c r="Y311" s="105"/>
    </row>
    <row r="312" spans="3:25" ht="19.5" customHeight="1">
      <c r="C312" s="859"/>
      <c r="D312" s="845"/>
      <c r="E312" s="862"/>
      <c r="F312" s="845"/>
      <c r="G312" s="851"/>
      <c r="H312" s="854"/>
      <c r="I312" s="503"/>
      <c r="J312" s="710"/>
      <c r="K312" s="504"/>
      <c r="L312" s="505"/>
      <c r="M312" s="505"/>
      <c r="N312" s="506" t="str">
        <f>IF(I312="","",(SUM(L312:M312)))</f>
        <v/>
      </c>
      <c r="O312" s="507"/>
      <c r="P312" s="508" t="str">
        <f t="shared" si="57"/>
        <v/>
      </c>
      <c r="Q312" s="830"/>
      <c r="R312" s="833"/>
      <c r="S312" s="834"/>
      <c r="T312" s="837"/>
      <c r="U312" s="834"/>
      <c r="V312" s="834"/>
      <c r="W312" s="862"/>
      <c r="X312" s="839"/>
      <c r="Y312" s="105"/>
    </row>
    <row r="313" spans="3:25" ht="19.5" customHeight="1">
      <c r="C313" s="860"/>
      <c r="D313" s="846"/>
      <c r="E313" s="863"/>
      <c r="F313" s="846"/>
      <c r="G313" s="852"/>
      <c r="H313" s="855"/>
      <c r="I313" s="509"/>
      <c r="J313" s="510"/>
      <c r="K313" s="511"/>
      <c r="L313" s="512"/>
      <c r="M313" s="512"/>
      <c r="N313" s="513"/>
      <c r="O313" s="110"/>
      <c r="P313" s="515">
        <f>SUM(P309:P312)</f>
        <v>0</v>
      </c>
      <c r="Q313" s="856"/>
      <c r="R313" s="857"/>
      <c r="S313" s="633"/>
      <c r="T313" s="634"/>
      <c r="U313" s="632">
        <f>IF(AND(R313="",T313=""),0,(SUM(Q313*R313+S313*T313)))</f>
        <v>0</v>
      </c>
      <c r="V313" s="518">
        <f>IF(AND(P313="",U313=""),"",SUM(P313+U313))</f>
        <v>0</v>
      </c>
      <c r="W313" s="863"/>
      <c r="X313" s="840"/>
      <c r="Y313" s="105"/>
    </row>
    <row r="314" spans="3:25" ht="19.5" customHeight="1">
      <c r="C314" s="858"/>
      <c r="D314" s="844"/>
      <c r="E314" s="861"/>
      <c r="F314" s="844"/>
      <c r="G314" s="850"/>
      <c r="H314" s="853"/>
      <c r="I314" s="497"/>
      <c r="J314" s="709"/>
      <c r="K314" s="498"/>
      <c r="L314" s="499"/>
      <c r="M314" s="499"/>
      <c r="N314" s="500" t="str">
        <f>IF(I314="","",(SUM(L314:M314)))</f>
        <v/>
      </c>
      <c r="O314" s="501"/>
      <c r="P314" s="502" t="str">
        <f t="shared" ref="P314" si="58">IF(O314="","",(N314*O314))</f>
        <v/>
      </c>
      <c r="Q314" s="829"/>
      <c r="R314" s="832"/>
      <c r="S314" s="832"/>
      <c r="T314" s="835"/>
      <c r="U314" s="832"/>
      <c r="V314" s="832"/>
      <c r="W314" s="861"/>
      <c r="X314" s="838"/>
      <c r="Y314" s="105"/>
    </row>
    <row r="315" spans="3:25" ht="19.5" customHeight="1">
      <c r="C315" s="859"/>
      <c r="D315" s="845"/>
      <c r="E315" s="862"/>
      <c r="F315" s="845"/>
      <c r="G315" s="851"/>
      <c r="H315" s="854"/>
      <c r="I315" s="503"/>
      <c r="J315" s="710"/>
      <c r="K315" s="504"/>
      <c r="L315" s="505"/>
      <c r="M315" s="505"/>
      <c r="N315" s="506" t="str">
        <f>IF(I315="","",(SUM(L315:M315)))</f>
        <v/>
      </c>
      <c r="O315" s="507"/>
      <c r="P315" s="508" t="str">
        <f t="shared" ref="P315:P317" si="59">IF(O315="","",(N315*O315))</f>
        <v/>
      </c>
      <c r="Q315" s="830"/>
      <c r="R315" s="833"/>
      <c r="S315" s="833"/>
      <c r="T315" s="836"/>
      <c r="U315" s="833"/>
      <c r="V315" s="833"/>
      <c r="W315" s="862"/>
      <c r="X315" s="839"/>
      <c r="Y315" s="105"/>
    </row>
    <row r="316" spans="3:25" ht="19.5" customHeight="1">
      <c r="C316" s="859"/>
      <c r="D316" s="845"/>
      <c r="E316" s="862"/>
      <c r="F316" s="845"/>
      <c r="G316" s="851"/>
      <c r="H316" s="854"/>
      <c r="I316" s="503"/>
      <c r="J316" s="710"/>
      <c r="K316" s="504"/>
      <c r="L316" s="505"/>
      <c r="M316" s="505"/>
      <c r="N316" s="506" t="str">
        <f>IF(I316="","",(SUM(L316:M316)))</f>
        <v/>
      </c>
      <c r="O316" s="507"/>
      <c r="P316" s="508" t="str">
        <f t="shared" si="59"/>
        <v/>
      </c>
      <c r="Q316" s="830"/>
      <c r="R316" s="833"/>
      <c r="S316" s="833"/>
      <c r="T316" s="836"/>
      <c r="U316" s="833"/>
      <c r="V316" s="833"/>
      <c r="W316" s="862"/>
      <c r="X316" s="839"/>
      <c r="Y316" s="105"/>
    </row>
    <row r="317" spans="3:25" ht="19.5" customHeight="1">
      <c r="C317" s="859"/>
      <c r="D317" s="845"/>
      <c r="E317" s="862"/>
      <c r="F317" s="845"/>
      <c r="G317" s="851"/>
      <c r="H317" s="854"/>
      <c r="I317" s="503"/>
      <c r="J317" s="710"/>
      <c r="K317" s="504"/>
      <c r="L317" s="505"/>
      <c r="M317" s="505"/>
      <c r="N317" s="506" t="str">
        <f>IF(I317="","",(SUM(L317:M317)))</f>
        <v/>
      </c>
      <c r="O317" s="507"/>
      <c r="P317" s="508" t="str">
        <f t="shared" si="59"/>
        <v/>
      </c>
      <c r="Q317" s="830"/>
      <c r="R317" s="833"/>
      <c r="S317" s="834"/>
      <c r="T317" s="837"/>
      <c r="U317" s="834"/>
      <c r="V317" s="834"/>
      <c r="W317" s="862"/>
      <c r="X317" s="839"/>
      <c r="Y317" s="105"/>
    </row>
    <row r="318" spans="3:25" ht="19.5" customHeight="1">
      <c r="C318" s="860"/>
      <c r="D318" s="846"/>
      <c r="E318" s="863"/>
      <c r="F318" s="846"/>
      <c r="G318" s="852"/>
      <c r="H318" s="855"/>
      <c r="I318" s="509"/>
      <c r="J318" s="510"/>
      <c r="K318" s="511"/>
      <c r="L318" s="512"/>
      <c r="M318" s="512"/>
      <c r="N318" s="513"/>
      <c r="O318" s="110"/>
      <c r="P318" s="515">
        <f>SUM(P314:P317)</f>
        <v>0</v>
      </c>
      <c r="Q318" s="856"/>
      <c r="R318" s="857"/>
      <c r="S318" s="633"/>
      <c r="T318" s="634"/>
      <c r="U318" s="632">
        <f>IF(AND(R318="",T318=""),0,(SUM(Q318*R318+S318*T318)))</f>
        <v>0</v>
      </c>
      <c r="V318" s="518">
        <f>IF(AND(P318="",U318=""),"",SUM(P318+U318))</f>
        <v>0</v>
      </c>
      <c r="W318" s="863"/>
      <c r="X318" s="840"/>
      <c r="Y318" s="105"/>
    </row>
    <row r="319" spans="3:25" ht="19.5" customHeight="1">
      <c r="C319" s="858"/>
      <c r="D319" s="844"/>
      <c r="E319" s="861"/>
      <c r="F319" s="844"/>
      <c r="G319" s="850"/>
      <c r="H319" s="853"/>
      <c r="I319" s="497"/>
      <c r="J319" s="709"/>
      <c r="K319" s="498"/>
      <c r="L319" s="499"/>
      <c r="M319" s="499"/>
      <c r="N319" s="500" t="str">
        <f>IF(I319="","",(SUM(L319:M319)))</f>
        <v/>
      </c>
      <c r="O319" s="501"/>
      <c r="P319" s="502" t="str">
        <f t="shared" ref="P319:P322" si="60">IF(O319="","",(N319*O319))</f>
        <v/>
      </c>
      <c r="Q319" s="829"/>
      <c r="R319" s="832"/>
      <c r="S319" s="832"/>
      <c r="T319" s="835"/>
      <c r="U319" s="832"/>
      <c r="V319" s="832"/>
      <c r="W319" s="861"/>
      <c r="X319" s="838"/>
      <c r="Y319" s="105"/>
    </row>
    <row r="320" spans="3:25" ht="19.5" customHeight="1">
      <c r="C320" s="859"/>
      <c r="D320" s="845"/>
      <c r="E320" s="862"/>
      <c r="F320" s="845"/>
      <c r="G320" s="851"/>
      <c r="H320" s="854"/>
      <c r="I320" s="503"/>
      <c r="J320" s="710"/>
      <c r="K320" s="504"/>
      <c r="L320" s="505"/>
      <c r="M320" s="505"/>
      <c r="N320" s="506" t="str">
        <f>IF(I320="","",(SUM(L320:M320)))</f>
        <v/>
      </c>
      <c r="O320" s="507"/>
      <c r="P320" s="508" t="str">
        <f t="shared" si="60"/>
        <v/>
      </c>
      <c r="Q320" s="830"/>
      <c r="R320" s="833"/>
      <c r="S320" s="833"/>
      <c r="T320" s="836"/>
      <c r="U320" s="833"/>
      <c r="V320" s="833"/>
      <c r="W320" s="862"/>
      <c r="X320" s="839"/>
      <c r="Y320" s="105"/>
    </row>
    <row r="321" spans="3:25" ht="19.5" customHeight="1">
      <c r="C321" s="859"/>
      <c r="D321" s="845"/>
      <c r="E321" s="862"/>
      <c r="F321" s="845"/>
      <c r="G321" s="851"/>
      <c r="H321" s="854"/>
      <c r="I321" s="503"/>
      <c r="J321" s="710"/>
      <c r="K321" s="504"/>
      <c r="L321" s="505"/>
      <c r="M321" s="505"/>
      <c r="N321" s="506" t="str">
        <f>IF(I321="","",(SUM(L321:M321)))</f>
        <v/>
      </c>
      <c r="O321" s="507"/>
      <c r="P321" s="508" t="str">
        <f t="shared" si="60"/>
        <v/>
      </c>
      <c r="Q321" s="830"/>
      <c r="R321" s="833"/>
      <c r="S321" s="833"/>
      <c r="T321" s="836"/>
      <c r="U321" s="833"/>
      <c r="V321" s="833"/>
      <c r="W321" s="862"/>
      <c r="X321" s="839"/>
      <c r="Y321" s="105"/>
    </row>
    <row r="322" spans="3:25" ht="19.5" customHeight="1">
      <c r="C322" s="859"/>
      <c r="D322" s="845"/>
      <c r="E322" s="862"/>
      <c r="F322" s="845"/>
      <c r="G322" s="851"/>
      <c r="H322" s="854"/>
      <c r="I322" s="503"/>
      <c r="J322" s="710"/>
      <c r="K322" s="504"/>
      <c r="L322" s="505"/>
      <c r="M322" s="505"/>
      <c r="N322" s="506" t="str">
        <f>IF(I322="","",(SUM(L322:M322)))</f>
        <v/>
      </c>
      <c r="O322" s="507"/>
      <c r="P322" s="508" t="str">
        <f t="shared" si="60"/>
        <v/>
      </c>
      <c r="Q322" s="830"/>
      <c r="R322" s="833"/>
      <c r="S322" s="834"/>
      <c r="T322" s="837"/>
      <c r="U322" s="834"/>
      <c r="V322" s="834"/>
      <c r="W322" s="862"/>
      <c r="X322" s="839"/>
      <c r="Y322" s="105"/>
    </row>
    <row r="323" spans="3:25" ht="19.5" customHeight="1">
      <c r="C323" s="860"/>
      <c r="D323" s="846"/>
      <c r="E323" s="863"/>
      <c r="F323" s="846"/>
      <c r="G323" s="852"/>
      <c r="H323" s="855"/>
      <c r="I323" s="509"/>
      <c r="J323" s="510"/>
      <c r="K323" s="511"/>
      <c r="L323" s="512"/>
      <c r="M323" s="512"/>
      <c r="N323" s="513"/>
      <c r="O323" s="110"/>
      <c r="P323" s="515">
        <f>SUM(P319:P322)</f>
        <v>0</v>
      </c>
      <c r="Q323" s="856"/>
      <c r="R323" s="857"/>
      <c r="S323" s="633"/>
      <c r="T323" s="634"/>
      <c r="U323" s="632">
        <f>IF(AND(R323="",T323=""),0,(SUM(Q323*R323+S323*T323)))</f>
        <v>0</v>
      </c>
      <c r="V323" s="518">
        <f>IF(AND(P323="",U323=""),"",SUM(P323+U323))</f>
        <v>0</v>
      </c>
      <c r="W323" s="863"/>
      <c r="X323" s="840"/>
      <c r="Y323" s="105"/>
    </row>
    <row r="324" spans="3:25" ht="19.5" customHeight="1">
      <c r="C324" s="858"/>
      <c r="D324" s="844"/>
      <c r="E324" s="861"/>
      <c r="F324" s="844"/>
      <c r="G324" s="850"/>
      <c r="H324" s="853"/>
      <c r="I324" s="497"/>
      <c r="J324" s="709"/>
      <c r="K324" s="498"/>
      <c r="L324" s="499"/>
      <c r="M324" s="499"/>
      <c r="N324" s="500" t="str">
        <f>IF(I324="","",(SUM(L324:M324)))</f>
        <v/>
      </c>
      <c r="O324" s="501"/>
      <c r="P324" s="502" t="str">
        <f t="shared" ref="P324:P327" si="61">IF(O324="","",(N324*O324))</f>
        <v/>
      </c>
      <c r="Q324" s="829"/>
      <c r="R324" s="832"/>
      <c r="S324" s="832"/>
      <c r="T324" s="835"/>
      <c r="U324" s="832"/>
      <c r="V324" s="832"/>
      <c r="W324" s="861"/>
      <c r="X324" s="838"/>
      <c r="Y324" s="105"/>
    </row>
    <row r="325" spans="3:25" ht="19.5" customHeight="1">
      <c r="C325" s="859"/>
      <c r="D325" s="845"/>
      <c r="E325" s="862"/>
      <c r="F325" s="845"/>
      <c r="G325" s="851"/>
      <c r="H325" s="854"/>
      <c r="I325" s="503"/>
      <c r="J325" s="710"/>
      <c r="K325" s="504"/>
      <c r="L325" s="505"/>
      <c r="M325" s="505"/>
      <c r="N325" s="506" t="str">
        <f>IF(I325="","",(SUM(L325:M325)))</f>
        <v/>
      </c>
      <c r="O325" s="507"/>
      <c r="P325" s="508" t="str">
        <f t="shared" si="61"/>
        <v/>
      </c>
      <c r="Q325" s="830"/>
      <c r="R325" s="833"/>
      <c r="S325" s="833"/>
      <c r="T325" s="836"/>
      <c r="U325" s="833"/>
      <c r="V325" s="833"/>
      <c r="W325" s="862"/>
      <c r="X325" s="839"/>
      <c r="Y325" s="105"/>
    </row>
    <row r="326" spans="3:25" ht="19.5" customHeight="1">
      <c r="C326" s="859"/>
      <c r="D326" s="845"/>
      <c r="E326" s="862"/>
      <c r="F326" s="845"/>
      <c r="G326" s="851"/>
      <c r="H326" s="854"/>
      <c r="I326" s="503"/>
      <c r="J326" s="710"/>
      <c r="K326" s="504"/>
      <c r="L326" s="505"/>
      <c r="M326" s="505"/>
      <c r="N326" s="506" t="str">
        <f>IF(I326="","",(SUM(L326:M326)))</f>
        <v/>
      </c>
      <c r="O326" s="507"/>
      <c r="P326" s="508" t="str">
        <f t="shared" si="61"/>
        <v/>
      </c>
      <c r="Q326" s="830"/>
      <c r="R326" s="833"/>
      <c r="S326" s="833"/>
      <c r="T326" s="836"/>
      <c r="U326" s="833"/>
      <c r="V326" s="833"/>
      <c r="W326" s="862"/>
      <c r="X326" s="839"/>
      <c r="Y326" s="105"/>
    </row>
    <row r="327" spans="3:25" ht="19.5" customHeight="1">
      <c r="C327" s="859"/>
      <c r="D327" s="845"/>
      <c r="E327" s="862"/>
      <c r="F327" s="845"/>
      <c r="G327" s="851"/>
      <c r="H327" s="854"/>
      <c r="I327" s="503"/>
      <c r="J327" s="710"/>
      <c r="K327" s="504"/>
      <c r="L327" s="505"/>
      <c r="M327" s="505"/>
      <c r="N327" s="506" t="str">
        <f>IF(I327="","",(SUM(L327:M327)))</f>
        <v/>
      </c>
      <c r="O327" s="507"/>
      <c r="P327" s="508" t="str">
        <f t="shared" si="61"/>
        <v/>
      </c>
      <c r="Q327" s="830"/>
      <c r="R327" s="833"/>
      <c r="S327" s="834"/>
      <c r="T327" s="837"/>
      <c r="U327" s="834"/>
      <c r="V327" s="834"/>
      <c r="W327" s="862"/>
      <c r="X327" s="839"/>
      <c r="Y327" s="105"/>
    </row>
    <row r="328" spans="3:25" ht="19.5" customHeight="1">
      <c r="C328" s="860"/>
      <c r="D328" s="846"/>
      <c r="E328" s="863"/>
      <c r="F328" s="846"/>
      <c r="G328" s="852"/>
      <c r="H328" s="855"/>
      <c r="I328" s="509"/>
      <c r="J328" s="510"/>
      <c r="K328" s="511"/>
      <c r="L328" s="512"/>
      <c r="M328" s="512"/>
      <c r="N328" s="513"/>
      <c r="O328" s="110"/>
      <c r="P328" s="515">
        <f>SUM(P324:P327)</f>
        <v>0</v>
      </c>
      <c r="Q328" s="856"/>
      <c r="R328" s="857"/>
      <c r="S328" s="633"/>
      <c r="T328" s="634"/>
      <c r="U328" s="632">
        <f>IF(AND(R328="",T328=""),0,(SUM(Q328*R328+S328*T328)))</f>
        <v>0</v>
      </c>
      <c r="V328" s="518">
        <f>IF(AND(P328="",U328=""),"",SUM(P328+U328))</f>
        <v>0</v>
      </c>
      <c r="W328" s="863"/>
      <c r="X328" s="840"/>
      <c r="Y328" s="105"/>
    </row>
    <row r="329" spans="3:25" ht="19.5" customHeight="1">
      <c r="C329" s="858"/>
      <c r="D329" s="844"/>
      <c r="E329" s="861"/>
      <c r="F329" s="844"/>
      <c r="G329" s="850"/>
      <c r="H329" s="853"/>
      <c r="I329" s="497"/>
      <c r="J329" s="709"/>
      <c r="K329" s="498"/>
      <c r="L329" s="499"/>
      <c r="M329" s="499"/>
      <c r="N329" s="500" t="str">
        <f>IF(I329="","",(SUM(L329:M329)))</f>
        <v/>
      </c>
      <c r="O329" s="501"/>
      <c r="P329" s="502" t="str">
        <f t="shared" ref="P329:P332" si="62">IF(O329="","",(N329*O329))</f>
        <v/>
      </c>
      <c r="Q329" s="829"/>
      <c r="R329" s="832"/>
      <c r="S329" s="832"/>
      <c r="T329" s="835"/>
      <c r="U329" s="832"/>
      <c r="V329" s="832"/>
      <c r="W329" s="861"/>
      <c r="X329" s="838"/>
      <c r="Y329" s="105"/>
    </row>
    <row r="330" spans="3:25" ht="19.5" customHeight="1">
      <c r="C330" s="859"/>
      <c r="D330" s="845"/>
      <c r="E330" s="862"/>
      <c r="F330" s="845"/>
      <c r="G330" s="851"/>
      <c r="H330" s="854"/>
      <c r="I330" s="503"/>
      <c r="J330" s="710"/>
      <c r="K330" s="504"/>
      <c r="L330" s="505"/>
      <c r="M330" s="505"/>
      <c r="N330" s="506" t="str">
        <f>IF(I330="","",(SUM(L330:M330)))</f>
        <v/>
      </c>
      <c r="O330" s="507"/>
      <c r="P330" s="508" t="str">
        <f t="shared" si="62"/>
        <v/>
      </c>
      <c r="Q330" s="830"/>
      <c r="R330" s="833"/>
      <c r="S330" s="833"/>
      <c r="T330" s="836"/>
      <c r="U330" s="833"/>
      <c r="V330" s="833"/>
      <c r="W330" s="862"/>
      <c r="X330" s="839"/>
      <c r="Y330" s="105"/>
    </row>
    <row r="331" spans="3:25" ht="19.5" customHeight="1">
      <c r="C331" s="859"/>
      <c r="D331" s="845"/>
      <c r="E331" s="862"/>
      <c r="F331" s="845"/>
      <c r="G331" s="851"/>
      <c r="H331" s="854"/>
      <c r="I331" s="503"/>
      <c r="J331" s="710"/>
      <c r="K331" s="504"/>
      <c r="L331" s="505"/>
      <c r="M331" s="505"/>
      <c r="N331" s="506" t="str">
        <f>IF(I331="","",(SUM(L331:M331)))</f>
        <v/>
      </c>
      <c r="O331" s="507"/>
      <c r="P331" s="508" t="str">
        <f t="shared" si="62"/>
        <v/>
      </c>
      <c r="Q331" s="830"/>
      <c r="R331" s="833"/>
      <c r="S331" s="833"/>
      <c r="T331" s="836"/>
      <c r="U331" s="833"/>
      <c r="V331" s="833"/>
      <c r="W331" s="862"/>
      <c r="X331" s="839"/>
      <c r="Y331" s="105"/>
    </row>
    <row r="332" spans="3:25" ht="19.5" customHeight="1">
      <c r="C332" s="859"/>
      <c r="D332" s="845"/>
      <c r="E332" s="862"/>
      <c r="F332" s="845"/>
      <c r="G332" s="851"/>
      <c r="H332" s="854"/>
      <c r="I332" s="503"/>
      <c r="J332" s="710"/>
      <c r="K332" s="504"/>
      <c r="L332" s="505"/>
      <c r="M332" s="505"/>
      <c r="N332" s="506" t="str">
        <f>IF(I332="","",(SUM(L332:M332)))</f>
        <v/>
      </c>
      <c r="O332" s="507"/>
      <c r="P332" s="508" t="str">
        <f t="shared" si="62"/>
        <v/>
      </c>
      <c r="Q332" s="830"/>
      <c r="R332" s="833"/>
      <c r="S332" s="834"/>
      <c r="T332" s="837"/>
      <c r="U332" s="834"/>
      <c r="V332" s="834"/>
      <c r="W332" s="862"/>
      <c r="X332" s="839"/>
      <c r="Y332" s="105"/>
    </row>
    <row r="333" spans="3:25" ht="19.5" customHeight="1">
      <c r="C333" s="860"/>
      <c r="D333" s="846"/>
      <c r="E333" s="863"/>
      <c r="F333" s="846"/>
      <c r="G333" s="852"/>
      <c r="H333" s="855"/>
      <c r="I333" s="509"/>
      <c r="J333" s="510"/>
      <c r="K333" s="511"/>
      <c r="L333" s="512"/>
      <c r="M333" s="512"/>
      <c r="N333" s="513"/>
      <c r="O333" s="110"/>
      <c r="P333" s="515">
        <f>SUM(P329:P332)</f>
        <v>0</v>
      </c>
      <c r="Q333" s="856"/>
      <c r="R333" s="857"/>
      <c r="S333" s="633"/>
      <c r="T333" s="634"/>
      <c r="U333" s="632">
        <f>IF(AND(R333="",T333=""),0,(SUM(Q333*R333+S333*T333)))</f>
        <v>0</v>
      </c>
      <c r="V333" s="518">
        <f>IF(AND(P333="",U333=""),"",SUM(P333+U333))</f>
        <v>0</v>
      </c>
      <c r="W333" s="863"/>
      <c r="X333" s="840"/>
      <c r="Y333" s="105"/>
    </row>
    <row r="334" spans="3:25" ht="19.5" customHeight="1">
      <c r="C334" s="858"/>
      <c r="D334" s="844"/>
      <c r="E334" s="861"/>
      <c r="F334" s="844"/>
      <c r="G334" s="850"/>
      <c r="H334" s="853"/>
      <c r="I334" s="497"/>
      <c r="J334" s="709"/>
      <c r="K334" s="498"/>
      <c r="L334" s="499"/>
      <c r="M334" s="499"/>
      <c r="N334" s="500" t="str">
        <f>IF(I334="","",(SUM(L334:M334)))</f>
        <v/>
      </c>
      <c r="O334" s="501"/>
      <c r="P334" s="502" t="str">
        <f t="shared" ref="P334:P337" si="63">IF(O334="","",(N334*O334))</f>
        <v/>
      </c>
      <c r="Q334" s="829"/>
      <c r="R334" s="832"/>
      <c r="S334" s="832"/>
      <c r="T334" s="835"/>
      <c r="U334" s="832"/>
      <c r="V334" s="832"/>
      <c r="W334" s="861"/>
      <c r="X334" s="838"/>
      <c r="Y334" s="105"/>
    </row>
    <row r="335" spans="3:25" ht="19.5" customHeight="1">
      <c r="C335" s="859"/>
      <c r="D335" s="845"/>
      <c r="E335" s="862"/>
      <c r="F335" s="845"/>
      <c r="G335" s="851"/>
      <c r="H335" s="854"/>
      <c r="I335" s="503"/>
      <c r="J335" s="710"/>
      <c r="K335" s="504"/>
      <c r="L335" s="505"/>
      <c r="M335" s="505"/>
      <c r="N335" s="506" t="str">
        <f>IF(I335="","",(SUM(L335:M335)))</f>
        <v/>
      </c>
      <c r="O335" s="507"/>
      <c r="P335" s="508" t="str">
        <f t="shared" si="63"/>
        <v/>
      </c>
      <c r="Q335" s="830"/>
      <c r="R335" s="833"/>
      <c r="S335" s="833"/>
      <c r="T335" s="836"/>
      <c r="U335" s="833"/>
      <c r="V335" s="833"/>
      <c r="W335" s="862"/>
      <c r="X335" s="839"/>
      <c r="Y335" s="105"/>
    </row>
    <row r="336" spans="3:25" ht="19.5" customHeight="1">
      <c r="C336" s="859"/>
      <c r="D336" s="845"/>
      <c r="E336" s="862"/>
      <c r="F336" s="845"/>
      <c r="G336" s="851"/>
      <c r="H336" s="854"/>
      <c r="I336" s="503"/>
      <c r="J336" s="710"/>
      <c r="K336" s="504"/>
      <c r="L336" s="505"/>
      <c r="M336" s="505"/>
      <c r="N336" s="506" t="str">
        <f>IF(I336="","",(SUM(L336:M336)))</f>
        <v/>
      </c>
      <c r="O336" s="507"/>
      <c r="P336" s="508" t="str">
        <f t="shared" si="63"/>
        <v/>
      </c>
      <c r="Q336" s="830"/>
      <c r="R336" s="833"/>
      <c r="S336" s="833"/>
      <c r="T336" s="836"/>
      <c r="U336" s="833"/>
      <c r="V336" s="833"/>
      <c r="W336" s="862"/>
      <c r="X336" s="839"/>
      <c r="Y336" s="105"/>
    </row>
    <row r="337" spans="3:25" ht="19.5" customHeight="1">
      <c r="C337" s="859"/>
      <c r="D337" s="845"/>
      <c r="E337" s="862"/>
      <c r="F337" s="845"/>
      <c r="G337" s="851"/>
      <c r="H337" s="854"/>
      <c r="I337" s="503"/>
      <c r="J337" s="710"/>
      <c r="K337" s="504"/>
      <c r="L337" s="505"/>
      <c r="M337" s="505"/>
      <c r="N337" s="506" t="str">
        <f>IF(I337="","",(SUM(L337:M337)))</f>
        <v/>
      </c>
      <c r="O337" s="507"/>
      <c r="P337" s="508" t="str">
        <f t="shared" si="63"/>
        <v/>
      </c>
      <c r="Q337" s="830"/>
      <c r="R337" s="833"/>
      <c r="S337" s="834"/>
      <c r="T337" s="837"/>
      <c r="U337" s="834"/>
      <c r="V337" s="834"/>
      <c r="W337" s="862"/>
      <c r="X337" s="839"/>
      <c r="Y337" s="105"/>
    </row>
    <row r="338" spans="3:25" ht="19.5" customHeight="1">
      <c r="C338" s="860"/>
      <c r="D338" s="846"/>
      <c r="E338" s="863"/>
      <c r="F338" s="846"/>
      <c r="G338" s="852"/>
      <c r="H338" s="855"/>
      <c r="I338" s="509"/>
      <c r="J338" s="510"/>
      <c r="K338" s="511"/>
      <c r="L338" s="512"/>
      <c r="M338" s="512"/>
      <c r="N338" s="513"/>
      <c r="O338" s="110"/>
      <c r="P338" s="515">
        <f>SUM(P334:P337)</f>
        <v>0</v>
      </c>
      <c r="Q338" s="856"/>
      <c r="R338" s="857"/>
      <c r="S338" s="633"/>
      <c r="T338" s="634"/>
      <c r="U338" s="632">
        <f>IF(AND(R338="",T338=""),0,(SUM(Q338*R338+S338*T338)))</f>
        <v>0</v>
      </c>
      <c r="V338" s="518">
        <f>IF(AND(P338="",U338=""),"",SUM(P338+U338))</f>
        <v>0</v>
      </c>
      <c r="W338" s="863"/>
      <c r="X338" s="840"/>
      <c r="Y338" s="105"/>
    </row>
    <row r="339" spans="3:25" ht="19.5" customHeight="1">
      <c r="C339" s="858"/>
      <c r="D339" s="844"/>
      <c r="E339" s="861"/>
      <c r="F339" s="844"/>
      <c r="G339" s="850"/>
      <c r="H339" s="853"/>
      <c r="I339" s="497"/>
      <c r="J339" s="709"/>
      <c r="K339" s="498"/>
      <c r="L339" s="499"/>
      <c r="M339" s="499"/>
      <c r="N339" s="500" t="str">
        <f>IF(I339="","",(SUM(L339:M339)))</f>
        <v/>
      </c>
      <c r="O339" s="501"/>
      <c r="P339" s="502" t="str">
        <f t="shared" ref="P339:P342" si="64">IF(O339="","",(N339*O339))</f>
        <v/>
      </c>
      <c r="Q339" s="829"/>
      <c r="R339" s="832"/>
      <c r="S339" s="832"/>
      <c r="T339" s="835"/>
      <c r="U339" s="832"/>
      <c r="V339" s="832"/>
      <c r="W339" s="861"/>
      <c r="X339" s="838"/>
      <c r="Y339" s="105"/>
    </row>
    <row r="340" spans="3:25" ht="19.5" customHeight="1">
      <c r="C340" s="859"/>
      <c r="D340" s="845"/>
      <c r="E340" s="862"/>
      <c r="F340" s="845"/>
      <c r="G340" s="851"/>
      <c r="H340" s="854"/>
      <c r="I340" s="503"/>
      <c r="J340" s="710"/>
      <c r="K340" s="504"/>
      <c r="L340" s="505"/>
      <c r="M340" s="505"/>
      <c r="N340" s="506" t="str">
        <f>IF(I340="","",(SUM(L340:M340)))</f>
        <v/>
      </c>
      <c r="O340" s="507"/>
      <c r="P340" s="508" t="str">
        <f t="shared" si="64"/>
        <v/>
      </c>
      <c r="Q340" s="830"/>
      <c r="R340" s="833"/>
      <c r="S340" s="833"/>
      <c r="T340" s="836"/>
      <c r="U340" s="833"/>
      <c r="V340" s="833"/>
      <c r="W340" s="862"/>
      <c r="X340" s="839"/>
      <c r="Y340" s="105"/>
    </row>
    <row r="341" spans="3:25" ht="19.5" customHeight="1">
      <c r="C341" s="859"/>
      <c r="D341" s="845"/>
      <c r="E341" s="862"/>
      <c r="F341" s="845"/>
      <c r="G341" s="851"/>
      <c r="H341" s="854"/>
      <c r="I341" s="503"/>
      <c r="J341" s="710"/>
      <c r="K341" s="504"/>
      <c r="L341" s="505"/>
      <c r="M341" s="505"/>
      <c r="N341" s="506" t="str">
        <f>IF(I341="","",(SUM(L341:M341)))</f>
        <v/>
      </c>
      <c r="O341" s="507"/>
      <c r="P341" s="508" t="str">
        <f t="shared" si="64"/>
        <v/>
      </c>
      <c r="Q341" s="830"/>
      <c r="R341" s="833"/>
      <c r="S341" s="833"/>
      <c r="T341" s="836"/>
      <c r="U341" s="833"/>
      <c r="V341" s="833"/>
      <c r="W341" s="862"/>
      <c r="X341" s="839"/>
      <c r="Y341" s="105"/>
    </row>
    <row r="342" spans="3:25" ht="19.5" customHeight="1">
      <c r="C342" s="859"/>
      <c r="D342" s="845"/>
      <c r="E342" s="862"/>
      <c r="F342" s="845"/>
      <c r="G342" s="851"/>
      <c r="H342" s="854"/>
      <c r="I342" s="503"/>
      <c r="J342" s="710"/>
      <c r="K342" s="504"/>
      <c r="L342" s="505"/>
      <c r="M342" s="505"/>
      <c r="N342" s="506" t="str">
        <f>IF(I342="","",(SUM(L342:M342)))</f>
        <v/>
      </c>
      <c r="O342" s="507"/>
      <c r="P342" s="508" t="str">
        <f t="shared" si="64"/>
        <v/>
      </c>
      <c r="Q342" s="830"/>
      <c r="R342" s="833"/>
      <c r="S342" s="834"/>
      <c r="T342" s="837"/>
      <c r="U342" s="834"/>
      <c r="V342" s="834"/>
      <c r="W342" s="862"/>
      <c r="X342" s="839"/>
      <c r="Y342" s="105"/>
    </row>
    <row r="343" spans="3:25" ht="19.5" customHeight="1">
      <c r="C343" s="860"/>
      <c r="D343" s="846"/>
      <c r="E343" s="863"/>
      <c r="F343" s="846"/>
      <c r="G343" s="852"/>
      <c r="H343" s="855"/>
      <c r="I343" s="509"/>
      <c r="J343" s="510"/>
      <c r="K343" s="419"/>
      <c r="L343" s="512"/>
      <c r="M343" s="512"/>
      <c r="N343" s="513"/>
      <c r="O343" s="110"/>
      <c r="P343" s="515">
        <f>SUM(P339:P342)</f>
        <v>0</v>
      </c>
      <c r="Q343" s="856"/>
      <c r="R343" s="857"/>
      <c r="S343" s="633"/>
      <c r="T343" s="634"/>
      <c r="U343" s="632">
        <f>IF(AND(R343="",T343=""),0,(SUM(Q343*R343+S343*T343)))</f>
        <v>0</v>
      </c>
      <c r="V343" s="518">
        <f>IF(AND(P343="",U343=""),"",SUM(P343+U343))</f>
        <v>0</v>
      </c>
      <c r="W343" s="863"/>
      <c r="X343" s="840"/>
      <c r="Y343" s="105"/>
    </row>
    <row r="344" spans="3:25" ht="22.5" customHeight="1">
      <c r="T344" s="880" t="s">
        <v>286</v>
      </c>
      <c r="U344" s="881"/>
      <c r="V344" s="107">
        <f>SUM(V239:V343)</f>
        <v>0</v>
      </c>
      <c r="W344" s="108"/>
      <c r="X344" s="108"/>
      <c r="Y344" s="109"/>
    </row>
    <row r="345" spans="3:25" ht="22.5" customHeight="1">
      <c r="T345" s="880" t="s">
        <v>287</v>
      </c>
      <c r="U345" s="881"/>
      <c r="V345" s="107">
        <f>SUM(V239:V343)/1.1</f>
        <v>0</v>
      </c>
      <c r="W345" s="108"/>
      <c r="X345" s="108"/>
      <c r="Y345" s="109"/>
    </row>
    <row r="346" spans="3:25" ht="19.5" customHeight="1">
      <c r="T346" s="726"/>
      <c r="U346" s="726"/>
      <c r="V346" s="109"/>
      <c r="W346" s="702"/>
      <c r="X346" s="702"/>
      <c r="Y346" s="109"/>
    </row>
    <row r="347" spans="3:25" ht="19.5" customHeight="1">
      <c r="C347" s="43" t="s">
        <v>295</v>
      </c>
      <c r="W347" s="1"/>
      <c r="X347" s="1" t="s">
        <v>212</v>
      </c>
    </row>
    <row r="348" spans="3:25" ht="19.5" customHeight="1">
      <c r="C348" s="873" t="s">
        <v>256</v>
      </c>
      <c r="D348" s="835"/>
      <c r="E348" s="873" t="s">
        <v>296</v>
      </c>
      <c r="F348" s="835"/>
      <c r="G348" s="835"/>
      <c r="H348" s="873" t="s">
        <v>261</v>
      </c>
      <c r="I348" s="870" t="s">
        <v>262</v>
      </c>
      <c r="J348" s="871"/>
      <c r="K348" s="415" t="s">
        <v>263</v>
      </c>
      <c r="L348" s="870" t="s">
        <v>264</v>
      </c>
      <c r="M348" s="872"/>
      <c r="N348" s="871"/>
      <c r="O348" s="416" t="s">
        <v>265</v>
      </c>
      <c r="P348" s="417" t="s">
        <v>290</v>
      </c>
      <c r="Q348" s="883"/>
      <c r="R348" s="835"/>
      <c r="S348" s="885" t="s">
        <v>291</v>
      </c>
      <c r="T348" s="887" t="s">
        <v>292</v>
      </c>
      <c r="U348" s="885" t="s">
        <v>293</v>
      </c>
      <c r="V348" s="711" t="s">
        <v>290</v>
      </c>
      <c r="W348" s="878" t="s">
        <v>271</v>
      </c>
      <c r="X348" s="877" t="s">
        <v>272</v>
      </c>
      <c r="Y348" s="726"/>
    </row>
    <row r="349" spans="3:25" ht="19.5" customHeight="1">
      <c r="C349" s="874"/>
      <c r="D349" s="882"/>
      <c r="E349" s="874"/>
      <c r="F349" s="882"/>
      <c r="G349" s="882"/>
      <c r="H349" s="874"/>
      <c r="I349" s="102" t="s">
        <v>273</v>
      </c>
      <c r="J349" s="712" t="s">
        <v>274</v>
      </c>
      <c r="K349" s="102" t="s">
        <v>275</v>
      </c>
      <c r="L349" s="102" t="s">
        <v>276</v>
      </c>
      <c r="M349" s="102" t="s">
        <v>277</v>
      </c>
      <c r="N349" s="102" t="s">
        <v>278</v>
      </c>
      <c r="O349" s="102" t="s">
        <v>279</v>
      </c>
      <c r="P349" s="103" t="s">
        <v>297</v>
      </c>
      <c r="Q349" s="884"/>
      <c r="R349" s="882"/>
      <c r="S349" s="886"/>
      <c r="T349" s="886"/>
      <c r="U349" s="886"/>
      <c r="V349" s="712" t="s">
        <v>294</v>
      </c>
      <c r="W349" s="879"/>
      <c r="X349" s="877"/>
      <c r="Y349" s="726"/>
    </row>
    <row r="350" spans="3:25" ht="18.75" customHeight="1">
      <c r="C350" s="841"/>
      <c r="D350" s="844"/>
      <c r="E350" s="847"/>
      <c r="F350" s="844"/>
      <c r="G350" s="850"/>
      <c r="H350" s="853"/>
      <c r="I350" s="497"/>
      <c r="J350" s="709"/>
      <c r="K350" s="498"/>
      <c r="L350" s="499"/>
      <c r="M350" s="499"/>
      <c r="N350" s="500" t="str">
        <f>IF(I350="","",(SUM(L350:M350)))</f>
        <v/>
      </c>
      <c r="O350" s="501"/>
      <c r="P350" s="502" t="str">
        <f>IF(O350="","",(N350*O350*E350))</f>
        <v/>
      </c>
      <c r="Q350" s="829"/>
      <c r="R350" s="832"/>
      <c r="S350" s="832"/>
      <c r="T350" s="835"/>
      <c r="U350" s="832"/>
      <c r="V350" s="832"/>
      <c r="W350" s="861"/>
      <c r="X350" s="838"/>
      <c r="Y350" s="105"/>
    </row>
    <row r="351" spans="3:25" ht="18.75" customHeight="1">
      <c r="C351" s="842"/>
      <c r="D351" s="845"/>
      <c r="E351" s="848"/>
      <c r="F351" s="845"/>
      <c r="G351" s="851"/>
      <c r="H351" s="854"/>
      <c r="I351" s="503"/>
      <c r="J351" s="710"/>
      <c r="K351" s="504"/>
      <c r="L351" s="505"/>
      <c r="M351" s="505"/>
      <c r="N351" s="506" t="str">
        <f>IF(I351="","",(SUM(L351:M351)))</f>
        <v/>
      </c>
      <c r="O351" s="507"/>
      <c r="P351" s="508" t="str">
        <f>IF(O351="","",(N351*O351*E350))</f>
        <v/>
      </c>
      <c r="Q351" s="830"/>
      <c r="R351" s="833"/>
      <c r="S351" s="833"/>
      <c r="T351" s="836"/>
      <c r="U351" s="833"/>
      <c r="V351" s="833"/>
      <c r="W351" s="862"/>
      <c r="X351" s="839"/>
      <c r="Y351" s="105"/>
    </row>
    <row r="352" spans="3:25" ht="18.75" customHeight="1">
      <c r="C352" s="842"/>
      <c r="D352" s="845"/>
      <c r="E352" s="848"/>
      <c r="F352" s="845"/>
      <c r="G352" s="851"/>
      <c r="H352" s="854"/>
      <c r="I352" s="503"/>
      <c r="J352" s="710"/>
      <c r="K352" s="504"/>
      <c r="L352" s="505"/>
      <c r="M352" s="505"/>
      <c r="N352" s="506" t="str">
        <f>IF(I352="","",(SUM(L352:M352)))</f>
        <v/>
      </c>
      <c r="O352" s="507"/>
      <c r="P352" s="508" t="str">
        <f>IF(O352="","",(N352*O352*E350))</f>
        <v/>
      </c>
      <c r="Q352" s="830"/>
      <c r="R352" s="833"/>
      <c r="S352" s="833"/>
      <c r="T352" s="836"/>
      <c r="U352" s="833"/>
      <c r="V352" s="833"/>
      <c r="W352" s="862"/>
      <c r="X352" s="839"/>
      <c r="Y352" s="105"/>
    </row>
    <row r="353" spans="3:25" ht="18.75" customHeight="1">
      <c r="C353" s="842"/>
      <c r="D353" s="845"/>
      <c r="E353" s="848"/>
      <c r="F353" s="845"/>
      <c r="G353" s="851"/>
      <c r="H353" s="854"/>
      <c r="I353" s="503"/>
      <c r="J353" s="710"/>
      <c r="K353" s="504"/>
      <c r="L353" s="505"/>
      <c r="M353" s="505"/>
      <c r="N353" s="506" t="str">
        <f>IF(I353="","",(SUM(L353:M353)))</f>
        <v/>
      </c>
      <c r="O353" s="507"/>
      <c r="P353" s="508" t="str">
        <f>IF(O353="","",(N353*O353*E350))</f>
        <v/>
      </c>
      <c r="Q353" s="830"/>
      <c r="R353" s="833"/>
      <c r="S353" s="833"/>
      <c r="T353" s="836"/>
      <c r="U353" s="833"/>
      <c r="V353" s="834"/>
      <c r="W353" s="862"/>
      <c r="X353" s="839"/>
      <c r="Y353" s="105"/>
    </row>
    <row r="354" spans="3:25" ht="18.75" customHeight="1">
      <c r="C354" s="843"/>
      <c r="D354" s="846"/>
      <c r="E354" s="849"/>
      <c r="F354" s="846"/>
      <c r="G354" s="852"/>
      <c r="H354" s="855"/>
      <c r="I354" s="509"/>
      <c r="J354" s="510"/>
      <c r="K354" s="511"/>
      <c r="L354" s="512"/>
      <c r="M354" s="512"/>
      <c r="N354" s="513"/>
      <c r="O354" s="110"/>
      <c r="P354" s="515">
        <f>SUM(P350:P353)</f>
        <v>0</v>
      </c>
      <c r="Q354" s="856"/>
      <c r="R354" s="857"/>
      <c r="S354" s="633"/>
      <c r="T354" s="634"/>
      <c r="U354" s="632">
        <f>IF(AND(R354="",T354=""),0,(SUM(Q354*R354+S354*T354)))</f>
        <v>0</v>
      </c>
      <c r="V354" s="518">
        <f>IF(AND(P354="",U354=""),"",SUM(P354+U354))</f>
        <v>0</v>
      </c>
      <c r="W354" s="863"/>
      <c r="X354" s="840"/>
      <c r="Y354" s="105"/>
    </row>
    <row r="355" spans="3:25" ht="18.75" customHeight="1">
      <c r="C355" s="841"/>
      <c r="D355" s="845"/>
      <c r="E355" s="848"/>
      <c r="F355" s="845"/>
      <c r="G355" s="851"/>
      <c r="H355" s="854"/>
      <c r="I355" s="503"/>
      <c r="J355" s="710"/>
      <c r="K355" s="504"/>
      <c r="L355" s="505"/>
      <c r="M355" s="505"/>
      <c r="N355" s="506" t="str">
        <f>IF(I355="","",(SUM(L355:M355)))</f>
        <v/>
      </c>
      <c r="O355" s="507"/>
      <c r="P355" s="508" t="str">
        <f>IF(O355="","",(N355*O355*E355))</f>
        <v/>
      </c>
      <c r="Q355" s="830"/>
      <c r="R355" s="833"/>
      <c r="S355" s="832"/>
      <c r="T355" s="835"/>
      <c r="U355" s="832"/>
      <c r="V355" s="832"/>
      <c r="W355" s="862"/>
      <c r="X355" s="839"/>
      <c r="Y355" s="105"/>
    </row>
    <row r="356" spans="3:25" ht="18.75" customHeight="1">
      <c r="C356" s="842"/>
      <c r="D356" s="845"/>
      <c r="E356" s="848"/>
      <c r="F356" s="845"/>
      <c r="G356" s="851"/>
      <c r="H356" s="854"/>
      <c r="I356" s="503"/>
      <c r="J356" s="710"/>
      <c r="K356" s="504"/>
      <c r="L356" s="505"/>
      <c r="M356" s="505"/>
      <c r="N356" s="506" t="str">
        <f>IF(I356="","",(SUM(L356:M356)))</f>
        <v/>
      </c>
      <c r="O356" s="507"/>
      <c r="P356" s="508" t="str">
        <f>IF(O356="","",(N356*O356*E355))</f>
        <v/>
      </c>
      <c r="Q356" s="830"/>
      <c r="R356" s="833"/>
      <c r="S356" s="833"/>
      <c r="T356" s="836"/>
      <c r="U356" s="833"/>
      <c r="V356" s="833"/>
      <c r="W356" s="862"/>
      <c r="X356" s="839"/>
      <c r="Y356" s="105"/>
    </row>
    <row r="357" spans="3:25" ht="18.75" customHeight="1">
      <c r="C357" s="842"/>
      <c r="D357" s="845"/>
      <c r="E357" s="848"/>
      <c r="F357" s="845"/>
      <c r="G357" s="851"/>
      <c r="H357" s="854"/>
      <c r="I357" s="503"/>
      <c r="J357" s="710"/>
      <c r="K357" s="504"/>
      <c r="L357" s="505"/>
      <c r="M357" s="505"/>
      <c r="N357" s="506" t="str">
        <f>IF(I357="","",(SUM(L357:M357)))</f>
        <v/>
      </c>
      <c r="O357" s="507"/>
      <c r="P357" s="508" t="str">
        <f>IF(O357="","",(N357*O357*E355))</f>
        <v/>
      </c>
      <c r="Q357" s="830"/>
      <c r="R357" s="833"/>
      <c r="S357" s="833"/>
      <c r="T357" s="836"/>
      <c r="U357" s="833"/>
      <c r="V357" s="833"/>
      <c r="W357" s="862"/>
      <c r="X357" s="839"/>
      <c r="Y357" s="105"/>
    </row>
    <row r="358" spans="3:25" ht="18.75" customHeight="1">
      <c r="C358" s="842"/>
      <c r="D358" s="845"/>
      <c r="E358" s="848"/>
      <c r="F358" s="845"/>
      <c r="G358" s="851"/>
      <c r="H358" s="854"/>
      <c r="I358" s="503"/>
      <c r="J358" s="710"/>
      <c r="K358" s="504"/>
      <c r="L358" s="505"/>
      <c r="M358" s="505"/>
      <c r="N358" s="506" t="str">
        <f>IF(I358="","",(SUM(L358:M358)))</f>
        <v/>
      </c>
      <c r="O358" s="507"/>
      <c r="P358" s="508" t="str">
        <f>IF(O358="","",(N358*O358*E355))</f>
        <v/>
      </c>
      <c r="Q358" s="830"/>
      <c r="R358" s="833"/>
      <c r="S358" s="833"/>
      <c r="T358" s="836"/>
      <c r="U358" s="833"/>
      <c r="V358" s="834"/>
      <c r="W358" s="862"/>
      <c r="X358" s="839"/>
      <c r="Y358" s="105"/>
    </row>
    <row r="359" spans="3:25" ht="18.75" customHeight="1">
      <c r="C359" s="843"/>
      <c r="D359" s="846"/>
      <c r="E359" s="849"/>
      <c r="F359" s="846"/>
      <c r="G359" s="852"/>
      <c r="H359" s="855"/>
      <c r="I359" s="509"/>
      <c r="J359" s="510"/>
      <c r="K359" s="511"/>
      <c r="L359" s="512"/>
      <c r="M359" s="512"/>
      <c r="N359" s="513"/>
      <c r="O359" s="110"/>
      <c r="P359" s="515">
        <f>SUM(P355:P358)</f>
        <v>0</v>
      </c>
      <c r="Q359" s="856"/>
      <c r="R359" s="857"/>
      <c r="S359" s="633"/>
      <c r="T359" s="634"/>
      <c r="U359" s="632">
        <f>IF(AND(R359="",T359=""),0,(SUM(Q359*R359+S359*T359)))</f>
        <v>0</v>
      </c>
      <c r="V359" s="518">
        <f>IF(AND(P359="",U359=""),"",SUM(P359+U359))</f>
        <v>0</v>
      </c>
      <c r="W359" s="863"/>
      <c r="X359" s="840"/>
      <c r="Y359" s="105"/>
    </row>
    <row r="360" spans="3:25" ht="18.75" customHeight="1">
      <c r="C360" s="841"/>
      <c r="D360" s="845"/>
      <c r="E360" s="848"/>
      <c r="F360" s="845"/>
      <c r="G360" s="851"/>
      <c r="H360" s="854"/>
      <c r="I360" s="503"/>
      <c r="J360" s="710"/>
      <c r="K360" s="504"/>
      <c r="L360" s="505"/>
      <c r="M360" s="505"/>
      <c r="N360" s="506" t="str">
        <f>IF(I360="","",(SUM(L360:M360)))</f>
        <v/>
      </c>
      <c r="O360" s="507"/>
      <c r="P360" s="508" t="str">
        <f>IF(O360="","",(N360*O360*E360))</f>
        <v/>
      </c>
      <c r="Q360" s="830"/>
      <c r="R360" s="833"/>
      <c r="S360" s="832"/>
      <c r="T360" s="835"/>
      <c r="U360" s="832"/>
      <c r="V360" s="832"/>
      <c r="W360" s="862"/>
      <c r="X360" s="839"/>
      <c r="Y360" s="105"/>
    </row>
    <row r="361" spans="3:25" ht="18.75" customHeight="1">
      <c r="C361" s="842"/>
      <c r="D361" s="845"/>
      <c r="E361" s="848"/>
      <c r="F361" s="845"/>
      <c r="G361" s="851"/>
      <c r="H361" s="854"/>
      <c r="I361" s="503"/>
      <c r="J361" s="710"/>
      <c r="K361" s="504"/>
      <c r="L361" s="505"/>
      <c r="M361" s="505"/>
      <c r="N361" s="506" t="str">
        <f>IF(I361="","",(SUM(L361:M361)))</f>
        <v/>
      </c>
      <c r="O361" s="507"/>
      <c r="P361" s="508" t="str">
        <f>IF(O361="","",(N361*O361*E360))</f>
        <v/>
      </c>
      <c r="Q361" s="830"/>
      <c r="R361" s="833"/>
      <c r="S361" s="833"/>
      <c r="T361" s="836"/>
      <c r="U361" s="833"/>
      <c r="V361" s="833"/>
      <c r="W361" s="862"/>
      <c r="X361" s="839"/>
      <c r="Y361" s="105"/>
    </row>
    <row r="362" spans="3:25" ht="18.75" customHeight="1">
      <c r="C362" s="842"/>
      <c r="D362" s="845"/>
      <c r="E362" s="848"/>
      <c r="F362" s="845"/>
      <c r="G362" s="851"/>
      <c r="H362" s="854"/>
      <c r="I362" s="503"/>
      <c r="J362" s="710"/>
      <c r="K362" s="504"/>
      <c r="L362" s="505"/>
      <c r="M362" s="505"/>
      <c r="N362" s="506" t="str">
        <f>IF(I362="","",(SUM(L362:M362)))</f>
        <v/>
      </c>
      <c r="O362" s="507"/>
      <c r="P362" s="508" t="str">
        <f>IF(O362="","",(N362*O362*E360))</f>
        <v/>
      </c>
      <c r="Q362" s="830"/>
      <c r="R362" s="833"/>
      <c r="S362" s="833"/>
      <c r="T362" s="836"/>
      <c r="U362" s="833"/>
      <c r="V362" s="833"/>
      <c r="W362" s="862"/>
      <c r="X362" s="839"/>
      <c r="Y362" s="105"/>
    </row>
    <row r="363" spans="3:25" ht="18.75" customHeight="1">
      <c r="C363" s="842"/>
      <c r="D363" s="845"/>
      <c r="E363" s="848"/>
      <c r="F363" s="845"/>
      <c r="G363" s="851"/>
      <c r="H363" s="854"/>
      <c r="I363" s="503"/>
      <c r="J363" s="710"/>
      <c r="K363" s="504"/>
      <c r="L363" s="505"/>
      <c r="M363" s="505"/>
      <c r="N363" s="506" t="str">
        <f>IF(I363="","",(SUM(L363:M363)))</f>
        <v/>
      </c>
      <c r="O363" s="507"/>
      <c r="P363" s="508" t="str">
        <f>IF(O363="","",(N363*O363*E360))</f>
        <v/>
      </c>
      <c r="Q363" s="830"/>
      <c r="R363" s="833"/>
      <c r="S363" s="833"/>
      <c r="T363" s="836"/>
      <c r="U363" s="833"/>
      <c r="V363" s="834"/>
      <c r="W363" s="862"/>
      <c r="X363" s="839"/>
      <c r="Y363" s="105"/>
    </row>
    <row r="364" spans="3:25" ht="18.75" customHeight="1">
      <c r="C364" s="843"/>
      <c r="D364" s="846"/>
      <c r="E364" s="849"/>
      <c r="F364" s="846"/>
      <c r="G364" s="852"/>
      <c r="H364" s="855"/>
      <c r="I364" s="509"/>
      <c r="J364" s="510"/>
      <c r="K364" s="511"/>
      <c r="L364" s="512"/>
      <c r="M364" s="512"/>
      <c r="N364" s="513"/>
      <c r="O364" s="110"/>
      <c r="P364" s="515">
        <f>SUM(P360:P363)</f>
        <v>0</v>
      </c>
      <c r="Q364" s="856"/>
      <c r="R364" s="857"/>
      <c r="S364" s="633"/>
      <c r="T364" s="634"/>
      <c r="U364" s="632">
        <f>IF(AND(R364="",T364=""),0,(SUM(Q364*R364+S364*T364)))</f>
        <v>0</v>
      </c>
      <c r="V364" s="518">
        <f>IF(AND(P364="",U364=""),"",SUM(P364+U364))</f>
        <v>0</v>
      </c>
      <c r="W364" s="863"/>
      <c r="X364" s="840"/>
      <c r="Y364" s="105"/>
    </row>
    <row r="365" spans="3:25" ht="18.75" customHeight="1">
      <c r="C365" s="841"/>
      <c r="D365" s="845"/>
      <c r="E365" s="848"/>
      <c r="F365" s="845"/>
      <c r="G365" s="851"/>
      <c r="H365" s="854"/>
      <c r="I365" s="503"/>
      <c r="J365" s="710"/>
      <c r="K365" s="504"/>
      <c r="L365" s="505"/>
      <c r="M365" s="505"/>
      <c r="N365" s="506" t="str">
        <f>IF(I365="","",(SUM(L365:M365)))</f>
        <v/>
      </c>
      <c r="O365" s="507"/>
      <c r="P365" s="508" t="str">
        <f>IF(O365="","",(N365*O365*E365))</f>
        <v/>
      </c>
      <c r="Q365" s="830"/>
      <c r="R365" s="833"/>
      <c r="S365" s="832"/>
      <c r="T365" s="835"/>
      <c r="U365" s="832"/>
      <c r="V365" s="832"/>
      <c r="W365" s="862"/>
      <c r="X365" s="839"/>
      <c r="Y365" s="105"/>
    </row>
    <row r="366" spans="3:25" ht="18.75" customHeight="1">
      <c r="C366" s="842"/>
      <c r="D366" s="845"/>
      <c r="E366" s="848"/>
      <c r="F366" s="845"/>
      <c r="G366" s="851"/>
      <c r="H366" s="854"/>
      <c r="I366" s="503"/>
      <c r="J366" s="710"/>
      <c r="K366" s="504"/>
      <c r="L366" s="505"/>
      <c r="M366" s="505"/>
      <c r="N366" s="506" t="str">
        <f>IF(I366="","",(SUM(L366:M366)))</f>
        <v/>
      </c>
      <c r="O366" s="507"/>
      <c r="P366" s="508" t="str">
        <f>IF(O366="","",(N366*O366*E365))</f>
        <v/>
      </c>
      <c r="Q366" s="830"/>
      <c r="R366" s="833"/>
      <c r="S366" s="833"/>
      <c r="T366" s="836"/>
      <c r="U366" s="833"/>
      <c r="V366" s="833"/>
      <c r="W366" s="862"/>
      <c r="X366" s="839"/>
      <c r="Y366" s="105"/>
    </row>
    <row r="367" spans="3:25" ht="18.75" customHeight="1">
      <c r="C367" s="842"/>
      <c r="D367" s="845"/>
      <c r="E367" s="848"/>
      <c r="F367" s="845"/>
      <c r="G367" s="851"/>
      <c r="H367" s="854"/>
      <c r="I367" s="503"/>
      <c r="J367" s="710"/>
      <c r="K367" s="504"/>
      <c r="L367" s="505"/>
      <c r="M367" s="505"/>
      <c r="N367" s="506" t="str">
        <f>IF(I367="","",(SUM(L367:M367)))</f>
        <v/>
      </c>
      <c r="O367" s="507"/>
      <c r="P367" s="508" t="str">
        <f>IF(O367="","",(N367*O367*E365))</f>
        <v/>
      </c>
      <c r="Q367" s="830"/>
      <c r="R367" s="833"/>
      <c r="S367" s="833"/>
      <c r="T367" s="836"/>
      <c r="U367" s="833"/>
      <c r="V367" s="833"/>
      <c r="W367" s="862"/>
      <c r="X367" s="839"/>
      <c r="Y367" s="105"/>
    </row>
    <row r="368" spans="3:25" ht="18.75" customHeight="1">
      <c r="C368" s="842"/>
      <c r="D368" s="845"/>
      <c r="E368" s="848"/>
      <c r="F368" s="845"/>
      <c r="G368" s="851"/>
      <c r="H368" s="854"/>
      <c r="I368" s="503"/>
      <c r="J368" s="710"/>
      <c r="K368" s="504"/>
      <c r="L368" s="505"/>
      <c r="M368" s="505"/>
      <c r="N368" s="506" t="str">
        <f>IF(I368="","",(SUM(L368:M368)))</f>
        <v/>
      </c>
      <c r="O368" s="507"/>
      <c r="P368" s="508" t="str">
        <f>IF(O368="","",(N368*O368*E365))</f>
        <v/>
      </c>
      <c r="Q368" s="830"/>
      <c r="R368" s="833"/>
      <c r="S368" s="833"/>
      <c r="T368" s="836"/>
      <c r="U368" s="833"/>
      <c r="V368" s="834"/>
      <c r="W368" s="862"/>
      <c r="X368" s="839"/>
      <c r="Y368" s="105"/>
    </row>
    <row r="369" spans="3:25" ht="18.75" customHeight="1">
      <c r="C369" s="843"/>
      <c r="D369" s="846"/>
      <c r="E369" s="849"/>
      <c r="F369" s="846"/>
      <c r="G369" s="852"/>
      <c r="H369" s="855"/>
      <c r="I369" s="509"/>
      <c r="J369" s="510"/>
      <c r="K369" s="511"/>
      <c r="L369" s="512"/>
      <c r="M369" s="512"/>
      <c r="N369" s="513"/>
      <c r="O369" s="110"/>
      <c r="P369" s="515">
        <f>SUM(P365:P368)</f>
        <v>0</v>
      </c>
      <c r="Q369" s="856"/>
      <c r="R369" s="857"/>
      <c r="S369" s="633"/>
      <c r="T369" s="634"/>
      <c r="U369" s="632">
        <f>IF(AND(R369="",T369=""),0,(SUM(Q369*R369+S369*T369)))</f>
        <v>0</v>
      </c>
      <c r="V369" s="518">
        <f>IF(AND(P369="",U369=""),"",SUM(P369+U369))</f>
        <v>0</v>
      </c>
      <c r="W369" s="863"/>
      <c r="X369" s="840"/>
      <c r="Y369" s="105"/>
    </row>
    <row r="370" spans="3:25" ht="18.75" customHeight="1">
      <c r="C370" s="841"/>
      <c r="D370" s="845"/>
      <c r="E370" s="848"/>
      <c r="F370" s="845"/>
      <c r="G370" s="851"/>
      <c r="H370" s="854"/>
      <c r="I370" s="503"/>
      <c r="J370" s="710"/>
      <c r="K370" s="504"/>
      <c r="L370" s="505"/>
      <c r="M370" s="505"/>
      <c r="N370" s="506" t="str">
        <f>IF(I370="","",(SUM(L370:M370)))</f>
        <v/>
      </c>
      <c r="O370" s="507"/>
      <c r="P370" s="508" t="str">
        <f>IF(O370="","",(N370*O370*E370))</f>
        <v/>
      </c>
      <c r="Q370" s="830"/>
      <c r="R370" s="833"/>
      <c r="S370" s="832"/>
      <c r="T370" s="835"/>
      <c r="U370" s="832"/>
      <c r="V370" s="832"/>
      <c r="W370" s="862"/>
      <c r="X370" s="839"/>
      <c r="Y370" s="105"/>
    </row>
    <row r="371" spans="3:25" ht="18.75" customHeight="1">
      <c r="C371" s="842"/>
      <c r="D371" s="845"/>
      <c r="E371" s="848"/>
      <c r="F371" s="845"/>
      <c r="G371" s="851"/>
      <c r="H371" s="854"/>
      <c r="I371" s="503"/>
      <c r="J371" s="710"/>
      <c r="K371" s="504"/>
      <c r="L371" s="505"/>
      <c r="M371" s="505"/>
      <c r="N371" s="506" t="str">
        <f>IF(I371="","",(SUM(L371:M371)))</f>
        <v/>
      </c>
      <c r="O371" s="507"/>
      <c r="P371" s="508" t="str">
        <f>IF(O371="","",(N371*O371*E370))</f>
        <v/>
      </c>
      <c r="Q371" s="830"/>
      <c r="R371" s="833"/>
      <c r="S371" s="833"/>
      <c r="T371" s="836"/>
      <c r="U371" s="833"/>
      <c r="V371" s="833"/>
      <c r="W371" s="862"/>
      <c r="X371" s="839"/>
      <c r="Y371" s="105"/>
    </row>
    <row r="372" spans="3:25" ht="18.75" customHeight="1">
      <c r="C372" s="842"/>
      <c r="D372" s="845"/>
      <c r="E372" s="848"/>
      <c r="F372" s="845"/>
      <c r="G372" s="851"/>
      <c r="H372" s="854"/>
      <c r="I372" s="503"/>
      <c r="J372" s="710"/>
      <c r="K372" s="504"/>
      <c r="L372" s="505"/>
      <c r="M372" s="505"/>
      <c r="N372" s="506" t="str">
        <f>IF(I372="","",(SUM(L372:M372)))</f>
        <v/>
      </c>
      <c r="O372" s="507"/>
      <c r="P372" s="508" t="str">
        <f>IF(O372="","",(N372*O372*E370))</f>
        <v/>
      </c>
      <c r="Q372" s="830"/>
      <c r="R372" s="833"/>
      <c r="S372" s="833"/>
      <c r="T372" s="836"/>
      <c r="U372" s="833"/>
      <c r="V372" s="833"/>
      <c r="W372" s="862"/>
      <c r="X372" s="839"/>
      <c r="Y372" s="105"/>
    </row>
    <row r="373" spans="3:25" ht="18.75" customHeight="1">
      <c r="C373" s="842"/>
      <c r="D373" s="845"/>
      <c r="E373" s="848"/>
      <c r="F373" s="845"/>
      <c r="G373" s="851"/>
      <c r="H373" s="854"/>
      <c r="I373" s="503"/>
      <c r="J373" s="710"/>
      <c r="K373" s="504"/>
      <c r="L373" s="505"/>
      <c r="M373" s="505"/>
      <c r="N373" s="506" t="str">
        <f>IF(I373="","",(SUM(L373:M373)))</f>
        <v/>
      </c>
      <c r="O373" s="507"/>
      <c r="P373" s="508" t="str">
        <f>IF(O373="","",(N373*O373*E370))</f>
        <v/>
      </c>
      <c r="Q373" s="830"/>
      <c r="R373" s="833"/>
      <c r="S373" s="833"/>
      <c r="T373" s="836"/>
      <c r="U373" s="833"/>
      <c r="V373" s="834"/>
      <c r="W373" s="862"/>
      <c r="X373" s="839"/>
      <c r="Y373" s="105"/>
    </row>
    <row r="374" spans="3:25" ht="18.75" customHeight="1">
      <c r="C374" s="843"/>
      <c r="D374" s="846"/>
      <c r="E374" s="849"/>
      <c r="F374" s="846"/>
      <c r="G374" s="852"/>
      <c r="H374" s="855"/>
      <c r="I374" s="509"/>
      <c r="J374" s="510"/>
      <c r="K374" s="511"/>
      <c r="L374" s="512"/>
      <c r="M374" s="512"/>
      <c r="N374" s="513"/>
      <c r="O374" s="110"/>
      <c r="P374" s="515">
        <f>SUM(P370:P373)</f>
        <v>0</v>
      </c>
      <c r="Q374" s="856"/>
      <c r="R374" s="857"/>
      <c r="S374" s="633"/>
      <c r="T374" s="634"/>
      <c r="U374" s="632">
        <f>IF(AND(R374="",T374=""),0,(SUM(Q374*R374+S374*T374)))</f>
        <v>0</v>
      </c>
      <c r="V374" s="518">
        <f>IF(AND(P374="",U374=""),"",SUM(P374+U374))</f>
        <v>0</v>
      </c>
      <c r="W374" s="863"/>
      <c r="X374" s="840"/>
      <c r="Y374" s="105"/>
    </row>
    <row r="375" spans="3:25" ht="18.75" customHeight="1">
      <c r="C375" s="841"/>
      <c r="D375" s="845"/>
      <c r="E375" s="848"/>
      <c r="F375" s="845"/>
      <c r="G375" s="851"/>
      <c r="H375" s="854"/>
      <c r="I375" s="503"/>
      <c r="J375" s="710"/>
      <c r="K375" s="504"/>
      <c r="L375" s="505"/>
      <c r="M375" s="505"/>
      <c r="N375" s="506" t="str">
        <f>IF(I375="","",(SUM(L375:M375)))</f>
        <v/>
      </c>
      <c r="O375" s="507"/>
      <c r="P375" s="508" t="str">
        <f>IF(O375="","",(N375*O375*E375))</f>
        <v/>
      </c>
      <c r="Q375" s="830"/>
      <c r="R375" s="833"/>
      <c r="S375" s="832"/>
      <c r="T375" s="835"/>
      <c r="U375" s="832"/>
      <c r="V375" s="832"/>
      <c r="W375" s="862"/>
      <c r="X375" s="839"/>
      <c r="Y375" s="105"/>
    </row>
    <row r="376" spans="3:25" ht="18.75" customHeight="1">
      <c r="C376" s="842"/>
      <c r="D376" s="845"/>
      <c r="E376" s="848"/>
      <c r="F376" s="845"/>
      <c r="G376" s="851"/>
      <c r="H376" s="854"/>
      <c r="I376" s="503"/>
      <c r="J376" s="710"/>
      <c r="K376" s="504"/>
      <c r="L376" s="505"/>
      <c r="M376" s="505"/>
      <c r="N376" s="506" t="str">
        <f>IF(I376="","",(SUM(L376:M376)))</f>
        <v/>
      </c>
      <c r="O376" s="507"/>
      <c r="P376" s="508" t="str">
        <f>IF(O376="","",(N376*O376*E375))</f>
        <v/>
      </c>
      <c r="Q376" s="830"/>
      <c r="R376" s="833"/>
      <c r="S376" s="833"/>
      <c r="T376" s="836"/>
      <c r="U376" s="833"/>
      <c r="V376" s="833"/>
      <c r="W376" s="862"/>
      <c r="X376" s="839"/>
      <c r="Y376" s="105"/>
    </row>
    <row r="377" spans="3:25" ht="18.75" customHeight="1">
      <c r="C377" s="842"/>
      <c r="D377" s="845"/>
      <c r="E377" s="848"/>
      <c r="F377" s="845"/>
      <c r="G377" s="851"/>
      <c r="H377" s="854"/>
      <c r="I377" s="503"/>
      <c r="J377" s="710"/>
      <c r="K377" s="504"/>
      <c r="L377" s="505"/>
      <c r="M377" s="505"/>
      <c r="N377" s="506" t="str">
        <f>IF(I377="","",(SUM(L377:M377)))</f>
        <v/>
      </c>
      <c r="O377" s="507"/>
      <c r="P377" s="508" t="str">
        <f>IF(O377="","",(N377*O377*E375))</f>
        <v/>
      </c>
      <c r="Q377" s="830"/>
      <c r="R377" s="833"/>
      <c r="S377" s="833"/>
      <c r="T377" s="836"/>
      <c r="U377" s="833"/>
      <c r="V377" s="833"/>
      <c r="W377" s="862"/>
      <c r="X377" s="839"/>
      <c r="Y377" s="105"/>
    </row>
    <row r="378" spans="3:25" ht="18.75" customHeight="1">
      <c r="C378" s="842"/>
      <c r="D378" s="845"/>
      <c r="E378" s="848"/>
      <c r="F378" s="845"/>
      <c r="G378" s="851"/>
      <c r="H378" s="854"/>
      <c r="I378" s="503"/>
      <c r="J378" s="710"/>
      <c r="K378" s="504"/>
      <c r="L378" s="505"/>
      <c r="M378" s="505"/>
      <c r="N378" s="506" t="str">
        <f>IF(I378="","",(SUM(L378:M378)))</f>
        <v/>
      </c>
      <c r="O378" s="507"/>
      <c r="P378" s="508" t="str">
        <f>IF(O378="","",(N378*O378*E375))</f>
        <v/>
      </c>
      <c r="Q378" s="830"/>
      <c r="R378" s="833"/>
      <c r="S378" s="833"/>
      <c r="T378" s="836"/>
      <c r="U378" s="833"/>
      <c r="V378" s="834"/>
      <c r="W378" s="862"/>
      <c r="X378" s="839"/>
      <c r="Y378" s="105"/>
    </row>
    <row r="379" spans="3:25" ht="18.75" customHeight="1">
      <c r="C379" s="843"/>
      <c r="D379" s="846"/>
      <c r="E379" s="849"/>
      <c r="F379" s="846"/>
      <c r="G379" s="852"/>
      <c r="H379" s="855"/>
      <c r="I379" s="509"/>
      <c r="J379" s="510"/>
      <c r="K379" s="511"/>
      <c r="L379" s="512"/>
      <c r="M379" s="512"/>
      <c r="N379" s="513"/>
      <c r="O379" s="110"/>
      <c r="P379" s="515">
        <f>SUM(P375:P378)</f>
        <v>0</v>
      </c>
      <c r="Q379" s="856"/>
      <c r="R379" s="857"/>
      <c r="S379" s="633"/>
      <c r="T379" s="634"/>
      <c r="U379" s="632">
        <f>IF(AND(R379="",T379=""),0,(SUM(Q379*R379+S379*T379)))</f>
        <v>0</v>
      </c>
      <c r="V379" s="518">
        <f>IF(AND(P379="",U379=""),"",SUM(P379+U379))</f>
        <v>0</v>
      </c>
      <c r="W379" s="863"/>
      <c r="X379" s="840"/>
      <c r="Y379" s="105"/>
    </row>
    <row r="380" spans="3:25" ht="18.75" customHeight="1">
      <c r="C380" s="841"/>
      <c r="D380" s="845"/>
      <c r="E380" s="848"/>
      <c r="F380" s="845"/>
      <c r="G380" s="851"/>
      <c r="H380" s="854"/>
      <c r="I380" s="503"/>
      <c r="J380" s="710"/>
      <c r="K380" s="504"/>
      <c r="L380" s="505"/>
      <c r="M380" s="505"/>
      <c r="N380" s="506" t="str">
        <f>IF(I380="","",(SUM(L380:M380)))</f>
        <v/>
      </c>
      <c r="O380" s="507"/>
      <c r="P380" s="508" t="str">
        <f>IF(O380="","",(N380*O380*E380))</f>
        <v/>
      </c>
      <c r="Q380" s="830"/>
      <c r="R380" s="833"/>
      <c r="S380" s="832"/>
      <c r="T380" s="835"/>
      <c r="U380" s="832"/>
      <c r="V380" s="832"/>
      <c r="W380" s="862"/>
      <c r="X380" s="839"/>
      <c r="Y380" s="105"/>
    </row>
    <row r="381" spans="3:25" ht="18.75" customHeight="1">
      <c r="C381" s="842"/>
      <c r="D381" s="845"/>
      <c r="E381" s="848"/>
      <c r="F381" s="845"/>
      <c r="G381" s="851"/>
      <c r="H381" s="854"/>
      <c r="I381" s="503"/>
      <c r="J381" s="710"/>
      <c r="K381" s="504"/>
      <c r="L381" s="505"/>
      <c r="M381" s="505"/>
      <c r="N381" s="506" t="str">
        <f>IF(I381="","",(SUM(L381:M381)))</f>
        <v/>
      </c>
      <c r="O381" s="507"/>
      <c r="P381" s="508" t="str">
        <f>IF(O381="","",(N381*O381*E380))</f>
        <v/>
      </c>
      <c r="Q381" s="830"/>
      <c r="R381" s="833"/>
      <c r="S381" s="833"/>
      <c r="T381" s="836"/>
      <c r="U381" s="833"/>
      <c r="V381" s="833"/>
      <c r="W381" s="862"/>
      <c r="X381" s="839"/>
      <c r="Y381" s="105"/>
    </row>
    <row r="382" spans="3:25" ht="18.75" customHeight="1">
      <c r="C382" s="842"/>
      <c r="D382" s="845"/>
      <c r="E382" s="848"/>
      <c r="F382" s="845"/>
      <c r="G382" s="851"/>
      <c r="H382" s="854"/>
      <c r="I382" s="503"/>
      <c r="J382" s="710"/>
      <c r="K382" s="504"/>
      <c r="L382" s="505"/>
      <c r="M382" s="505"/>
      <c r="N382" s="506" t="str">
        <f>IF(I382="","",(SUM(L382:M382)))</f>
        <v/>
      </c>
      <c r="O382" s="507"/>
      <c r="P382" s="508" t="str">
        <f>IF(O382="","",(N382*O382*E380))</f>
        <v/>
      </c>
      <c r="Q382" s="830"/>
      <c r="R382" s="833"/>
      <c r="S382" s="833"/>
      <c r="T382" s="836"/>
      <c r="U382" s="833"/>
      <c r="V382" s="833"/>
      <c r="W382" s="862"/>
      <c r="X382" s="839"/>
      <c r="Y382" s="105"/>
    </row>
    <row r="383" spans="3:25" ht="18.75" customHeight="1">
      <c r="C383" s="842"/>
      <c r="D383" s="845"/>
      <c r="E383" s="848"/>
      <c r="F383" s="845"/>
      <c r="G383" s="851"/>
      <c r="H383" s="854"/>
      <c r="I383" s="503"/>
      <c r="J383" s="710"/>
      <c r="K383" s="504"/>
      <c r="L383" s="505"/>
      <c r="M383" s="505"/>
      <c r="N383" s="506" t="str">
        <f>IF(I383="","",(SUM(L383:M383)))</f>
        <v/>
      </c>
      <c r="O383" s="507"/>
      <c r="P383" s="508" t="str">
        <f>IF(O383="","",(N383*O383*E380))</f>
        <v/>
      </c>
      <c r="Q383" s="830"/>
      <c r="R383" s="833"/>
      <c r="S383" s="833"/>
      <c r="T383" s="836"/>
      <c r="U383" s="833"/>
      <c r="V383" s="834"/>
      <c r="W383" s="862"/>
      <c r="X383" s="839"/>
      <c r="Y383" s="105"/>
    </row>
    <row r="384" spans="3:25" ht="18.75" customHeight="1">
      <c r="C384" s="843"/>
      <c r="D384" s="846"/>
      <c r="E384" s="849"/>
      <c r="F384" s="846"/>
      <c r="G384" s="852"/>
      <c r="H384" s="855"/>
      <c r="I384" s="509"/>
      <c r="J384" s="510"/>
      <c r="K384" s="511"/>
      <c r="L384" s="512"/>
      <c r="M384" s="512"/>
      <c r="N384" s="513"/>
      <c r="O384" s="110"/>
      <c r="P384" s="515">
        <f>SUM(P380:P383)</f>
        <v>0</v>
      </c>
      <c r="Q384" s="856"/>
      <c r="R384" s="857"/>
      <c r="S384" s="633"/>
      <c r="T384" s="634"/>
      <c r="U384" s="632">
        <f>IF(AND(R384="",T384=""),0,(SUM(Q384*R384+S384*T384)))</f>
        <v>0</v>
      </c>
      <c r="V384" s="518">
        <f>IF(AND(P384="",U384=""),"",SUM(P384+U384))</f>
        <v>0</v>
      </c>
      <c r="W384" s="863"/>
      <c r="X384" s="840"/>
      <c r="Y384" s="105"/>
    </row>
    <row r="385" spans="3:25" ht="18.75" customHeight="1">
      <c r="C385" s="841"/>
      <c r="D385" s="845"/>
      <c r="E385" s="848"/>
      <c r="F385" s="845"/>
      <c r="G385" s="851"/>
      <c r="H385" s="854"/>
      <c r="I385" s="503"/>
      <c r="J385" s="710"/>
      <c r="K385" s="504"/>
      <c r="L385" s="505"/>
      <c r="M385" s="505"/>
      <c r="N385" s="506" t="str">
        <f>IF(I385="","",(SUM(L385:M385)))</f>
        <v/>
      </c>
      <c r="O385" s="507"/>
      <c r="P385" s="508" t="str">
        <f>IF(O385="","",(N385*O385*E385))</f>
        <v/>
      </c>
      <c r="Q385" s="830"/>
      <c r="R385" s="833"/>
      <c r="S385" s="832"/>
      <c r="T385" s="835"/>
      <c r="U385" s="832"/>
      <c r="V385" s="832"/>
      <c r="W385" s="862"/>
      <c r="X385" s="839"/>
      <c r="Y385" s="105"/>
    </row>
    <row r="386" spans="3:25" ht="18.75" customHeight="1">
      <c r="C386" s="842"/>
      <c r="D386" s="845"/>
      <c r="E386" s="848"/>
      <c r="F386" s="845"/>
      <c r="G386" s="851"/>
      <c r="H386" s="854"/>
      <c r="I386" s="503"/>
      <c r="J386" s="710"/>
      <c r="K386" s="504"/>
      <c r="L386" s="505"/>
      <c r="M386" s="505"/>
      <c r="N386" s="506" t="str">
        <f>IF(I386="","",(SUM(L386:M386)))</f>
        <v/>
      </c>
      <c r="O386" s="507"/>
      <c r="P386" s="508" t="str">
        <f>IF(O386="","",(N386*O386*E385))</f>
        <v/>
      </c>
      <c r="Q386" s="830"/>
      <c r="R386" s="833"/>
      <c r="S386" s="833"/>
      <c r="T386" s="836"/>
      <c r="U386" s="833"/>
      <c r="V386" s="833"/>
      <c r="W386" s="862"/>
      <c r="X386" s="839"/>
      <c r="Y386" s="105"/>
    </row>
    <row r="387" spans="3:25" ht="18.75" customHeight="1">
      <c r="C387" s="842"/>
      <c r="D387" s="845"/>
      <c r="E387" s="848"/>
      <c r="F387" s="845"/>
      <c r="G387" s="851"/>
      <c r="H387" s="854"/>
      <c r="I387" s="503"/>
      <c r="J387" s="710"/>
      <c r="K387" s="504"/>
      <c r="L387" s="505"/>
      <c r="M387" s="505"/>
      <c r="N387" s="506" t="str">
        <f>IF(I387="","",(SUM(L387:M387)))</f>
        <v/>
      </c>
      <c r="O387" s="507"/>
      <c r="P387" s="508" t="str">
        <f>IF(O387="","",(N387*O387*E385))</f>
        <v/>
      </c>
      <c r="Q387" s="830"/>
      <c r="R387" s="833"/>
      <c r="S387" s="833"/>
      <c r="T387" s="836"/>
      <c r="U387" s="833"/>
      <c r="V387" s="833"/>
      <c r="W387" s="862"/>
      <c r="X387" s="839"/>
      <c r="Y387" s="105"/>
    </row>
    <row r="388" spans="3:25" ht="18.75" customHeight="1">
      <c r="C388" s="842"/>
      <c r="D388" s="845"/>
      <c r="E388" s="848"/>
      <c r="F388" s="845"/>
      <c r="G388" s="851"/>
      <c r="H388" s="854"/>
      <c r="I388" s="503"/>
      <c r="J388" s="710"/>
      <c r="K388" s="504"/>
      <c r="L388" s="505"/>
      <c r="M388" s="505"/>
      <c r="N388" s="506" t="str">
        <f>IF(I388="","",(SUM(L388:M388)))</f>
        <v/>
      </c>
      <c r="O388" s="507"/>
      <c r="P388" s="508" t="str">
        <f>IF(O388="","",(N388*O388*E385))</f>
        <v/>
      </c>
      <c r="Q388" s="830"/>
      <c r="R388" s="833"/>
      <c r="S388" s="833"/>
      <c r="T388" s="836"/>
      <c r="U388" s="833"/>
      <c r="V388" s="834"/>
      <c r="W388" s="862"/>
      <c r="X388" s="839"/>
      <c r="Y388" s="105"/>
    </row>
    <row r="389" spans="3:25" ht="18.75" customHeight="1">
      <c r="C389" s="843"/>
      <c r="D389" s="846"/>
      <c r="E389" s="849"/>
      <c r="F389" s="846"/>
      <c r="G389" s="852"/>
      <c r="H389" s="855"/>
      <c r="I389" s="509"/>
      <c r="J389" s="510"/>
      <c r="K389" s="511"/>
      <c r="L389" s="512"/>
      <c r="M389" s="512"/>
      <c r="N389" s="513"/>
      <c r="O389" s="110"/>
      <c r="P389" s="515">
        <f>SUM(P385:P388)</f>
        <v>0</v>
      </c>
      <c r="Q389" s="856"/>
      <c r="R389" s="857"/>
      <c r="S389" s="633"/>
      <c r="T389" s="634"/>
      <c r="U389" s="632">
        <f>IF(AND(R389="",T389=""),0,(SUM(Q389*R389+S389*T389)))</f>
        <v>0</v>
      </c>
      <c r="V389" s="518">
        <f>IF(AND(P389="",U389=""),"",SUM(P389+U389))</f>
        <v>0</v>
      </c>
      <c r="W389" s="863"/>
      <c r="X389" s="840"/>
      <c r="Y389" s="105"/>
    </row>
    <row r="390" spans="3:25" ht="18.75" customHeight="1">
      <c r="C390" s="841"/>
      <c r="D390" s="845"/>
      <c r="E390" s="848"/>
      <c r="F390" s="845"/>
      <c r="G390" s="851"/>
      <c r="H390" s="854"/>
      <c r="I390" s="503"/>
      <c r="J390" s="710"/>
      <c r="K390" s="504"/>
      <c r="L390" s="505"/>
      <c r="M390" s="505"/>
      <c r="N390" s="506" t="str">
        <f>IF(I390="","",(SUM(L390:M390)))</f>
        <v/>
      </c>
      <c r="O390" s="507"/>
      <c r="P390" s="508" t="str">
        <f>IF(O390="","",(N390*O390*E390))</f>
        <v/>
      </c>
      <c r="Q390" s="830"/>
      <c r="R390" s="833"/>
      <c r="S390" s="832"/>
      <c r="T390" s="835"/>
      <c r="U390" s="832"/>
      <c r="V390" s="832"/>
      <c r="W390" s="862"/>
      <c r="X390" s="839"/>
      <c r="Y390" s="105"/>
    </row>
    <row r="391" spans="3:25" ht="18.75" customHeight="1">
      <c r="C391" s="842"/>
      <c r="D391" s="845"/>
      <c r="E391" s="848"/>
      <c r="F391" s="845"/>
      <c r="G391" s="851"/>
      <c r="H391" s="854"/>
      <c r="I391" s="503"/>
      <c r="J391" s="710"/>
      <c r="K391" s="504"/>
      <c r="L391" s="505"/>
      <c r="M391" s="505"/>
      <c r="N391" s="506" t="str">
        <f>IF(I391="","",(SUM(L391:M391)))</f>
        <v/>
      </c>
      <c r="O391" s="507"/>
      <c r="P391" s="508" t="str">
        <f>IF(O391="","",(N391*O391*E390))</f>
        <v/>
      </c>
      <c r="Q391" s="830"/>
      <c r="R391" s="833"/>
      <c r="S391" s="833"/>
      <c r="T391" s="836"/>
      <c r="U391" s="833"/>
      <c r="V391" s="833"/>
      <c r="W391" s="862"/>
      <c r="X391" s="839"/>
      <c r="Y391" s="105"/>
    </row>
    <row r="392" spans="3:25" ht="18.75" customHeight="1">
      <c r="C392" s="842"/>
      <c r="D392" s="845"/>
      <c r="E392" s="848"/>
      <c r="F392" s="845"/>
      <c r="G392" s="851"/>
      <c r="H392" s="854"/>
      <c r="I392" s="503"/>
      <c r="J392" s="710"/>
      <c r="K392" s="504"/>
      <c r="L392" s="505"/>
      <c r="M392" s="505"/>
      <c r="N392" s="506" t="str">
        <f>IF(I392="","",(SUM(L392:M392)))</f>
        <v/>
      </c>
      <c r="O392" s="507"/>
      <c r="P392" s="508" t="str">
        <f>IF(O392="","",(N392*O392*E390))</f>
        <v/>
      </c>
      <c r="Q392" s="830"/>
      <c r="R392" s="833"/>
      <c r="S392" s="833"/>
      <c r="T392" s="836"/>
      <c r="U392" s="833"/>
      <c r="V392" s="833"/>
      <c r="W392" s="862"/>
      <c r="X392" s="839"/>
      <c r="Y392" s="105"/>
    </row>
    <row r="393" spans="3:25" ht="18.75" customHeight="1">
      <c r="C393" s="842"/>
      <c r="D393" s="845"/>
      <c r="E393" s="848"/>
      <c r="F393" s="845"/>
      <c r="G393" s="851"/>
      <c r="H393" s="854"/>
      <c r="I393" s="503"/>
      <c r="J393" s="710"/>
      <c r="K393" s="504"/>
      <c r="L393" s="505"/>
      <c r="M393" s="505"/>
      <c r="N393" s="506" t="str">
        <f>IF(I393="","",(SUM(L393:M393)))</f>
        <v/>
      </c>
      <c r="O393" s="507"/>
      <c r="P393" s="508" t="str">
        <f>IF(O393="","",(N393*O393*E390))</f>
        <v/>
      </c>
      <c r="Q393" s="830"/>
      <c r="R393" s="833"/>
      <c r="S393" s="833"/>
      <c r="T393" s="836"/>
      <c r="U393" s="833"/>
      <c r="V393" s="834"/>
      <c r="W393" s="862"/>
      <c r="X393" s="839"/>
      <c r="Y393" s="105"/>
    </row>
    <row r="394" spans="3:25" ht="18.75" customHeight="1">
      <c r="C394" s="843"/>
      <c r="D394" s="846"/>
      <c r="E394" s="849"/>
      <c r="F394" s="846"/>
      <c r="G394" s="852"/>
      <c r="H394" s="855"/>
      <c r="I394" s="509"/>
      <c r="J394" s="510"/>
      <c r="K394" s="511"/>
      <c r="L394" s="512"/>
      <c r="M394" s="512"/>
      <c r="N394" s="513"/>
      <c r="O394" s="110"/>
      <c r="P394" s="515">
        <f>SUM(P390:P393)</f>
        <v>0</v>
      </c>
      <c r="Q394" s="856"/>
      <c r="R394" s="857"/>
      <c r="S394" s="633"/>
      <c r="T394" s="634"/>
      <c r="U394" s="632">
        <f>IF(AND(R394="",T394=""),0,(SUM(Q394*R394+S394*T394)))</f>
        <v>0</v>
      </c>
      <c r="V394" s="518">
        <f>IF(AND(P394="",U394=""),"",SUM(P394+U394))</f>
        <v>0</v>
      </c>
      <c r="W394" s="863"/>
      <c r="X394" s="840"/>
      <c r="Y394" s="105"/>
    </row>
    <row r="395" spans="3:25" ht="18.75" customHeight="1">
      <c r="C395" s="841"/>
      <c r="D395" s="845"/>
      <c r="E395" s="848"/>
      <c r="F395" s="845"/>
      <c r="G395" s="851"/>
      <c r="H395" s="854"/>
      <c r="I395" s="503"/>
      <c r="J395" s="710"/>
      <c r="K395" s="504"/>
      <c r="L395" s="505"/>
      <c r="M395" s="505"/>
      <c r="N395" s="506" t="str">
        <f>IF(I395="","",(SUM(L395:M395)))</f>
        <v/>
      </c>
      <c r="O395" s="507"/>
      <c r="P395" s="508" t="str">
        <f>IF(O395="","",(N395*O395*E395))</f>
        <v/>
      </c>
      <c r="Q395" s="830"/>
      <c r="R395" s="833"/>
      <c r="S395" s="832"/>
      <c r="T395" s="835"/>
      <c r="U395" s="832"/>
      <c r="V395" s="832"/>
      <c r="W395" s="862"/>
      <c r="X395" s="839"/>
      <c r="Y395" s="105"/>
    </row>
    <row r="396" spans="3:25" ht="18.75" customHeight="1">
      <c r="C396" s="842"/>
      <c r="D396" s="845"/>
      <c r="E396" s="848"/>
      <c r="F396" s="845"/>
      <c r="G396" s="851"/>
      <c r="H396" s="854"/>
      <c r="I396" s="503"/>
      <c r="J396" s="710"/>
      <c r="K396" s="504"/>
      <c r="L396" s="505"/>
      <c r="M396" s="505"/>
      <c r="N396" s="506" t="str">
        <f>IF(I396="","",(SUM(L396:M396)))</f>
        <v/>
      </c>
      <c r="O396" s="507"/>
      <c r="P396" s="508" t="str">
        <f>IF(O396="","",(N396*O396*E395))</f>
        <v/>
      </c>
      <c r="Q396" s="830"/>
      <c r="R396" s="833"/>
      <c r="S396" s="833"/>
      <c r="T396" s="836"/>
      <c r="U396" s="833"/>
      <c r="V396" s="833"/>
      <c r="W396" s="862"/>
      <c r="X396" s="839"/>
      <c r="Y396" s="105"/>
    </row>
    <row r="397" spans="3:25" ht="18.75" customHeight="1">
      <c r="C397" s="842"/>
      <c r="D397" s="845"/>
      <c r="E397" s="848"/>
      <c r="F397" s="845"/>
      <c r="G397" s="851"/>
      <c r="H397" s="854"/>
      <c r="I397" s="503"/>
      <c r="J397" s="710"/>
      <c r="K397" s="504"/>
      <c r="L397" s="505"/>
      <c r="M397" s="505"/>
      <c r="N397" s="506" t="str">
        <f>IF(I397="","",(SUM(L397:M397)))</f>
        <v/>
      </c>
      <c r="O397" s="507"/>
      <c r="P397" s="508" t="str">
        <f>IF(O397="","",(N397*O397*E395))</f>
        <v/>
      </c>
      <c r="Q397" s="830"/>
      <c r="R397" s="833"/>
      <c r="S397" s="833"/>
      <c r="T397" s="836"/>
      <c r="U397" s="833"/>
      <c r="V397" s="833"/>
      <c r="W397" s="862"/>
      <c r="X397" s="839"/>
      <c r="Y397" s="105"/>
    </row>
    <row r="398" spans="3:25" ht="18.75" customHeight="1">
      <c r="C398" s="842"/>
      <c r="D398" s="845"/>
      <c r="E398" s="848"/>
      <c r="F398" s="845"/>
      <c r="G398" s="851"/>
      <c r="H398" s="854"/>
      <c r="I398" s="503"/>
      <c r="J398" s="710"/>
      <c r="K398" s="504"/>
      <c r="L398" s="505"/>
      <c r="M398" s="505"/>
      <c r="N398" s="506" t="str">
        <f>IF(I398="","",(SUM(L398:M398)))</f>
        <v/>
      </c>
      <c r="O398" s="507"/>
      <c r="P398" s="508" t="str">
        <f>IF(O398="","",(N398*O398*E395))</f>
        <v/>
      </c>
      <c r="Q398" s="830"/>
      <c r="R398" s="833"/>
      <c r="S398" s="833"/>
      <c r="T398" s="836"/>
      <c r="U398" s="833"/>
      <c r="V398" s="834"/>
      <c r="W398" s="862"/>
      <c r="X398" s="839"/>
      <c r="Y398" s="105"/>
    </row>
    <row r="399" spans="3:25" ht="18.75" customHeight="1">
      <c r="C399" s="843"/>
      <c r="D399" s="846"/>
      <c r="E399" s="849"/>
      <c r="F399" s="846"/>
      <c r="G399" s="852"/>
      <c r="H399" s="855"/>
      <c r="I399" s="509"/>
      <c r="J399" s="510"/>
      <c r="K399" s="511"/>
      <c r="L399" s="512"/>
      <c r="M399" s="512"/>
      <c r="N399" s="513"/>
      <c r="O399" s="110"/>
      <c r="P399" s="515">
        <f>SUM(P395:P398)</f>
        <v>0</v>
      </c>
      <c r="Q399" s="856"/>
      <c r="R399" s="857"/>
      <c r="S399" s="633"/>
      <c r="T399" s="634"/>
      <c r="U399" s="632">
        <f>IF(AND(R399="",T399=""),0,(SUM(Q399*R399+S399*T399)))</f>
        <v>0</v>
      </c>
      <c r="V399" s="518">
        <f>IF(AND(P399="",U399=""),"",SUM(P399+U399))</f>
        <v>0</v>
      </c>
      <c r="W399" s="863"/>
      <c r="X399" s="840"/>
      <c r="Y399" s="105"/>
    </row>
    <row r="400" spans="3:25" ht="19.5" customHeight="1">
      <c r="C400" s="841"/>
      <c r="D400" s="844"/>
      <c r="E400" s="847"/>
      <c r="F400" s="844"/>
      <c r="G400" s="850"/>
      <c r="H400" s="853"/>
      <c r="I400" s="497"/>
      <c r="J400" s="709"/>
      <c r="K400" s="498"/>
      <c r="L400" s="499"/>
      <c r="M400" s="499"/>
      <c r="N400" s="500" t="str">
        <f>IF(I400="","",(SUM(L400:M400)))</f>
        <v/>
      </c>
      <c r="O400" s="501"/>
      <c r="P400" s="502" t="str">
        <f>IF(O400="","",(N400*O400*E400))</f>
        <v/>
      </c>
      <c r="Q400" s="829"/>
      <c r="R400" s="832"/>
      <c r="S400" s="832"/>
      <c r="T400" s="835"/>
      <c r="U400" s="832"/>
      <c r="V400" s="832"/>
      <c r="W400" s="861"/>
      <c r="X400" s="838"/>
      <c r="Y400" s="105"/>
    </row>
    <row r="401" spans="3:25" ht="19.5" customHeight="1">
      <c r="C401" s="842"/>
      <c r="D401" s="845"/>
      <c r="E401" s="848"/>
      <c r="F401" s="845"/>
      <c r="G401" s="851"/>
      <c r="H401" s="854"/>
      <c r="I401" s="503"/>
      <c r="J401" s="710"/>
      <c r="K401" s="504"/>
      <c r="L401" s="505"/>
      <c r="M401" s="505"/>
      <c r="N401" s="506" t="str">
        <f>IF(I401="","",(SUM(L401:M401)))</f>
        <v/>
      </c>
      <c r="O401" s="507"/>
      <c r="P401" s="508" t="str">
        <f>IF(O401="","",(N401*O401*E400))</f>
        <v/>
      </c>
      <c r="Q401" s="830"/>
      <c r="R401" s="833"/>
      <c r="S401" s="833"/>
      <c r="T401" s="836"/>
      <c r="U401" s="833"/>
      <c r="V401" s="833"/>
      <c r="W401" s="862"/>
      <c r="X401" s="839"/>
      <c r="Y401" s="105"/>
    </row>
    <row r="402" spans="3:25" ht="19.5" customHeight="1">
      <c r="C402" s="842"/>
      <c r="D402" s="845"/>
      <c r="E402" s="848"/>
      <c r="F402" s="845"/>
      <c r="G402" s="851"/>
      <c r="H402" s="854"/>
      <c r="I402" s="503"/>
      <c r="J402" s="710"/>
      <c r="K402" s="504"/>
      <c r="L402" s="505"/>
      <c r="M402" s="505"/>
      <c r="N402" s="506" t="str">
        <f>IF(I402="","",(SUM(L402:M402)))</f>
        <v/>
      </c>
      <c r="O402" s="507"/>
      <c r="P402" s="508" t="str">
        <f>IF(O402="","",(N402*O402*E400))</f>
        <v/>
      </c>
      <c r="Q402" s="830"/>
      <c r="R402" s="833"/>
      <c r="S402" s="833"/>
      <c r="T402" s="836"/>
      <c r="U402" s="833"/>
      <c r="V402" s="833"/>
      <c r="W402" s="862"/>
      <c r="X402" s="839"/>
      <c r="Y402" s="105"/>
    </row>
    <row r="403" spans="3:25" ht="19.5" customHeight="1">
      <c r="C403" s="842"/>
      <c r="D403" s="845"/>
      <c r="E403" s="848"/>
      <c r="F403" s="845"/>
      <c r="G403" s="851"/>
      <c r="H403" s="854"/>
      <c r="I403" s="503"/>
      <c r="J403" s="710"/>
      <c r="K403" s="504"/>
      <c r="L403" s="505"/>
      <c r="M403" s="505"/>
      <c r="N403" s="506" t="str">
        <f>IF(I403="","",(SUM(L403:M403)))</f>
        <v/>
      </c>
      <c r="O403" s="507"/>
      <c r="P403" s="508" t="str">
        <f>IF(O403="","",(N403*O403*E400))</f>
        <v/>
      </c>
      <c r="Q403" s="830"/>
      <c r="R403" s="833"/>
      <c r="S403" s="833"/>
      <c r="T403" s="836"/>
      <c r="U403" s="833"/>
      <c r="V403" s="834"/>
      <c r="W403" s="862"/>
      <c r="X403" s="839"/>
      <c r="Y403" s="105"/>
    </row>
    <row r="404" spans="3:25" ht="19.5" customHeight="1">
      <c r="C404" s="843"/>
      <c r="D404" s="846"/>
      <c r="E404" s="849"/>
      <c r="F404" s="846"/>
      <c r="G404" s="852"/>
      <c r="H404" s="855"/>
      <c r="I404" s="509"/>
      <c r="J404" s="510"/>
      <c r="K404" s="511"/>
      <c r="L404" s="512"/>
      <c r="M404" s="512"/>
      <c r="N404" s="513"/>
      <c r="O404" s="110"/>
      <c r="P404" s="515">
        <f>SUM(P400:P403)</f>
        <v>0</v>
      </c>
      <c r="Q404" s="856"/>
      <c r="R404" s="857"/>
      <c r="S404" s="633"/>
      <c r="T404" s="634"/>
      <c r="U404" s="632">
        <f>IF(AND(R404="",T404=""),0,(SUM(Q404*R404+S404*T404)))</f>
        <v>0</v>
      </c>
      <c r="V404" s="518">
        <f>IF(AND(P404="",U404=""),"",SUM(P404+U404))</f>
        <v>0</v>
      </c>
      <c r="W404" s="863"/>
      <c r="X404" s="840"/>
      <c r="Y404" s="105"/>
    </row>
    <row r="405" spans="3:25" ht="19.5" customHeight="1">
      <c r="C405" s="841"/>
      <c r="D405" s="844"/>
      <c r="E405" s="847"/>
      <c r="F405" s="844"/>
      <c r="G405" s="850"/>
      <c r="H405" s="853"/>
      <c r="I405" s="497"/>
      <c r="J405" s="709"/>
      <c r="K405" s="498"/>
      <c r="L405" s="499"/>
      <c r="M405" s="499"/>
      <c r="N405" s="500" t="str">
        <f>IF(I405="","",(SUM(L405:M405)))</f>
        <v/>
      </c>
      <c r="O405" s="501"/>
      <c r="P405" s="502" t="str">
        <f>IF(O405="","",(N405*O405*E405))</f>
        <v/>
      </c>
      <c r="Q405" s="829"/>
      <c r="R405" s="832"/>
      <c r="S405" s="832"/>
      <c r="T405" s="835"/>
      <c r="U405" s="832"/>
      <c r="V405" s="832"/>
      <c r="W405" s="861"/>
      <c r="X405" s="838"/>
      <c r="Y405" s="105"/>
    </row>
    <row r="406" spans="3:25" ht="19.5" customHeight="1">
      <c r="C406" s="842"/>
      <c r="D406" s="845"/>
      <c r="E406" s="848"/>
      <c r="F406" s="845"/>
      <c r="G406" s="851"/>
      <c r="H406" s="854"/>
      <c r="I406" s="503"/>
      <c r="J406" s="710"/>
      <c r="K406" s="504"/>
      <c r="L406" s="505"/>
      <c r="M406" s="505"/>
      <c r="N406" s="506" t="str">
        <f>IF(I406="","",(SUM(L406:M406)))</f>
        <v/>
      </c>
      <c r="O406" s="507"/>
      <c r="P406" s="508" t="str">
        <f>IF(O406="","",(N406*O406*E405))</f>
        <v/>
      </c>
      <c r="Q406" s="830"/>
      <c r="R406" s="833"/>
      <c r="S406" s="833"/>
      <c r="T406" s="836"/>
      <c r="U406" s="833"/>
      <c r="V406" s="833"/>
      <c r="W406" s="862"/>
      <c r="X406" s="839"/>
      <c r="Y406" s="105"/>
    </row>
    <row r="407" spans="3:25" ht="19.5" customHeight="1">
      <c r="C407" s="842"/>
      <c r="D407" s="845"/>
      <c r="E407" s="848"/>
      <c r="F407" s="845"/>
      <c r="G407" s="851"/>
      <c r="H407" s="854"/>
      <c r="I407" s="503"/>
      <c r="J407" s="710"/>
      <c r="K407" s="504"/>
      <c r="L407" s="505"/>
      <c r="M407" s="505"/>
      <c r="N407" s="506" t="str">
        <f>IF(I407="","",(SUM(L407:M407)))</f>
        <v/>
      </c>
      <c r="O407" s="507"/>
      <c r="P407" s="508" t="str">
        <f>IF(O407="","",(N407*O407*E405))</f>
        <v/>
      </c>
      <c r="Q407" s="830"/>
      <c r="R407" s="833"/>
      <c r="S407" s="833"/>
      <c r="T407" s="836"/>
      <c r="U407" s="833"/>
      <c r="V407" s="833"/>
      <c r="W407" s="862"/>
      <c r="X407" s="839"/>
      <c r="Y407" s="105"/>
    </row>
    <row r="408" spans="3:25" ht="19.5" customHeight="1">
      <c r="C408" s="842"/>
      <c r="D408" s="845"/>
      <c r="E408" s="848"/>
      <c r="F408" s="845"/>
      <c r="G408" s="851"/>
      <c r="H408" s="854"/>
      <c r="I408" s="503"/>
      <c r="J408" s="710"/>
      <c r="K408" s="504"/>
      <c r="L408" s="505"/>
      <c r="M408" s="505"/>
      <c r="N408" s="506" t="str">
        <f>IF(I408="","",(SUM(L408:M408)))</f>
        <v/>
      </c>
      <c r="O408" s="507"/>
      <c r="P408" s="508" t="str">
        <f>IF(O408="","",(N408*O408*E405))</f>
        <v/>
      </c>
      <c r="Q408" s="830"/>
      <c r="R408" s="833"/>
      <c r="S408" s="833"/>
      <c r="T408" s="836"/>
      <c r="U408" s="833"/>
      <c r="V408" s="834"/>
      <c r="W408" s="862"/>
      <c r="X408" s="839"/>
      <c r="Y408" s="105"/>
    </row>
    <row r="409" spans="3:25" ht="19.5" customHeight="1">
      <c r="C409" s="843"/>
      <c r="D409" s="846"/>
      <c r="E409" s="849"/>
      <c r="F409" s="846"/>
      <c r="G409" s="852"/>
      <c r="H409" s="855"/>
      <c r="I409" s="509"/>
      <c r="J409" s="510"/>
      <c r="K409" s="511"/>
      <c r="L409" s="512"/>
      <c r="M409" s="512"/>
      <c r="N409" s="513"/>
      <c r="O409" s="110"/>
      <c r="P409" s="515">
        <f>SUM(P405:P408)</f>
        <v>0</v>
      </c>
      <c r="Q409" s="856"/>
      <c r="R409" s="857"/>
      <c r="S409" s="633"/>
      <c r="T409" s="634"/>
      <c r="U409" s="632">
        <f>IF(AND(R409="",T409=""),0,(SUM(Q409*R409+S409*T409)))</f>
        <v>0</v>
      </c>
      <c r="V409" s="518">
        <f>IF(AND(P409="",U409=""),"",SUM(P409+U409))</f>
        <v>0</v>
      </c>
      <c r="W409" s="863"/>
      <c r="X409" s="840"/>
      <c r="Y409" s="105"/>
    </row>
    <row r="410" spans="3:25" ht="19.5" customHeight="1">
      <c r="C410" s="841"/>
      <c r="D410" s="844"/>
      <c r="E410" s="847"/>
      <c r="F410" s="844"/>
      <c r="G410" s="850"/>
      <c r="H410" s="853"/>
      <c r="I410" s="497"/>
      <c r="J410" s="709"/>
      <c r="K410" s="498"/>
      <c r="L410" s="499"/>
      <c r="M410" s="499"/>
      <c r="N410" s="500" t="str">
        <f>IF(I410="","",(SUM(L410:M410)))</f>
        <v/>
      </c>
      <c r="O410" s="501"/>
      <c r="P410" s="502" t="str">
        <f>IF(O410="","",(N410*O410*E410))</f>
        <v/>
      </c>
      <c r="Q410" s="829"/>
      <c r="R410" s="832"/>
      <c r="S410" s="832"/>
      <c r="T410" s="835"/>
      <c r="U410" s="832"/>
      <c r="V410" s="832"/>
      <c r="W410" s="861"/>
      <c r="X410" s="838"/>
      <c r="Y410" s="105"/>
    </row>
    <row r="411" spans="3:25" ht="19.5" customHeight="1">
      <c r="C411" s="842"/>
      <c r="D411" s="845"/>
      <c r="E411" s="848"/>
      <c r="F411" s="845"/>
      <c r="G411" s="851"/>
      <c r="H411" s="854"/>
      <c r="I411" s="503"/>
      <c r="J411" s="710"/>
      <c r="K411" s="504"/>
      <c r="L411" s="505"/>
      <c r="M411" s="505"/>
      <c r="N411" s="506" t="str">
        <f>IF(I411="","",(SUM(L411:M411)))</f>
        <v/>
      </c>
      <c r="O411" s="507"/>
      <c r="P411" s="508" t="str">
        <f>IF(O411="","",(N411*O411*E410))</f>
        <v/>
      </c>
      <c r="Q411" s="830"/>
      <c r="R411" s="833"/>
      <c r="S411" s="833"/>
      <c r="T411" s="836"/>
      <c r="U411" s="833"/>
      <c r="V411" s="833"/>
      <c r="W411" s="862"/>
      <c r="X411" s="839"/>
      <c r="Y411" s="105"/>
    </row>
    <row r="412" spans="3:25" ht="19.5" customHeight="1">
      <c r="C412" s="842"/>
      <c r="D412" s="845"/>
      <c r="E412" s="848"/>
      <c r="F412" s="845"/>
      <c r="G412" s="851"/>
      <c r="H412" s="854"/>
      <c r="I412" s="503"/>
      <c r="J412" s="710"/>
      <c r="K412" s="504"/>
      <c r="L412" s="505"/>
      <c r="M412" s="505"/>
      <c r="N412" s="506" t="str">
        <f>IF(I412="","",(SUM(L412:M412)))</f>
        <v/>
      </c>
      <c r="O412" s="507"/>
      <c r="P412" s="508" t="str">
        <f>IF(O412="","",(N412*O412*E410))</f>
        <v/>
      </c>
      <c r="Q412" s="830"/>
      <c r="R412" s="833"/>
      <c r="S412" s="833"/>
      <c r="T412" s="836"/>
      <c r="U412" s="833"/>
      <c r="V412" s="833"/>
      <c r="W412" s="862"/>
      <c r="X412" s="839"/>
      <c r="Y412" s="105"/>
    </row>
    <row r="413" spans="3:25" ht="19.5" customHeight="1">
      <c r="C413" s="842"/>
      <c r="D413" s="845"/>
      <c r="E413" s="848"/>
      <c r="F413" s="845"/>
      <c r="G413" s="851"/>
      <c r="H413" s="854"/>
      <c r="I413" s="503"/>
      <c r="J413" s="710"/>
      <c r="K413" s="504"/>
      <c r="L413" s="505"/>
      <c r="M413" s="505"/>
      <c r="N413" s="506" t="str">
        <f>IF(I413="","",(SUM(L413:M413)))</f>
        <v/>
      </c>
      <c r="O413" s="507"/>
      <c r="P413" s="508" t="str">
        <f>IF(O413="","",(N413*O413*E410))</f>
        <v/>
      </c>
      <c r="Q413" s="830"/>
      <c r="R413" s="833"/>
      <c r="S413" s="833"/>
      <c r="T413" s="836"/>
      <c r="U413" s="833"/>
      <c r="V413" s="834"/>
      <c r="W413" s="862"/>
      <c r="X413" s="839"/>
      <c r="Y413" s="105"/>
    </row>
    <row r="414" spans="3:25" ht="19.5" customHeight="1">
      <c r="C414" s="843"/>
      <c r="D414" s="846"/>
      <c r="E414" s="849"/>
      <c r="F414" s="846"/>
      <c r="G414" s="852"/>
      <c r="H414" s="855"/>
      <c r="I414" s="509"/>
      <c r="J414" s="510"/>
      <c r="K414" s="511"/>
      <c r="L414" s="512"/>
      <c r="M414" s="512"/>
      <c r="N414" s="513"/>
      <c r="O414" s="110"/>
      <c r="P414" s="515">
        <f>SUM(P410:P413)</f>
        <v>0</v>
      </c>
      <c r="Q414" s="856"/>
      <c r="R414" s="857"/>
      <c r="S414" s="633"/>
      <c r="T414" s="634"/>
      <c r="U414" s="632">
        <f>IF(AND(R414="",T414=""),0,(SUM(Q414*R414+S414*T414)))</f>
        <v>0</v>
      </c>
      <c r="V414" s="518">
        <f>IF(AND(P414="",U414=""),"",SUM(P414+U414))</f>
        <v>0</v>
      </c>
      <c r="W414" s="863"/>
      <c r="X414" s="840"/>
      <c r="Y414" s="105"/>
    </row>
    <row r="415" spans="3:25" ht="19.5" customHeight="1">
      <c r="C415" s="841"/>
      <c r="D415" s="844"/>
      <c r="E415" s="847"/>
      <c r="F415" s="844"/>
      <c r="G415" s="850"/>
      <c r="H415" s="853"/>
      <c r="I415" s="497"/>
      <c r="J415" s="709"/>
      <c r="K415" s="498"/>
      <c r="L415" s="499"/>
      <c r="M415" s="499"/>
      <c r="N415" s="500" t="str">
        <f>IF(I415="","",(SUM(L415:M415)))</f>
        <v/>
      </c>
      <c r="O415" s="501"/>
      <c r="P415" s="502" t="str">
        <f>IF(O415="","",(N415*O415*E415))</f>
        <v/>
      </c>
      <c r="Q415" s="829"/>
      <c r="R415" s="832"/>
      <c r="S415" s="832"/>
      <c r="T415" s="835"/>
      <c r="U415" s="832"/>
      <c r="V415" s="832"/>
      <c r="W415" s="861"/>
      <c r="X415" s="838"/>
      <c r="Y415" s="105"/>
    </row>
    <row r="416" spans="3:25" ht="19.5" customHeight="1">
      <c r="C416" s="842"/>
      <c r="D416" s="845"/>
      <c r="E416" s="848"/>
      <c r="F416" s="845"/>
      <c r="G416" s="851"/>
      <c r="H416" s="854"/>
      <c r="I416" s="503"/>
      <c r="J416" s="710"/>
      <c r="K416" s="504"/>
      <c r="L416" s="505"/>
      <c r="M416" s="505"/>
      <c r="N416" s="506" t="str">
        <f>IF(I416="","",(SUM(L416:M416)))</f>
        <v/>
      </c>
      <c r="O416" s="507"/>
      <c r="P416" s="508" t="str">
        <f>IF(O416="","",(N416*O416*E415))</f>
        <v/>
      </c>
      <c r="Q416" s="830"/>
      <c r="R416" s="833"/>
      <c r="S416" s="833"/>
      <c r="T416" s="836"/>
      <c r="U416" s="833"/>
      <c r="V416" s="833"/>
      <c r="W416" s="862"/>
      <c r="X416" s="839"/>
      <c r="Y416" s="105"/>
    </row>
    <row r="417" spans="3:25" ht="19.5" customHeight="1">
      <c r="C417" s="842"/>
      <c r="D417" s="845"/>
      <c r="E417" s="848"/>
      <c r="F417" s="845"/>
      <c r="G417" s="851"/>
      <c r="H417" s="854"/>
      <c r="I417" s="503"/>
      <c r="J417" s="710"/>
      <c r="K417" s="504"/>
      <c r="L417" s="505"/>
      <c r="M417" s="505"/>
      <c r="N417" s="506" t="str">
        <f>IF(I417="","",(SUM(L417:M417)))</f>
        <v/>
      </c>
      <c r="O417" s="507"/>
      <c r="P417" s="508" t="str">
        <f>IF(O417="","",(N417*O417*E415))</f>
        <v/>
      </c>
      <c r="Q417" s="830"/>
      <c r="R417" s="833"/>
      <c r="S417" s="833"/>
      <c r="T417" s="836"/>
      <c r="U417" s="833"/>
      <c r="V417" s="833"/>
      <c r="W417" s="862"/>
      <c r="X417" s="839"/>
      <c r="Y417" s="105"/>
    </row>
    <row r="418" spans="3:25" ht="19.5" customHeight="1">
      <c r="C418" s="842"/>
      <c r="D418" s="845"/>
      <c r="E418" s="848"/>
      <c r="F418" s="845"/>
      <c r="G418" s="851"/>
      <c r="H418" s="854"/>
      <c r="I418" s="503"/>
      <c r="J418" s="710"/>
      <c r="K418" s="504"/>
      <c r="L418" s="505"/>
      <c r="M418" s="505"/>
      <c r="N418" s="506" t="str">
        <f>IF(I418="","",(SUM(L418:M418)))</f>
        <v/>
      </c>
      <c r="O418" s="507"/>
      <c r="P418" s="508" t="str">
        <f>IF(O418="","",(N418*O418*E415))</f>
        <v/>
      </c>
      <c r="Q418" s="830"/>
      <c r="R418" s="833"/>
      <c r="S418" s="833"/>
      <c r="T418" s="836"/>
      <c r="U418" s="833"/>
      <c r="V418" s="834"/>
      <c r="W418" s="862"/>
      <c r="X418" s="839"/>
      <c r="Y418" s="105"/>
    </row>
    <row r="419" spans="3:25" ht="19.5" customHeight="1">
      <c r="C419" s="843"/>
      <c r="D419" s="846"/>
      <c r="E419" s="849"/>
      <c r="F419" s="846"/>
      <c r="G419" s="852"/>
      <c r="H419" s="855"/>
      <c r="I419" s="509"/>
      <c r="J419" s="510"/>
      <c r="K419" s="511"/>
      <c r="L419" s="512"/>
      <c r="M419" s="512"/>
      <c r="N419" s="513"/>
      <c r="O419" s="110"/>
      <c r="P419" s="515">
        <f>SUM(P415:P418)</f>
        <v>0</v>
      </c>
      <c r="Q419" s="856"/>
      <c r="R419" s="857"/>
      <c r="S419" s="633"/>
      <c r="T419" s="634"/>
      <c r="U419" s="632">
        <f>IF(AND(R419="",T419=""),0,(SUM(Q419*R419+S419*T419)))</f>
        <v>0</v>
      </c>
      <c r="V419" s="518">
        <f>IF(AND(P419="",U419=""),"",SUM(P419+U419))</f>
        <v>0</v>
      </c>
      <c r="W419" s="863"/>
      <c r="X419" s="840"/>
      <c r="Y419" s="105"/>
    </row>
    <row r="420" spans="3:25" ht="19.5" customHeight="1">
      <c r="C420" s="841"/>
      <c r="D420" s="844"/>
      <c r="E420" s="847"/>
      <c r="F420" s="844"/>
      <c r="G420" s="850"/>
      <c r="H420" s="853"/>
      <c r="I420" s="497"/>
      <c r="J420" s="709"/>
      <c r="K420" s="498"/>
      <c r="L420" s="499"/>
      <c r="M420" s="499"/>
      <c r="N420" s="500" t="str">
        <f>IF(I420="","",(SUM(L420:M420)))</f>
        <v/>
      </c>
      <c r="O420" s="501"/>
      <c r="P420" s="502" t="str">
        <f>IF(O420="","",(N420*O420*E420))</f>
        <v/>
      </c>
      <c r="Q420" s="829"/>
      <c r="R420" s="832"/>
      <c r="S420" s="832"/>
      <c r="T420" s="835"/>
      <c r="U420" s="832"/>
      <c r="V420" s="832"/>
      <c r="W420" s="861"/>
      <c r="X420" s="838"/>
      <c r="Y420" s="105"/>
    </row>
    <row r="421" spans="3:25" ht="19.5" customHeight="1">
      <c r="C421" s="842"/>
      <c r="D421" s="845"/>
      <c r="E421" s="848"/>
      <c r="F421" s="845"/>
      <c r="G421" s="851"/>
      <c r="H421" s="854"/>
      <c r="I421" s="503"/>
      <c r="J421" s="710"/>
      <c r="K421" s="504"/>
      <c r="L421" s="505"/>
      <c r="M421" s="505"/>
      <c r="N421" s="506" t="str">
        <f>IF(I421="","",(SUM(L421:M421)))</f>
        <v/>
      </c>
      <c r="O421" s="507"/>
      <c r="P421" s="508" t="str">
        <f>IF(O421="","",(N421*O421*E420))</f>
        <v/>
      </c>
      <c r="Q421" s="830"/>
      <c r="R421" s="833"/>
      <c r="S421" s="833"/>
      <c r="T421" s="836"/>
      <c r="U421" s="833"/>
      <c r="V421" s="833"/>
      <c r="W421" s="862"/>
      <c r="X421" s="839"/>
      <c r="Y421" s="105"/>
    </row>
    <row r="422" spans="3:25" ht="19.5" customHeight="1">
      <c r="C422" s="842"/>
      <c r="D422" s="845"/>
      <c r="E422" s="848"/>
      <c r="F422" s="845"/>
      <c r="G422" s="851"/>
      <c r="H422" s="854"/>
      <c r="I422" s="503"/>
      <c r="J422" s="710"/>
      <c r="K422" s="504"/>
      <c r="L422" s="505"/>
      <c r="M422" s="505"/>
      <c r="N422" s="506" t="str">
        <f>IF(I422="","",(SUM(L422:M422)))</f>
        <v/>
      </c>
      <c r="O422" s="507"/>
      <c r="P422" s="508" t="str">
        <f>IF(O422="","",(N422*O422*E420))</f>
        <v/>
      </c>
      <c r="Q422" s="830"/>
      <c r="R422" s="833"/>
      <c r="S422" s="833"/>
      <c r="T422" s="836"/>
      <c r="U422" s="833"/>
      <c r="V422" s="833"/>
      <c r="W422" s="862"/>
      <c r="X422" s="839"/>
      <c r="Y422" s="105"/>
    </row>
    <row r="423" spans="3:25" ht="19.5" customHeight="1">
      <c r="C423" s="842"/>
      <c r="D423" s="845"/>
      <c r="E423" s="848"/>
      <c r="F423" s="845"/>
      <c r="G423" s="851"/>
      <c r="H423" s="854"/>
      <c r="I423" s="503"/>
      <c r="J423" s="710"/>
      <c r="K423" s="504"/>
      <c r="L423" s="505"/>
      <c r="M423" s="505"/>
      <c r="N423" s="506" t="str">
        <f>IF(I423="","",(SUM(L423:M423)))</f>
        <v/>
      </c>
      <c r="O423" s="507"/>
      <c r="P423" s="508" t="str">
        <f>IF(O423="","",(N423*O423*E420))</f>
        <v/>
      </c>
      <c r="Q423" s="830"/>
      <c r="R423" s="833"/>
      <c r="S423" s="833"/>
      <c r="T423" s="836"/>
      <c r="U423" s="833"/>
      <c r="V423" s="834"/>
      <c r="W423" s="862"/>
      <c r="X423" s="839"/>
      <c r="Y423" s="105"/>
    </row>
    <row r="424" spans="3:25" ht="19.5" customHeight="1">
      <c r="C424" s="843"/>
      <c r="D424" s="846"/>
      <c r="E424" s="849"/>
      <c r="F424" s="846"/>
      <c r="G424" s="852"/>
      <c r="H424" s="855"/>
      <c r="I424" s="509"/>
      <c r="J424" s="510"/>
      <c r="K424" s="511"/>
      <c r="L424" s="512"/>
      <c r="M424" s="512"/>
      <c r="N424" s="513"/>
      <c r="O424" s="110"/>
      <c r="P424" s="515">
        <f>SUM(P420:P423)</f>
        <v>0</v>
      </c>
      <c r="Q424" s="856"/>
      <c r="R424" s="857"/>
      <c r="S424" s="633"/>
      <c r="T424" s="634"/>
      <c r="U424" s="632">
        <f>IF(AND(R424="",T424=""),0,(SUM(Q424*R424+S424*T424)))</f>
        <v>0</v>
      </c>
      <c r="V424" s="518">
        <f>IF(AND(P424="",U424=""),"",SUM(P424+U424))</f>
        <v>0</v>
      </c>
      <c r="W424" s="863"/>
      <c r="X424" s="840"/>
      <c r="Y424" s="105"/>
    </row>
    <row r="425" spans="3:25" ht="19.5" customHeight="1">
      <c r="C425" s="841"/>
      <c r="D425" s="844"/>
      <c r="E425" s="847"/>
      <c r="F425" s="844"/>
      <c r="G425" s="850"/>
      <c r="H425" s="853"/>
      <c r="I425" s="497"/>
      <c r="J425" s="709"/>
      <c r="K425" s="498"/>
      <c r="L425" s="499"/>
      <c r="M425" s="499"/>
      <c r="N425" s="500" t="str">
        <f>IF(I425="","",(SUM(L425:M425)))</f>
        <v/>
      </c>
      <c r="O425" s="501"/>
      <c r="P425" s="502" t="str">
        <f>IF(O425="","",(N425*O425*E425))</f>
        <v/>
      </c>
      <c r="Q425" s="829"/>
      <c r="R425" s="832"/>
      <c r="S425" s="832"/>
      <c r="T425" s="835"/>
      <c r="U425" s="832"/>
      <c r="V425" s="832"/>
      <c r="W425" s="861"/>
      <c r="X425" s="838"/>
      <c r="Y425" s="105"/>
    </row>
    <row r="426" spans="3:25" ht="19.5" customHeight="1">
      <c r="C426" s="842"/>
      <c r="D426" s="845"/>
      <c r="E426" s="848"/>
      <c r="F426" s="845"/>
      <c r="G426" s="851"/>
      <c r="H426" s="854"/>
      <c r="I426" s="503"/>
      <c r="J426" s="710"/>
      <c r="K426" s="504"/>
      <c r="L426" s="505"/>
      <c r="M426" s="505"/>
      <c r="N426" s="506" t="str">
        <f>IF(I426="","",(SUM(L426:M426)))</f>
        <v/>
      </c>
      <c r="O426" s="507"/>
      <c r="P426" s="508" t="str">
        <f>IF(O426="","",(N426*O426*E425))</f>
        <v/>
      </c>
      <c r="Q426" s="830"/>
      <c r="R426" s="833"/>
      <c r="S426" s="833"/>
      <c r="T426" s="836"/>
      <c r="U426" s="833"/>
      <c r="V426" s="833"/>
      <c r="W426" s="862"/>
      <c r="X426" s="839"/>
      <c r="Y426" s="105"/>
    </row>
    <row r="427" spans="3:25" ht="19.5" customHeight="1">
      <c r="C427" s="842"/>
      <c r="D427" s="845"/>
      <c r="E427" s="848"/>
      <c r="F427" s="845"/>
      <c r="G427" s="851"/>
      <c r="H427" s="854"/>
      <c r="I427" s="503"/>
      <c r="J427" s="710"/>
      <c r="K427" s="504"/>
      <c r="L427" s="505"/>
      <c r="M427" s="505"/>
      <c r="N427" s="506" t="str">
        <f>IF(I427="","",(SUM(L427:M427)))</f>
        <v/>
      </c>
      <c r="O427" s="507"/>
      <c r="P427" s="508" t="str">
        <f>IF(O427="","",(N427*O427*E425))</f>
        <v/>
      </c>
      <c r="Q427" s="830"/>
      <c r="R427" s="833"/>
      <c r="S427" s="833"/>
      <c r="T427" s="836"/>
      <c r="U427" s="833"/>
      <c r="V427" s="833"/>
      <c r="W427" s="862"/>
      <c r="X427" s="839"/>
      <c r="Y427" s="105"/>
    </row>
    <row r="428" spans="3:25" ht="19.5" customHeight="1">
      <c r="C428" s="842"/>
      <c r="D428" s="845"/>
      <c r="E428" s="848"/>
      <c r="F428" s="845"/>
      <c r="G428" s="851"/>
      <c r="H428" s="854"/>
      <c r="I428" s="503"/>
      <c r="J428" s="710"/>
      <c r="K428" s="504"/>
      <c r="L428" s="505"/>
      <c r="M428" s="505"/>
      <c r="N428" s="506" t="str">
        <f>IF(I428="","",(SUM(L428:M428)))</f>
        <v/>
      </c>
      <c r="O428" s="507"/>
      <c r="P428" s="508" t="str">
        <f>IF(O428="","",(N428*O428*E425))</f>
        <v/>
      </c>
      <c r="Q428" s="830"/>
      <c r="R428" s="833"/>
      <c r="S428" s="833"/>
      <c r="T428" s="836"/>
      <c r="U428" s="833"/>
      <c r="V428" s="834"/>
      <c r="W428" s="862"/>
      <c r="X428" s="839"/>
      <c r="Y428" s="105"/>
    </row>
    <row r="429" spans="3:25" ht="19.5" customHeight="1">
      <c r="C429" s="843"/>
      <c r="D429" s="846"/>
      <c r="E429" s="849"/>
      <c r="F429" s="846"/>
      <c r="G429" s="852"/>
      <c r="H429" s="855"/>
      <c r="I429" s="509"/>
      <c r="J429" s="510"/>
      <c r="K429" s="511"/>
      <c r="L429" s="512"/>
      <c r="M429" s="512"/>
      <c r="N429" s="513"/>
      <c r="O429" s="110"/>
      <c r="P429" s="515">
        <f>SUM(P425:P428)</f>
        <v>0</v>
      </c>
      <c r="Q429" s="856"/>
      <c r="R429" s="857"/>
      <c r="S429" s="633"/>
      <c r="T429" s="634"/>
      <c r="U429" s="632">
        <f>IF(AND(R429="",T429=""),0,(SUM(Q429*R429+S429*T429)))</f>
        <v>0</v>
      </c>
      <c r="V429" s="518">
        <f>IF(AND(P429="",U429=""),"",SUM(P429+U429))</f>
        <v>0</v>
      </c>
      <c r="W429" s="863"/>
      <c r="X429" s="840"/>
      <c r="Y429" s="105"/>
    </row>
    <row r="430" spans="3:25" ht="19.5" customHeight="1">
      <c r="C430" s="841"/>
      <c r="D430" s="844"/>
      <c r="E430" s="847"/>
      <c r="F430" s="844"/>
      <c r="G430" s="850"/>
      <c r="H430" s="853"/>
      <c r="I430" s="497"/>
      <c r="J430" s="709"/>
      <c r="K430" s="498"/>
      <c r="L430" s="499"/>
      <c r="M430" s="499"/>
      <c r="N430" s="500" t="str">
        <f>IF(I430="","",(SUM(L430:M430)))</f>
        <v/>
      </c>
      <c r="O430" s="501"/>
      <c r="P430" s="502" t="str">
        <f>IF(O430="","",(N430*O430*E430))</f>
        <v/>
      </c>
      <c r="Q430" s="829"/>
      <c r="R430" s="832"/>
      <c r="S430" s="832"/>
      <c r="T430" s="835"/>
      <c r="U430" s="832"/>
      <c r="V430" s="832"/>
      <c r="W430" s="861"/>
      <c r="X430" s="838"/>
      <c r="Y430" s="105"/>
    </row>
    <row r="431" spans="3:25" ht="19.5" customHeight="1">
      <c r="C431" s="842"/>
      <c r="D431" s="845"/>
      <c r="E431" s="848"/>
      <c r="F431" s="845"/>
      <c r="G431" s="851"/>
      <c r="H431" s="854"/>
      <c r="I431" s="503"/>
      <c r="J431" s="710"/>
      <c r="K431" s="504"/>
      <c r="L431" s="505"/>
      <c r="M431" s="505"/>
      <c r="N431" s="506" t="str">
        <f>IF(I431="","",(SUM(L431:M431)))</f>
        <v/>
      </c>
      <c r="O431" s="507"/>
      <c r="P431" s="508" t="str">
        <f>IF(O431="","",(N431*O431*E430))</f>
        <v/>
      </c>
      <c r="Q431" s="830"/>
      <c r="R431" s="833"/>
      <c r="S431" s="833"/>
      <c r="T431" s="836"/>
      <c r="U431" s="833"/>
      <c r="V431" s="833"/>
      <c r="W431" s="862"/>
      <c r="X431" s="839"/>
      <c r="Y431" s="105"/>
    </row>
    <row r="432" spans="3:25" ht="19.5" customHeight="1">
      <c r="C432" s="842"/>
      <c r="D432" s="845"/>
      <c r="E432" s="848"/>
      <c r="F432" s="845"/>
      <c r="G432" s="851"/>
      <c r="H432" s="854"/>
      <c r="I432" s="503"/>
      <c r="J432" s="710"/>
      <c r="K432" s="504"/>
      <c r="L432" s="505"/>
      <c r="M432" s="505"/>
      <c r="N432" s="506" t="str">
        <f>IF(I432="","",(SUM(L432:M432)))</f>
        <v/>
      </c>
      <c r="O432" s="507"/>
      <c r="P432" s="508" t="str">
        <f>IF(O432="","",(N432*O432*E430))</f>
        <v/>
      </c>
      <c r="Q432" s="830"/>
      <c r="R432" s="833"/>
      <c r="S432" s="833"/>
      <c r="T432" s="836"/>
      <c r="U432" s="833"/>
      <c r="V432" s="833"/>
      <c r="W432" s="862"/>
      <c r="X432" s="839"/>
      <c r="Y432" s="105"/>
    </row>
    <row r="433" spans="3:25" ht="19.5" customHeight="1">
      <c r="C433" s="842"/>
      <c r="D433" s="845"/>
      <c r="E433" s="848"/>
      <c r="F433" s="845"/>
      <c r="G433" s="851"/>
      <c r="H433" s="854"/>
      <c r="I433" s="503"/>
      <c r="J433" s="710"/>
      <c r="K433" s="504"/>
      <c r="L433" s="505"/>
      <c r="M433" s="505"/>
      <c r="N433" s="506" t="str">
        <f>IF(I433="","",(SUM(L433:M433)))</f>
        <v/>
      </c>
      <c r="O433" s="507"/>
      <c r="P433" s="508" t="str">
        <f>IF(O433="","",(N433*O433*E430))</f>
        <v/>
      </c>
      <c r="Q433" s="830"/>
      <c r="R433" s="833"/>
      <c r="S433" s="833"/>
      <c r="T433" s="836"/>
      <c r="U433" s="833"/>
      <c r="V433" s="834"/>
      <c r="W433" s="862"/>
      <c r="X433" s="839"/>
      <c r="Y433" s="105"/>
    </row>
    <row r="434" spans="3:25" ht="19.5" customHeight="1">
      <c r="C434" s="843"/>
      <c r="D434" s="846"/>
      <c r="E434" s="849"/>
      <c r="F434" s="846"/>
      <c r="G434" s="852"/>
      <c r="H434" s="855"/>
      <c r="I434" s="509"/>
      <c r="J434" s="510"/>
      <c r="K434" s="511"/>
      <c r="L434" s="512"/>
      <c r="M434" s="512"/>
      <c r="N434" s="513"/>
      <c r="O434" s="110"/>
      <c r="P434" s="515">
        <f>SUM(P430:P433)</f>
        <v>0</v>
      </c>
      <c r="Q434" s="856"/>
      <c r="R434" s="857"/>
      <c r="S434" s="633"/>
      <c r="T434" s="634"/>
      <c r="U434" s="632">
        <f>IF(AND(R434="",T434=""),0,(SUM(Q434*R434+S434*T434)))</f>
        <v>0</v>
      </c>
      <c r="V434" s="518">
        <f>IF(AND(P434="",U434=""),"",SUM(P434+U434))</f>
        <v>0</v>
      </c>
      <c r="W434" s="863"/>
      <c r="X434" s="840"/>
      <c r="Y434" s="105"/>
    </row>
    <row r="435" spans="3:25" ht="19.5" customHeight="1">
      <c r="C435" s="841"/>
      <c r="D435" s="844"/>
      <c r="E435" s="847"/>
      <c r="F435" s="844"/>
      <c r="G435" s="850"/>
      <c r="H435" s="853"/>
      <c r="I435" s="497"/>
      <c r="J435" s="709"/>
      <c r="K435" s="498"/>
      <c r="L435" s="499"/>
      <c r="M435" s="499"/>
      <c r="N435" s="500" t="str">
        <f>IF(I435="","",(SUM(L435:M435)))</f>
        <v/>
      </c>
      <c r="O435" s="501"/>
      <c r="P435" s="502" t="str">
        <f>IF(O435="","",(N435*O435*E435))</f>
        <v/>
      </c>
      <c r="Q435" s="829"/>
      <c r="R435" s="832"/>
      <c r="S435" s="832"/>
      <c r="T435" s="835"/>
      <c r="U435" s="832"/>
      <c r="V435" s="832"/>
      <c r="W435" s="861"/>
      <c r="X435" s="838"/>
      <c r="Y435" s="105"/>
    </row>
    <row r="436" spans="3:25" ht="19.5" customHeight="1">
      <c r="C436" s="842"/>
      <c r="D436" s="845"/>
      <c r="E436" s="848"/>
      <c r="F436" s="845"/>
      <c r="G436" s="851"/>
      <c r="H436" s="854"/>
      <c r="I436" s="503"/>
      <c r="J436" s="710"/>
      <c r="K436" s="504"/>
      <c r="L436" s="505"/>
      <c r="M436" s="505"/>
      <c r="N436" s="506" t="str">
        <f>IF(I436="","",(SUM(L436:M436)))</f>
        <v/>
      </c>
      <c r="O436" s="507"/>
      <c r="P436" s="508" t="str">
        <f>IF(O436="","",(N436*O436*E435))</f>
        <v/>
      </c>
      <c r="Q436" s="830"/>
      <c r="R436" s="833"/>
      <c r="S436" s="833"/>
      <c r="T436" s="836"/>
      <c r="U436" s="833"/>
      <c r="V436" s="833"/>
      <c r="W436" s="862"/>
      <c r="X436" s="839"/>
      <c r="Y436" s="105"/>
    </row>
    <row r="437" spans="3:25" ht="19.5" customHeight="1">
      <c r="C437" s="842"/>
      <c r="D437" s="845"/>
      <c r="E437" s="848"/>
      <c r="F437" s="845"/>
      <c r="G437" s="851"/>
      <c r="H437" s="854"/>
      <c r="I437" s="503"/>
      <c r="J437" s="710"/>
      <c r="K437" s="504"/>
      <c r="L437" s="505"/>
      <c r="M437" s="505"/>
      <c r="N437" s="506" t="str">
        <f>IF(I437="","",(SUM(L437:M437)))</f>
        <v/>
      </c>
      <c r="O437" s="507"/>
      <c r="P437" s="508" t="str">
        <f>IF(O437="","",(N437*O437*E435))</f>
        <v/>
      </c>
      <c r="Q437" s="830"/>
      <c r="R437" s="833"/>
      <c r="S437" s="833"/>
      <c r="T437" s="836"/>
      <c r="U437" s="833"/>
      <c r="V437" s="833"/>
      <c r="W437" s="862"/>
      <c r="X437" s="839"/>
      <c r="Y437" s="105"/>
    </row>
    <row r="438" spans="3:25" ht="19.5" customHeight="1">
      <c r="C438" s="842"/>
      <c r="D438" s="845"/>
      <c r="E438" s="848"/>
      <c r="F438" s="845"/>
      <c r="G438" s="851"/>
      <c r="H438" s="854"/>
      <c r="I438" s="503"/>
      <c r="J438" s="710"/>
      <c r="K438" s="504"/>
      <c r="L438" s="505"/>
      <c r="M438" s="505"/>
      <c r="N438" s="506" t="str">
        <f>IF(I438="","",(SUM(L438:M438)))</f>
        <v/>
      </c>
      <c r="O438" s="507"/>
      <c r="P438" s="508" t="str">
        <f>IF(O438="","",(N438*O438*E435))</f>
        <v/>
      </c>
      <c r="Q438" s="830"/>
      <c r="R438" s="833"/>
      <c r="S438" s="833"/>
      <c r="T438" s="836"/>
      <c r="U438" s="833"/>
      <c r="V438" s="834"/>
      <c r="W438" s="862"/>
      <c r="X438" s="839"/>
      <c r="Y438" s="105"/>
    </row>
    <row r="439" spans="3:25" ht="19.5" customHeight="1">
      <c r="C439" s="843"/>
      <c r="D439" s="846"/>
      <c r="E439" s="849"/>
      <c r="F439" s="846"/>
      <c r="G439" s="852"/>
      <c r="H439" s="855"/>
      <c r="I439" s="509"/>
      <c r="J439" s="510"/>
      <c r="K439" s="511"/>
      <c r="L439" s="512"/>
      <c r="M439" s="512"/>
      <c r="N439" s="513"/>
      <c r="O439" s="110"/>
      <c r="P439" s="515">
        <f>SUM(P435:P438)</f>
        <v>0</v>
      </c>
      <c r="Q439" s="856"/>
      <c r="R439" s="857"/>
      <c r="S439" s="633"/>
      <c r="T439" s="634"/>
      <c r="U439" s="632">
        <f>IF(AND(R439="",T439=""),0,(SUM(Q439*R439+S439*T439)))</f>
        <v>0</v>
      </c>
      <c r="V439" s="518">
        <f>IF(AND(P439="",U439=""),"",SUM(P439+U439))</f>
        <v>0</v>
      </c>
      <c r="W439" s="863"/>
      <c r="X439" s="840"/>
      <c r="Y439" s="105"/>
    </row>
    <row r="440" spans="3:25" ht="19.5" customHeight="1">
      <c r="C440" s="841"/>
      <c r="D440" s="844"/>
      <c r="E440" s="847"/>
      <c r="F440" s="844"/>
      <c r="G440" s="850"/>
      <c r="H440" s="853"/>
      <c r="I440" s="497"/>
      <c r="J440" s="709"/>
      <c r="K440" s="498"/>
      <c r="L440" s="499"/>
      <c r="M440" s="499"/>
      <c r="N440" s="500" t="str">
        <f>IF(I440="","",(SUM(L440:M440)))</f>
        <v/>
      </c>
      <c r="O440" s="501"/>
      <c r="P440" s="502" t="str">
        <f>IF(O440="","",(N440*O440*E440))</f>
        <v/>
      </c>
      <c r="Q440" s="829"/>
      <c r="R440" s="832"/>
      <c r="S440" s="832"/>
      <c r="T440" s="835"/>
      <c r="U440" s="832"/>
      <c r="V440" s="832"/>
      <c r="W440" s="861"/>
      <c r="X440" s="838"/>
      <c r="Y440" s="105"/>
    </row>
    <row r="441" spans="3:25" ht="19.5" customHeight="1">
      <c r="C441" s="842"/>
      <c r="D441" s="845"/>
      <c r="E441" s="848"/>
      <c r="F441" s="845"/>
      <c r="G441" s="851"/>
      <c r="H441" s="854"/>
      <c r="I441" s="503"/>
      <c r="J441" s="710"/>
      <c r="K441" s="504"/>
      <c r="L441" s="505"/>
      <c r="M441" s="505"/>
      <c r="N441" s="506" t="str">
        <f>IF(I441="","",(SUM(L441:M441)))</f>
        <v/>
      </c>
      <c r="O441" s="507"/>
      <c r="P441" s="508" t="str">
        <f>IF(O441="","",(N441*O441*E440))</f>
        <v/>
      </c>
      <c r="Q441" s="830"/>
      <c r="R441" s="833"/>
      <c r="S441" s="833"/>
      <c r="T441" s="836"/>
      <c r="U441" s="833"/>
      <c r="V441" s="833"/>
      <c r="W441" s="862"/>
      <c r="X441" s="839"/>
      <c r="Y441" s="105"/>
    </row>
    <row r="442" spans="3:25" ht="19.5" customHeight="1">
      <c r="C442" s="842"/>
      <c r="D442" s="845"/>
      <c r="E442" s="848"/>
      <c r="F442" s="845"/>
      <c r="G442" s="851"/>
      <c r="H442" s="854"/>
      <c r="I442" s="503"/>
      <c r="J442" s="710"/>
      <c r="K442" s="504"/>
      <c r="L442" s="505"/>
      <c r="M442" s="505"/>
      <c r="N442" s="506" t="str">
        <f>IF(I442="","",(SUM(L442:M442)))</f>
        <v/>
      </c>
      <c r="O442" s="507"/>
      <c r="P442" s="508" t="str">
        <f>IF(O442="","",(N442*O442*E440))</f>
        <v/>
      </c>
      <c r="Q442" s="830"/>
      <c r="R442" s="833"/>
      <c r="S442" s="833"/>
      <c r="T442" s="836"/>
      <c r="U442" s="833"/>
      <c r="V442" s="833"/>
      <c r="W442" s="862"/>
      <c r="X442" s="839"/>
      <c r="Y442" s="105"/>
    </row>
    <row r="443" spans="3:25" ht="19.5" customHeight="1">
      <c r="C443" s="842"/>
      <c r="D443" s="845"/>
      <c r="E443" s="848"/>
      <c r="F443" s="845"/>
      <c r="G443" s="851"/>
      <c r="H443" s="854"/>
      <c r="I443" s="503"/>
      <c r="J443" s="710"/>
      <c r="K443" s="504"/>
      <c r="L443" s="505"/>
      <c r="M443" s="505"/>
      <c r="N443" s="506" t="str">
        <f>IF(I443="","",(SUM(L443:M443)))</f>
        <v/>
      </c>
      <c r="O443" s="507"/>
      <c r="P443" s="508" t="str">
        <f>IF(O443="","",(N443*O443*E440))</f>
        <v/>
      </c>
      <c r="Q443" s="830"/>
      <c r="R443" s="833"/>
      <c r="S443" s="833"/>
      <c r="T443" s="836"/>
      <c r="U443" s="833"/>
      <c r="V443" s="834"/>
      <c r="W443" s="862"/>
      <c r="X443" s="839"/>
      <c r="Y443" s="105"/>
    </row>
    <row r="444" spans="3:25" ht="19.5" customHeight="1">
      <c r="C444" s="843"/>
      <c r="D444" s="846"/>
      <c r="E444" s="849"/>
      <c r="F444" s="846"/>
      <c r="G444" s="852"/>
      <c r="H444" s="855"/>
      <c r="I444" s="509"/>
      <c r="J444" s="510"/>
      <c r="K444" s="511"/>
      <c r="L444" s="512"/>
      <c r="M444" s="512"/>
      <c r="N444" s="513"/>
      <c r="O444" s="110"/>
      <c r="P444" s="515">
        <f>SUM(P440:P443)</f>
        <v>0</v>
      </c>
      <c r="Q444" s="856"/>
      <c r="R444" s="857"/>
      <c r="S444" s="633"/>
      <c r="T444" s="634"/>
      <c r="U444" s="632">
        <f>IF(AND(R444="",T444=""),0,(SUM(Q444*R444+S444*T444)))</f>
        <v>0</v>
      </c>
      <c r="V444" s="518">
        <f>IF(AND(P444="",U444=""),"",SUM(P444+U444))</f>
        <v>0</v>
      </c>
      <c r="W444" s="863"/>
      <c r="X444" s="840"/>
      <c r="Y444" s="105"/>
    </row>
    <row r="445" spans="3:25" ht="19.5" customHeight="1">
      <c r="C445" s="841"/>
      <c r="D445" s="844"/>
      <c r="E445" s="847"/>
      <c r="F445" s="844"/>
      <c r="G445" s="850"/>
      <c r="H445" s="853"/>
      <c r="I445" s="497"/>
      <c r="J445" s="709"/>
      <c r="K445" s="498"/>
      <c r="L445" s="499"/>
      <c r="M445" s="499"/>
      <c r="N445" s="500" t="str">
        <f>IF(I445="","",(SUM(L445:M445)))</f>
        <v/>
      </c>
      <c r="O445" s="501"/>
      <c r="P445" s="502" t="str">
        <f>IF(O445="","",(N445*O445*E445))</f>
        <v/>
      </c>
      <c r="Q445" s="829"/>
      <c r="R445" s="832"/>
      <c r="S445" s="832"/>
      <c r="T445" s="835"/>
      <c r="U445" s="832"/>
      <c r="V445" s="832"/>
      <c r="W445" s="861"/>
      <c r="X445" s="838"/>
      <c r="Y445" s="105"/>
    </row>
    <row r="446" spans="3:25" ht="19.5" customHeight="1">
      <c r="C446" s="842"/>
      <c r="D446" s="845"/>
      <c r="E446" s="848"/>
      <c r="F446" s="845"/>
      <c r="G446" s="851"/>
      <c r="H446" s="854"/>
      <c r="I446" s="503"/>
      <c r="J446" s="710"/>
      <c r="K446" s="504"/>
      <c r="L446" s="505"/>
      <c r="M446" s="505"/>
      <c r="N446" s="506" t="str">
        <f>IF(I446="","",(SUM(L446:M446)))</f>
        <v/>
      </c>
      <c r="O446" s="507"/>
      <c r="P446" s="508" t="str">
        <f>IF(O446="","",(N446*O446*E445))</f>
        <v/>
      </c>
      <c r="Q446" s="830"/>
      <c r="R446" s="833"/>
      <c r="S446" s="833"/>
      <c r="T446" s="836"/>
      <c r="U446" s="833"/>
      <c r="V446" s="833"/>
      <c r="W446" s="862"/>
      <c r="X446" s="839"/>
      <c r="Y446" s="105"/>
    </row>
    <row r="447" spans="3:25" ht="19.5" customHeight="1">
      <c r="C447" s="842"/>
      <c r="D447" s="845"/>
      <c r="E447" s="848"/>
      <c r="F447" s="845"/>
      <c r="G447" s="851"/>
      <c r="H447" s="854"/>
      <c r="I447" s="503"/>
      <c r="J447" s="710"/>
      <c r="K447" s="504"/>
      <c r="L447" s="505"/>
      <c r="M447" s="505"/>
      <c r="N447" s="506" t="str">
        <f>IF(I447="","",(SUM(L447:M447)))</f>
        <v/>
      </c>
      <c r="O447" s="507"/>
      <c r="P447" s="508" t="str">
        <f>IF(O447="","",(N447*O447*E445))</f>
        <v/>
      </c>
      <c r="Q447" s="830"/>
      <c r="R447" s="833"/>
      <c r="S447" s="833"/>
      <c r="T447" s="836"/>
      <c r="U447" s="833"/>
      <c r="V447" s="833"/>
      <c r="W447" s="862"/>
      <c r="X447" s="839"/>
      <c r="Y447" s="105"/>
    </row>
    <row r="448" spans="3:25" ht="19.5" customHeight="1">
      <c r="C448" s="842"/>
      <c r="D448" s="845"/>
      <c r="E448" s="848"/>
      <c r="F448" s="845"/>
      <c r="G448" s="851"/>
      <c r="H448" s="854"/>
      <c r="I448" s="503"/>
      <c r="J448" s="710"/>
      <c r="K448" s="504"/>
      <c r="L448" s="505"/>
      <c r="M448" s="505"/>
      <c r="N448" s="506" t="str">
        <f>IF(I448="","",(SUM(L448:M448)))</f>
        <v/>
      </c>
      <c r="O448" s="507"/>
      <c r="P448" s="508" t="str">
        <f>IF(O448="","",(N448*O448*E445))</f>
        <v/>
      </c>
      <c r="Q448" s="830"/>
      <c r="R448" s="833"/>
      <c r="S448" s="833"/>
      <c r="T448" s="836"/>
      <c r="U448" s="833"/>
      <c r="V448" s="834"/>
      <c r="W448" s="862"/>
      <c r="X448" s="839"/>
      <c r="Y448" s="105"/>
    </row>
    <row r="449" spans="3:25" ht="19.5" customHeight="1">
      <c r="C449" s="843"/>
      <c r="D449" s="846"/>
      <c r="E449" s="849"/>
      <c r="F449" s="846"/>
      <c r="G449" s="852"/>
      <c r="H449" s="855"/>
      <c r="I449" s="509"/>
      <c r="J449" s="510"/>
      <c r="K449" s="511"/>
      <c r="L449" s="512"/>
      <c r="M449" s="512"/>
      <c r="N449" s="513"/>
      <c r="O449" s="110"/>
      <c r="P449" s="515">
        <f>SUM(P445:P448)</f>
        <v>0</v>
      </c>
      <c r="Q449" s="856"/>
      <c r="R449" s="857"/>
      <c r="S449" s="633"/>
      <c r="T449" s="634"/>
      <c r="U449" s="632">
        <f>IF(AND(R449="",T449=""),0,(SUM(Q449*R449+S449*T449)))</f>
        <v>0</v>
      </c>
      <c r="V449" s="518">
        <f>IF(AND(P449="",U449=""),"",SUM(P449+U449))</f>
        <v>0</v>
      </c>
      <c r="W449" s="863"/>
      <c r="X449" s="840"/>
      <c r="Y449" s="105"/>
    </row>
    <row r="450" spans="3:25" ht="19.5" customHeight="1">
      <c r="C450" s="841"/>
      <c r="D450" s="844"/>
      <c r="E450" s="847"/>
      <c r="F450" s="844"/>
      <c r="G450" s="850"/>
      <c r="H450" s="853"/>
      <c r="I450" s="497"/>
      <c r="J450" s="709"/>
      <c r="K450" s="498"/>
      <c r="L450" s="499"/>
      <c r="M450" s="499"/>
      <c r="N450" s="500" t="str">
        <f>IF(I450="","",(SUM(L450:M450)))</f>
        <v/>
      </c>
      <c r="O450" s="501"/>
      <c r="P450" s="502" t="str">
        <f>IF(O450="","",(N450*O450*E450))</f>
        <v/>
      </c>
      <c r="Q450" s="829"/>
      <c r="R450" s="832"/>
      <c r="S450" s="832"/>
      <c r="T450" s="835"/>
      <c r="U450" s="832"/>
      <c r="V450" s="832"/>
      <c r="W450" s="861"/>
      <c r="X450" s="838"/>
      <c r="Y450" s="105"/>
    </row>
    <row r="451" spans="3:25" ht="19.5" customHeight="1">
      <c r="C451" s="842"/>
      <c r="D451" s="845"/>
      <c r="E451" s="848"/>
      <c r="F451" s="845"/>
      <c r="G451" s="851"/>
      <c r="H451" s="854"/>
      <c r="I451" s="503"/>
      <c r="J451" s="710"/>
      <c r="K451" s="504"/>
      <c r="L451" s="505"/>
      <c r="M451" s="505"/>
      <c r="N451" s="506" t="str">
        <f>IF(I451="","",(SUM(L451:M451)))</f>
        <v/>
      </c>
      <c r="O451" s="507"/>
      <c r="P451" s="508" t="str">
        <f>IF(O451="","",(N451*O451*E450))</f>
        <v/>
      </c>
      <c r="Q451" s="830"/>
      <c r="R451" s="833"/>
      <c r="S451" s="833"/>
      <c r="T451" s="836"/>
      <c r="U451" s="833"/>
      <c r="V451" s="833"/>
      <c r="W451" s="862"/>
      <c r="X451" s="839"/>
      <c r="Y451" s="105"/>
    </row>
    <row r="452" spans="3:25" ht="19.5" customHeight="1">
      <c r="C452" s="842"/>
      <c r="D452" s="845"/>
      <c r="E452" s="848"/>
      <c r="F452" s="845"/>
      <c r="G452" s="851"/>
      <c r="H452" s="854"/>
      <c r="I452" s="503"/>
      <c r="J452" s="710"/>
      <c r="K452" s="504"/>
      <c r="L452" s="505"/>
      <c r="M452" s="505"/>
      <c r="N452" s="506" t="str">
        <f>IF(I452="","",(SUM(L452:M452)))</f>
        <v/>
      </c>
      <c r="O452" s="507"/>
      <c r="P452" s="508" t="str">
        <f>IF(O452="","",(N452*O452*E450))</f>
        <v/>
      </c>
      <c r="Q452" s="830"/>
      <c r="R452" s="833"/>
      <c r="S452" s="833"/>
      <c r="T452" s="836"/>
      <c r="U452" s="833"/>
      <c r="V452" s="833"/>
      <c r="W452" s="862"/>
      <c r="X452" s="839"/>
      <c r="Y452" s="105"/>
    </row>
    <row r="453" spans="3:25" ht="19.5" customHeight="1">
      <c r="C453" s="842"/>
      <c r="D453" s="845"/>
      <c r="E453" s="848"/>
      <c r="F453" s="845"/>
      <c r="G453" s="851"/>
      <c r="H453" s="854"/>
      <c r="I453" s="503"/>
      <c r="J453" s="710"/>
      <c r="K453" s="504"/>
      <c r="L453" s="505"/>
      <c r="M453" s="505"/>
      <c r="N453" s="506" t="str">
        <f>IF(I453="","",(SUM(L453:M453)))</f>
        <v/>
      </c>
      <c r="O453" s="507"/>
      <c r="P453" s="508" t="str">
        <f>IF(O453="","",(N453*O453*E450))</f>
        <v/>
      </c>
      <c r="Q453" s="830"/>
      <c r="R453" s="833"/>
      <c r="S453" s="833"/>
      <c r="T453" s="836"/>
      <c r="U453" s="833"/>
      <c r="V453" s="834"/>
      <c r="W453" s="862"/>
      <c r="X453" s="839"/>
      <c r="Y453" s="105"/>
    </row>
    <row r="454" spans="3:25" ht="19.5" customHeight="1">
      <c r="C454" s="843"/>
      <c r="D454" s="846"/>
      <c r="E454" s="849"/>
      <c r="F454" s="846"/>
      <c r="G454" s="852"/>
      <c r="H454" s="855"/>
      <c r="I454" s="509"/>
      <c r="J454" s="510"/>
      <c r="K454" s="511"/>
      <c r="L454" s="512"/>
      <c r="M454" s="512"/>
      <c r="N454" s="513"/>
      <c r="O454" s="110"/>
      <c r="P454" s="515">
        <f>SUM(P450:P453)</f>
        <v>0</v>
      </c>
      <c r="Q454" s="856"/>
      <c r="R454" s="857"/>
      <c r="S454" s="633"/>
      <c r="T454" s="634"/>
      <c r="U454" s="632">
        <f>IF(AND(R454="",T454=""),0,(SUM(Q454*R454+S454*T454)))</f>
        <v>0</v>
      </c>
      <c r="V454" s="518">
        <f>IF(AND(P454="",U454=""),"",SUM(P454+U454))</f>
        <v>0</v>
      </c>
      <c r="W454" s="863"/>
      <c r="X454" s="840"/>
      <c r="Y454" s="105"/>
    </row>
    <row r="455" spans="3:25" ht="19.5" customHeight="1">
      <c r="C455" s="841"/>
      <c r="D455" s="844"/>
      <c r="E455" s="847"/>
      <c r="F455" s="844"/>
      <c r="G455" s="850"/>
      <c r="H455" s="853"/>
      <c r="I455" s="497"/>
      <c r="J455" s="709"/>
      <c r="K455" s="498"/>
      <c r="L455" s="499"/>
      <c r="M455" s="499"/>
      <c r="N455" s="500" t="str">
        <f>IF(I455="","",(SUM(L455:M455)))</f>
        <v/>
      </c>
      <c r="O455" s="501"/>
      <c r="P455" s="502" t="str">
        <f>IF(O455="","",(N455*O455*E455))</f>
        <v/>
      </c>
      <c r="Q455" s="829"/>
      <c r="R455" s="832"/>
      <c r="S455" s="832"/>
      <c r="T455" s="835"/>
      <c r="U455" s="832"/>
      <c r="V455" s="832"/>
      <c r="W455" s="861"/>
      <c r="X455" s="838"/>
      <c r="Y455" s="105"/>
    </row>
    <row r="456" spans="3:25" ht="19.5" customHeight="1">
      <c r="C456" s="842"/>
      <c r="D456" s="845"/>
      <c r="E456" s="848"/>
      <c r="F456" s="845"/>
      <c r="G456" s="851"/>
      <c r="H456" s="854"/>
      <c r="I456" s="503"/>
      <c r="J456" s="710"/>
      <c r="K456" s="504"/>
      <c r="L456" s="505"/>
      <c r="M456" s="505"/>
      <c r="N456" s="506" t="str">
        <f>IF(I456="","",(SUM(L456:M456)))</f>
        <v/>
      </c>
      <c r="O456" s="507"/>
      <c r="P456" s="508" t="str">
        <f>IF(O456="","",(N456*O456*E455))</f>
        <v/>
      </c>
      <c r="Q456" s="830"/>
      <c r="R456" s="833"/>
      <c r="S456" s="833"/>
      <c r="T456" s="836"/>
      <c r="U456" s="833"/>
      <c r="V456" s="833"/>
      <c r="W456" s="862"/>
      <c r="X456" s="839"/>
      <c r="Y456" s="105"/>
    </row>
    <row r="457" spans="3:25" ht="19.5" customHeight="1">
      <c r="C457" s="842"/>
      <c r="D457" s="845"/>
      <c r="E457" s="848"/>
      <c r="F457" s="845"/>
      <c r="G457" s="851"/>
      <c r="H457" s="854"/>
      <c r="I457" s="503"/>
      <c r="J457" s="710"/>
      <c r="K457" s="504"/>
      <c r="L457" s="505"/>
      <c r="M457" s="505"/>
      <c r="N457" s="506" t="str">
        <f>IF(I457="","",(SUM(L457:M457)))</f>
        <v/>
      </c>
      <c r="O457" s="507"/>
      <c r="P457" s="508" t="str">
        <f>IF(O457="","",(N457*O457*E455))</f>
        <v/>
      </c>
      <c r="Q457" s="830"/>
      <c r="R457" s="833"/>
      <c r="S457" s="833"/>
      <c r="T457" s="836"/>
      <c r="U457" s="833"/>
      <c r="V457" s="833"/>
      <c r="W457" s="862"/>
      <c r="X457" s="839"/>
      <c r="Y457" s="105"/>
    </row>
    <row r="458" spans="3:25" ht="19.5" customHeight="1">
      <c r="C458" s="842"/>
      <c r="D458" s="845"/>
      <c r="E458" s="848"/>
      <c r="F458" s="845"/>
      <c r="G458" s="851"/>
      <c r="H458" s="854"/>
      <c r="I458" s="503"/>
      <c r="J458" s="710"/>
      <c r="K458" s="504"/>
      <c r="L458" s="505"/>
      <c r="M458" s="505"/>
      <c r="N458" s="506" t="str">
        <f>IF(I458="","",(SUM(L458:M458)))</f>
        <v/>
      </c>
      <c r="O458" s="507"/>
      <c r="P458" s="508" t="str">
        <f>IF(O458="","",(N458*O458*E455))</f>
        <v/>
      </c>
      <c r="Q458" s="830"/>
      <c r="R458" s="833"/>
      <c r="S458" s="833"/>
      <c r="T458" s="836"/>
      <c r="U458" s="833"/>
      <c r="V458" s="834"/>
      <c r="W458" s="862"/>
      <c r="X458" s="839"/>
      <c r="Y458" s="105"/>
    </row>
    <row r="459" spans="3:25" ht="19.5" customHeight="1">
      <c r="C459" s="843"/>
      <c r="D459" s="846"/>
      <c r="E459" s="849"/>
      <c r="F459" s="846"/>
      <c r="G459" s="852"/>
      <c r="H459" s="855"/>
      <c r="I459" s="509"/>
      <c r="J459" s="510"/>
      <c r="K459" s="511"/>
      <c r="L459" s="512"/>
      <c r="M459" s="512"/>
      <c r="N459" s="513"/>
      <c r="O459" s="514"/>
      <c r="P459" s="515">
        <f>SUM(P455:P458)</f>
        <v>0</v>
      </c>
      <c r="Q459" s="856"/>
      <c r="R459" s="857"/>
      <c r="S459" s="633"/>
      <c r="T459" s="634"/>
      <c r="U459" s="632">
        <f>IF(AND(R459="",T459=""),0,(SUM(Q459*R459+S459*T459)))</f>
        <v>0</v>
      </c>
      <c r="V459" s="518">
        <f>IF(AND(P459="",U459=""),"",SUM(P459+U459))</f>
        <v>0</v>
      </c>
      <c r="W459" s="863"/>
      <c r="X459" s="840"/>
      <c r="Y459" s="105"/>
    </row>
    <row r="460" spans="3:25" ht="22.5" customHeight="1">
      <c r="T460" s="880" t="s">
        <v>286</v>
      </c>
      <c r="U460" s="881"/>
      <c r="V460" s="107">
        <f>SUM(V350:V459)</f>
        <v>0</v>
      </c>
      <c r="W460" s="108"/>
      <c r="X460" s="108"/>
      <c r="Y460" s="109"/>
    </row>
    <row r="461" spans="3:25" ht="22.5" customHeight="1">
      <c r="T461" s="880" t="s">
        <v>287</v>
      </c>
      <c r="U461" s="881"/>
      <c r="V461" s="107">
        <f>SUM(V350:V459)/1.1</f>
        <v>0</v>
      </c>
    </row>
  </sheetData>
  <mergeCells count="1278">
    <mergeCell ref="S455:S458"/>
    <mergeCell ref="T455:T458"/>
    <mergeCell ref="U455:U458"/>
    <mergeCell ref="S425:S428"/>
    <mergeCell ref="T425:T428"/>
    <mergeCell ref="U425:U428"/>
    <mergeCell ref="S430:S433"/>
    <mergeCell ref="T430:T433"/>
    <mergeCell ref="U430:U433"/>
    <mergeCell ref="S435:S438"/>
    <mergeCell ref="T435:T438"/>
    <mergeCell ref="U435:U438"/>
    <mergeCell ref="S440:S443"/>
    <mergeCell ref="T440:T443"/>
    <mergeCell ref="U440:U443"/>
    <mergeCell ref="S445:S448"/>
    <mergeCell ref="T445:T448"/>
    <mergeCell ref="U445:U448"/>
    <mergeCell ref="S450:S453"/>
    <mergeCell ref="T450:T453"/>
    <mergeCell ref="U450:U453"/>
    <mergeCell ref="S365:S368"/>
    <mergeCell ref="T365:T368"/>
    <mergeCell ref="U365:U368"/>
    <mergeCell ref="T415:T418"/>
    <mergeCell ref="U415:U418"/>
    <mergeCell ref="S420:S423"/>
    <mergeCell ref="T420:T423"/>
    <mergeCell ref="U420:U423"/>
    <mergeCell ref="S400:S403"/>
    <mergeCell ref="T400:T403"/>
    <mergeCell ref="U400:U403"/>
    <mergeCell ref="S405:S408"/>
    <mergeCell ref="T405:T408"/>
    <mergeCell ref="U405:U408"/>
    <mergeCell ref="S410:S413"/>
    <mergeCell ref="T410:T413"/>
    <mergeCell ref="U410:U413"/>
    <mergeCell ref="S415:S418"/>
    <mergeCell ref="U319:U322"/>
    <mergeCell ref="S324:S327"/>
    <mergeCell ref="T324:T327"/>
    <mergeCell ref="U324:U327"/>
    <mergeCell ref="S329:S332"/>
    <mergeCell ref="T329:T332"/>
    <mergeCell ref="U329:U332"/>
    <mergeCell ref="T339:T342"/>
    <mergeCell ref="U339:U342"/>
    <mergeCell ref="U350:U353"/>
    <mergeCell ref="T350:T353"/>
    <mergeCell ref="S350:S353"/>
    <mergeCell ref="S355:S358"/>
    <mergeCell ref="T355:T358"/>
    <mergeCell ref="U355:U358"/>
    <mergeCell ref="S360:S363"/>
    <mergeCell ref="T360:T363"/>
    <mergeCell ref="U360:U363"/>
    <mergeCell ref="S334:S337"/>
    <mergeCell ref="T334:T337"/>
    <mergeCell ref="U334:U337"/>
    <mergeCell ref="S339:S342"/>
    <mergeCell ref="T264:T267"/>
    <mergeCell ref="U264:U267"/>
    <mergeCell ref="S269:S272"/>
    <mergeCell ref="T269:T272"/>
    <mergeCell ref="U269:U272"/>
    <mergeCell ref="S274:S277"/>
    <mergeCell ref="T274:T277"/>
    <mergeCell ref="U274:U277"/>
    <mergeCell ref="S279:S282"/>
    <mergeCell ref="T279:T282"/>
    <mergeCell ref="U279:U282"/>
    <mergeCell ref="S284:S287"/>
    <mergeCell ref="T284:T287"/>
    <mergeCell ref="U284:U287"/>
    <mergeCell ref="S289:S292"/>
    <mergeCell ref="T289:T292"/>
    <mergeCell ref="U289:U292"/>
    <mergeCell ref="S304:S307"/>
    <mergeCell ref="T304:T307"/>
    <mergeCell ref="U304:U307"/>
    <mergeCell ref="S309:S312"/>
    <mergeCell ref="T309:T312"/>
    <mergeCell ref="U309:U312"/>
    <mergeCell ref="S314:S317"/>
    <mergeCell ref="T314:T317"/>
    <mergeCell ref="U314:U317"/>
    <mergeCell ref="S319:S322"/>
    <mergeCell ref="T319:T322"/>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W339:W343"/>
    <mergeCell ref="W348:W349"/>
    <mergeCell ref="W455:W459"/>
    <mergeCell ref="W350:W354"/>
    <mergeCell ref="W355:W359"/>
    <mergeCell ref="W360:W364"/>
    <mergeCell ref="W365:W369"/>
    <mergeCell ref="W370:W374"/>
    <mergeCell ref="W375:W379"/>
    <mergeCell ref="W380:W384"/>
    <mergeCell ref="W385:W389"/>
    <mergeCell ref="W390:W394"/>
    <mergeCell ref="W395:W399"/>
    <mergeCell ref="W405:W409"/>
    <mergeCell ref="W410:W414"/>
    <mergeCell ref="W415:W419"/>
    <mergeCell ref="W420:W424"/>
    <mergeCell ref="W425:W429"/>
    <mergeCell ref="W430:W434"/>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V455:V458"/>
    <mergeCell ref="T348:T349"/>
    <mergeCell ref="U348:U349"/>
    <mergeCell ref="V339:V342"/>
    <mergeCell ref="V239:V242"/>
    <mergeCell ref="V329:V332"/>
    <mergeCell ref="V334:V337"/>
    <mergeCell ref="V450:V453"/>
    <mergeCell ref="V350:V353"/>
    <mergeCell ref="V319:V322"/>
    <mergeCell ref="V405:V408"/>
    <mergeCell ref="V400:V403"/>
    <mergeCell ref="V324:V327"/>
    <mergeCell ref="V244:V247"/>
    <mergeCell ref="V314:V317"/>
    <mergeCell ref="V370:V373"/>
    <mergeCell ref="V304:V307"/>
    <mergeCell ref="V425:V428"/>
    <mergeCell ref="V274:V277"/>
    <mergeCell ref="V294:V297"/>
    <mergeCell ref="T299:T302"/>
    <mergeCell ref="U299:U302"/>
    <mergeCell ref="U239:U242"/>
    <mergeCell ref="T239:T242"/>
    <mergeCell ref="T244:T247"/>
    <mergeCell ref="U244:U247"/>
    <mergeCell ref="T249:T252"/>
    <mergeCell ref="U249:U252"/>
    <mergeCell ref="T254:T257"/>
    <mergeCell ref="U254:U257"/>
    <mergeCell ref="T259:T262"/>
    <mergeCell ref="U259:U262"/>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C450:C454"/>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163:C167"/>
    <mergeCell ref="G228:G232"/>
    <mergeCell ref="H228:H232"/>
    <mergeCell ref="F173:F177"/>
    <mergeCell ref="F228:F232"/>
    <mergeCell ref="D173:D177"/>
    <mergeCell ref="D228:D232"/>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T460:U460"/>
    <mergeCell ref="S237:S238"/>
    <mergeCell ref="T237:T238"/>
    <mergeCell ref="U237:U238"/>
    <mergeCell ref="S348:S349"/>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D450:D454"/>
    <mergeCell ref="E450:E454"/>
    <mergeCell ref="F450:F454"/>
    <mergeCell ref="G450:G454"/>
    <mergeCell ref="H450:H454"/>
    <mergeCell ref="Q450:Q454"/>
    <mergeCell ref="R450:R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R314:R318"/>
    <mergeCell ref="C350:C354"/>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E350:E354"/>
    <mergeCell ref="F350:F354"/>
    <mergeCell ref="G329:G333"/>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V223:V226"/>
    <mergeCell ref="D324:D328"/>
    <mergeCell ref="E324:E328"/>
    <mergeCell ref="F324:F328"/>
    <mergeCell ref="V259:V262"/>
    <mergeCell ref="F284:F288"/>
    <mergeCell ref="V289:V292"/>
    <mergeCell ref="F289:F293"/>
    <mergeCell ref="E309:E313"/>
    <mergeCell ref="F309:F313"/>
    <mergeCell ref="U198:U201"/>
    <mergeCell ref="V198:V201"/>
    <mergeCell ref="D198:D202"/>
    <mergeCell ref="E198:E202"/>
    <mergeCell ref="F198:F202"/>
    <mergeCell ref="G168:G172"/>
    <mergeCell ref="H168:H172"/>
    <mergeCell ref="V254:V257"/>
    <mergeCell ref="T208:T211"/>
    <mergeCell ref="U153:U156"/>
    <mergeCell ref="G415:G419"/>
    <mergeCell ref="H415:H419"/>
    <mergeCell ref="Q415:Q419"/>
    <mergeCell ref="R415:R419"/>
    <mergeCell ref="Q334:Q338"/>
    <mergeCell ref="R334:R338"/>
    <mergeCell ref="Q239:Q243"/>
    <mergeCell ref="Q339:Q343"/>
    <mergeCell ref="R339:R343"/>
    <mergeCell ref="G244:G248"/>
    <mergeCell ref="H244:H248"/>
    <mergeCell ref="Q244:Q248"/>
    <mergeCell ref="G319:G323"/>
    <mergeCell ref="H319:H323"/>
    <mergeCell ref="Q319:Q323"/>
    <mergeCell ref="R319:R323"/>
    <mergeCell ref="U158:U161"/>
    <mergeCell ref="G324:G328"/>
    <mergeCell ref="H324:H328"/>
    <mergeCell ref="Q324:Q328"/>
    <mergeCell ref="R324:R328"/>
    <mergeCell ref="G284:G288"/>
    <mergeCell ref="H284:H288"/>
    <mergeCell ref="Q284:Q288"/>
    <mergeCell ref="R284:R288"/>
    <mergeCell ref="H360:H364"/>
    <mergeCell ref="Q360:Q364"/>
    <mergeCell ref="G289:G293"/>
    <mergeCell ref="G309:G313"/>
    <mergeCell ref="H309:H313"/>
    <mergeCell ref="H274:H278"/>
    <mergeCell ref="Q163:Q166"/>
    <mergeCell ref="V173:V176"/>
    <mergeCell ref="T233:U233"/>
    <mergeCell ref="V228:V231"/>
    <mergeCell ref="V163:V166"/>
    <mergeCell ref="H329:H333"/>
    <mergeCell ref="Q329:Q333"/>
    <mergeCell ref="R329:R333"/>
    <mergeCell ref="T228:T231"/>
    <mergeCell ref="G249:G253"/>
    <mergeCell ref="H249:H253"/>
    <mergeCell ref="Q249:Q253"/>
    <mergeCell ref="G237:G238"/>
    <mergeCell ref="H237:H238"/>
    <mergeCell ref="S173:S176"/>
    <mergeCell ref="V158:V161"/>
    <mergeCell ref="Q158:Q161"/>
    <mergeCell ref="G158:G162"/>
    <mergeCell ref="S218:S221"/>
    <mergeCell ref="R249:R253"/>
    <mergeCell ref="Q264:Q268"/>
    <mergeCell ref="R158:R161"/>
    <mergeCell ref="S158:S161"/>
    <mergeCell ref="T158:T161"/>
    <mergeCell ref="H163:H167"/>
    <mergeCell ref="S239:S242"/>
    <mergeCell ref="S244:S247"/>
    <mergeCell ref="S249:S252"/>
    <mergeCell ref="S254:S257"/>
    <mergeCell ref="S259:S262"/>
    <mergeCell ref="Q274:Q278"/>
    <mergeCell ref="S264:S267"/>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R128:R131"/>
    <mergeCell ref="S128:S131"/>
    <mergeCell ref="T128:T131"/>
    <mergeCell ref="U128:U131"/>
    <mergeCell ref="V128:V131"/>
    <mergeCell ref="V123:V126"/>
    <mergeCell ref="Q143:Q146"/>
    <mergeCell ref="R143:R146"/>
    <mergeCell ref="S143:S146"/>
    <mergeCell ref="Q148:Q151"/>
    <mergeCell ref="V148:V151"/>
    <mergeCell ref="V143:V146"/>
    <mergeCell ref="V133:V136"/>
    <mergeCell ref="H148:H152"/>
    <mergeCell ref="E138:E142"/>
    <mergeCell ref="T153:T156"/>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F153:F157"/>
    <mergeCell ref="G153:G157"/>
    <mergeCell ref="H153:H157"/>
    <mergeCell ref="Q153:Q156"/>
    <mergeCell ref="R153:R156"/>
    <mergeCell ref="S153:S156"/>
    <mergeCell ref="F138:F142"/>
    <mergeCell ref="D138:D142"/>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X254:X258"/>
    <mergeCell ref="C244:C248"/>
    <mergeCell ref="D244:D248"/>
    <mergeCell ref="E244:E248"/>
    <mergeCell ref="R244:R248"/>
    <mergeCell ref="C218:C222"/>
    <mergeCell ref="D218:D222"/>
    <mergeCell ref="E218:E222"/>
    <mergeCell ref="F218:F222"/>
    <mergeCell ref="G218:G222"/>
    <mergeCell ref="H218:H222"/>
    <mergeCell ref="Q218:Q221"/>
    <mergeCell ref="R218:R221"/>
    <mergeCell ref="V249:V252"/>
    <mergeCell ref="X249:X253"/>
    <mergeCell ref="X223:X227"/>
    <mergeCell ref="C223:C227"/>
    <mergeCell ref="D223:D227"/>
    <mergeCell ref="E223:E227"/>
    <mergeCell ref="F223:F227"/>
    <mergeCell ref="G223:G227"/>
    <mergeCell ref="H223:H227"/>
    <mergeCell ref="Q223:Q226"/>
    <mergeCell ref="R223:R226"/>
    <mergeCell ref="T218:T221"/>
    <mergeCell ref="U218:U221"/>
    <mergeCell ref="V218:V221"/>
    <mergeCell ref="X218:X222"/>
    <mergeCell ref="X259:X263"/>
    <mergeCell ref="C264:C268"/>
    <mergeCell ref="D264:D268"/>
    <mergeCell ref="E264:E268"/>
    <mergeCell ref="F264:F268"/>
    <mergeCell ref="G264:G268"/>
    <mergeCell ref="H264:H268"/>
    <mergeCell ref="D319:D323"/>
    <mergeCell ref="C319:C323"/>
    <mergeCell ref="V269:V272"/>
    <mergeCell ref="X269:X273"/>
    <mergeCell ref="C274:C278"/>
    <mergeCell ref="D274:D278"/>
    <mergeCell ref="E274:E278"/>
    <mergeCell ref="F274:F278"/>
    <mergeCell ref="G274:G278"/>
    <mergeCell ref="R274:R278"/>
    <mergeCell ref="G269:G273"/>
    <mergeCell ref="H269:H273"/>
    <mergeCell ref="Q269:Q273"/>
    <mergeCell ref="R264:R268"/>
    <mergeCell ref="V264:V267"/>
    <mergeCell ref="X264:X268"/>
    <mergeCell ref="C259:C263"/>
    <mergeCell ref="D259:D263"/>
    <mergeCell ref="E259:E263"/>
    <mergeCell ref="F259:F263"/>
    <mergeCell ref="G259:G263"/>
    <mergeCell ref="H259:H263"/>
    <mergeCell ref="Q259:Q263"/>
    <mergeCell ref="R259:R263"/>
    <mergeCell ref="E284:E288"/>
    <mergeCell ref="X405:X409"/>
    <mergeCell ref="C440:C444"/>
    <mergeCell ref="D440:D444"/>
    <mergeCell ref="E440:E444"/>
    <mergeCell ref="F440:F444"/>
    <mergeCell ref="G440:G444"/>
    <mergeCell ref="H440:H444"/>
    <mergeCell ref="Q440:Q444"/>
    <mergeCell ref="R440:R444"/>
    <mergeCell ref="V440:V443"/>
    <mergeCell ref="X440:X444"/>
    <mergeCell ref="R430:R434"/>
    <mergeCell ref="V430:V433"/>
    <mergeCell ref="X430:X434"/>
    <mergeCell ref="C415:C419"/>
    <mergeCell ref="D415:D419"/>
    <mergeCell ref="E415:E419"/>
    <mergeCell ref="R405:R409"/>
    <mergeCell ref="C405:C409"/>
    <mergeCell ref="D405:D409"/>
    <mergeCell ref="E405:E409"/>
    <mergeCell ref="F405:F409"/>
    <mergeCell ref="G405:G409"/>
    <mergeCell ref="H405:H409"/>
    <mergeCell ref="Q405:Q409"/>
    <mergeCell ref="F425:F429"/>
    <mergeCell ref="G425:G429"/>
    <mergeCell ref="H425:H429"/>
    <mergeCell ref="Q425:Q429"/>
    <mergeCell ref="R425:R429"/>
    <mergeCell ref="V415:V418"/>
    <mergeCell ref="X415:X419"/>
    <mergeCell ref="H445:H449"/>
    <mergeCell ref="Q445:Q449"/>
    <mergeCell ref="R445:R449"/>
    <mergeCell ref="G420:G424"/>
    <mergeCell ref="H420:H424"/>
    <mergeCell ref="Q420:Q424"/>
    <mergeCell ref="R420:R424"/>
    <mergeCell ref="V445:V448"/>
    <mergeCell ref="X445:X449"/>
    <mergeCell ref="C410:C414"/>
    <mergeCell ref="D410:D414"/>
    <mergeCell ref="E410:E414"/>
    <mergeCell ref="F410:F414"/>
    <mergeCell ref="G410:G414"/>
    <mergeCell ref="H410:H414"/>
    <mergeCell ref="Q410:Q414"/>
    <mergeCell ref="R410:R414"/>
    <mergeCell ref="V410:V413"/>
    <mergeCell ref="X410:X414"/>
    <mergeCell ref="C430:C434"/>
    <mergeCell ref="D430:D434"/>
    <mergeCell ref="E430:E434"/>
    <mergeCell ref="F430:F434"/>
    <mergeCell ref="G430:G434"/>
    <mergeCell ref="H430:H434"/>
    <mergeCell ref="Q430:Q434"/>
    <mergeCell ref="C445:C449"/>
    <mergeCell ref="F415:F419"/>
    <mergeCell ref="X425:X429"/>
    <mergeCell ref="C425:C429"/>
    <mergeCell ref="D425:D429"/>
    <mergeCell ref="E425:E429"/>
    <mergeCell ref="X289:X293"/>
    <mergeCell ref="X274:X278"/>
    <mergeCell ref="C269:C273"/>
    <mergeCell ref="D269:D273"/>
    <mergeCell ref="E269:E273"/>
    <mergeCell ref="F269:F273"/>
    <mergeCell ref="V365:V368"/>
    <mergeCell ref="X365:X369"/>
    <mergeCell ref="R360:R364"/>
    <mergeCell ref="V360:V363"/>
    <mergeCell ref="X360:X364"/>
    <mergeCell ref="C365:C369"/>
    <mergeCell ref="D365:D369"/>
    <mergeCell ref="E365:E369"/>
    <mergeCell ref="F365:F369"/>
    <mergeCell ref="G365:G369"/>
    <mergeCell ref="H365:H369"/>
    <mergeCell ref="Q365:Q369"/>
    <mergeCell ref="R365:R369"/>
    <mergeCell ref="X355:X359"/>
    <mergeCell ref="X319:X323"/>
    <mergeCell ref="C324:C328"/>
    <mergeCell ref="H289:H293"/>
    <mergeCell ref="Q289:Q293"/>
    <mergeCell ref="R289:R293"/>
    <mergeCell ref="R269:R273"/>
    <mergeCell ref="V284:V287"/>
    <mergeCell ref="C360:C364"/>
    <mergeCell ref="D360:D364"/>
    <mergeCell ref="E360:E364"/>
    <mergeCell ref="F360:F364"/>
    <mergeCell ref="G360:G364"/>
    <mergeCell ref="X370:X374"/>
    <mergeCell ref="C375:C379"/>
    <mergeCell ref="D375:D379"/>
    <mergeCell ref="E375:E379"/>
    <mergeCell ref="F375:F379"/>
    <mergeCell ref="G375:G379"/>
    <mergeCell ref="H375:H379"/>
    <mergeCell ref="Q375:Q379"/>
    <mergeCell ref="R375:R379"/>
    <mergeCell ref="V375:V378"/>
    <mergeCell ref="X375:X379"/>
    <mergeCell ref="C370:C374"/>
    <mergeCell ref="D370:D374"/>
    <mergeCell ref="E370:E374"/>
    <mergeCell ref="F370:F374"/>
    <mergeCell ref="G370:G374"/>
    <mergeCell ref="H370:H374"/>
    <mergeCell ref="Q370:Q374"/>
    <mergeCell ref="S370:S373"/>
    <mergeCell ref="T370:T373"/>
    <mergeCell ref="U370:U373"/>
    <mergeCell ref="S375:S378"/>
    <mergeCell ref="T375:T378"/>
    <mergeCell ref="U375:U378"/>
    <mergeCell ref="R370:R374"/>
    <mergeCell ref="X380:X384"/>
    <mergeCell ref="C385:C389"/>
    <mergeCell ref="D385:D389"/>
    <mergeCell ref="E385:E389"/>
    <mergeCell ref="F385:F389"/>
    <mergeCell ref="G385:G389"/>
    <mergeCell ref="H385:H389"/>
    <mergeCell ref="Q385:Q389"/>
    <mergeCell ref="R385:R389"/>
    <mergeCell ref="V385:V388"/>
    <mergeCell ref="X385:X389"/>
    <mergeCell ref="C380:C384"/>
    <mergeCell ref="D380:D384"/>
    <mergeCell ref="E380:E384"/>
    <mergeCell ref="F380:F384"/>
    <mergeCell ref="G380:G384"/>
    <mergeCell ref="S380:S383"/>
    <mergeCell ref="T380:T383"/>
    <mergeCell ref="U380:U383"/>
    <mergeCell ref="S385:S388"/>
    <mergeCell ref="T385:T388"/>
    <mergeCell ref="U385:U388"/>
    <mergeCell ref="H380:H384"/>
    <mergeCell ref="Q380:Q384"/>
    <mergeCell ref="R380:R384"/>
    <mergeCell ref="V380:V383"/>
    <mergeCell ref="X390:X394"/>
    <mergeCell ref="C395:C399"/>
    <mergeCell ref="D395:D399"/>
    <mergeCell ref="E395:E399"/>
    <mergeCell ref="F395:F399"/>
    <mergeCell ref="G395:G399"/>
    <mergeCell ref="H395:H399"/>
    <mergeCell ref="Q395:Q399"/>
    <mergeCell ref="R395:R399"/>
    <mergeCell ref="V395:V398"/>
    <mergeCell ref="X395:X399"/>
    <mergeCell ref="C390:C394"/>
    <mergeCell ref="D390:D394"/>
    <mergeCell ref="E390:E394"/>
    <mergeCell ref="F390:F394"/>
    <mergeCell ref="G390:G394"/>
    <mergeCell ref="H390:H394"/>
    <mergeCell ref="Q390:Q394"/>
    <mergeCell ref="R390:R394"/>
    <mergeCell ref="S390:S393"/>
    <mergeCell ref="T390:T393"/>
    <mergeCell ref="U390:U393"/>
    <mergeCell ref="S395:S398"/>
    <mergeCell ref="T395:T398"/>
    <mergeCell ref="U395:U398"/>
    <mergeCell ref="V390:V393"/>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V355:V358"/>
    <mergeCell ref="C294:C298"/>
    <mergeCell ref="C289:C293"/>
    <mergeCell ref="D289:D293"/>
    <mergeCell ref="E289:E293"/>
    <mergeCell ref="C284:C288"/>
    <mergeCell ref="D284:D288"/>
    <mergeCell ref="T193:T196"/>
    <mergeCell ref="U193:U196"/>
    <mergeCell ref="V193:V196"/>
    <mergeCell ref="C198:C202"/>
    <mergeCell ref="C254:C258"/>
    <mergeCell ref="D254:D258"/>
    <mergeCell ref="E254:E258"/>
    <mergeCell ref="F254:F258"/>
    <mergeCell ref="G254:G258"/>
    <mergeCell ref="H254:H258"/>
    <mergeCell ref="Q254:Q258"/>
    <mergeCell ref="R254:R258"/>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X198:X202"/>
    <mergeCell ref="C203:C207"/>
    <mergeCell ref="D203:D207"/>
    <mergeCell ref="E203:E207"/>
    <mergeCell ref="F203:F207"/>
    <mergeCell ref="G203:G207"/>
    <mergeCell ref="X193:X197"/>
    <mergeCell ref="T198:T201"/>
    <mergeCell ref="V203:V206"/>
    <mergeCell ref="X203:X207"/>
    <mergeCell ref="R198:R201"/>
    <mergeCell ref="S198:S201"/>
    <mergeCell ref="U208:U211"/>
    <mergeCell ref="V208:V211"/>
    <mergeCell ref="X208:X212"/>
    <mergeCell ref="C208:C212"/>
    <mergeCell ref="D208:D212"/>
    <mergeCell ref="E208:E212"/>
    <mergeCell ref="F208:F212"/>
    <mergeCell ref="G208:G212"/>
    <mergeCell ref="H208:H212"/>
    <mergeCell ref="Q208:Q211"/>
    <mergeCell ref="R208:R211"/>
    <mergeCell ref="S208:S211"/>
    <mergeCell ref="G198:G202"/>
    <mergeCell ref="H198:H202"/>
    <mergeCell ref="Q198:Q20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X294:X298"/>
    <mergeCell ref="C299:C303"/>
    <mergeCell ref="D299:D303"/>
    <mergeCell ref="E299:E303"/>
    <mergeCell ref="F299:F303"/>
    <mergeCell ref="G299:G303"/>
    <mergeCell ref="H299:H303"/>
    <mergeCell ref="Q299:Q303"/>
    <mergeCell ref="R299:R303"/>
    <mergeCell ref="V299:V302"/>
    <mergeCell ref="X299:X303"/>
    <mergeCell ref="D294:D298"/>
    <mergeCell ref="E294:E298"/>
    <mergeCell ref="F294:F298"/>
    <mergeCell ref="G294:G298"/>
    <mergeCell ref="H294:H298"/>
    <mergeCell ref="Q294:Q298"/>
    <mergeCell ref="R294:R298"/>
    <mergeCell ref="S299:S302"/>
    <mergeCell ref="S294:S297"/>
    <mergeCell ref="T294:T297"/>
    <mergeCell ref="U294:U297"/>
    <mergeCell ref="C420:C424"/>
    <mergeCell ref="D420:D424"/>
    <mergeCell ref="E420:E424"/>
    <mergeCell ref="F420:F424"/>
    <mergeCell ref="V420:V423"/>
    <mergeCell ref="X420:X424"/>
    <mergeCell ref="C279:C283"/>
    <mergeCell ref="D279:D283"/>
    <mergeCell ref="E279:E283"/>
    <mergeCell ref="F279:F283"/>
    <mergeCell ref="G279:G283"/>
    <mergeCell ref="H279:H283"/>
    <mergeCell ref="Q279:Q283"/>
    <mergeCell ref="R279:R283"/>
    <mergeCell ref="V279:V282"/>
    <mergeCell ref="X279:X283"/>
    <mergeCell ref="Q309:Q313"/>
    <mergeCell ref="R309:R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284:X288"/>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T52:T55"/>
    <mergeCell ref="U52:U55"/>
    <mergeCell ref="V52:V55"/>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X67:X71"/>
    <mergeCell ref="C72:C76"/>
    <mergeCell ref="D72:D76"/>
    <mergeCell ref="E72:E76"/>
    <mergeCell ref="F72:F76"/>
    <mergeCell ref="G72:G76"/>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V435:V438"/>
    <mergeCell ref="X435:X439"/>
    <mergeCell ref="C37:C41"/>
    <mergeCell ref="D37:D41"/>
    <mergeCell ref="E37:E41"/>
    <mergeCell ref="F37:F41"/>
    <mergeCell ref="G37:G41"/>
    <mergeCell ref="H37:H41"/>
    <mergeCell ref="Q37:Q40"/>
    <mergeCell ref="R37:R40"/>
    <mergeCell ref="S37:S40"/>
  </mergeCells>
  <phoneticPr fontId="6"/>
  <dataValidations count="2">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s>
  <pageMargins left="0.59055118110236227" right="0.59055118110236227" top="0.59055118110236227" bottom="0.59055118110236227" header="0.31496062992125984" footer="0.31496062992125984"/>
  <pageSetup paperSize="9" scale="68" fitToHeight="0" orientation="landscape" r:id="rId1"/>
  <rowBreaks count="11" manualBreakCount="11">
    <brk id="41" min="2" max="23" man="1"/>
    <brk id="81" min="2" max="23" man="1"/>
    <brk id="118" min="2" max="23" man="1"/>
    <brk id="157" min="2" max="23" man="1"/>
    <brk id="197" min="2" max="23" man="1"/>
    <brk id="234" min="2" max="23" man="1"/>
    <brk id="273" min="2" max="23" man="1"/>
    <brk id="313" min="2" max="23" man="1"/>
    <brk id="345" min="2" max="23" man="1"/>
    <brk id="384" min="2" max="23" man="1"/>
    <brk id="424" min="2" max="2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pageSetUpPr fitToPage="1"/>
  </sheetPr>
  <dimension ref="B1:AS198"/>
  <sheetViews>
    <sheetView showGridLines="0" view="pageBreakPreview" zoomScale="80" zoomScaleNormal="100" zoomScaleSheetLayoutView="80" workbookViewId="0">
      <selection activeCell="C3" sqref="C3"/>
    </sheetView>
  </sheetViews>
  <sheetFormatPr defaultColWidth="7" defaultRowHeight="19.5" customHeight="1"/>
  <cols>
    <col min="1" max="1" width="73" style="111" customWidth="1"/>
    <col min="2" max="3" width="5.6328125" style="111" customWidth="1"/>
    <col min="4" max="4" width="13.90625" style="111" customWidth="1"/>
    <col min="5" max="5" width="17.7265625" style="111" customWidth="1"/>
    <col min="6" max="6" width="12" style="111" customWidth="1"/>
    <col min="7" max="7" width="32.90625" style="111" customWidth="1"/>
    <col min="8" max="8" width="12.90625" style="111" customWidth="1"/>
    <col min="9" max="9" width="11.36328125" style="114" customWidth="1"/>
    <col min="10" max="10" width="7.08984375" style="114" customWidth="1"/>
    <col min="11" max="11" width="17.36328125" style="114" customWidth="1"/>
    <col min="12" max="12" width="2.08984375" style="117" customWidth="1"/>
    <col min="13" max="14" width="5.6328125" style="111" customWidth="1"/>
    <col min="15" max="15" width="20.90625" style="111" customWidth="1"/>
    <col min="16" max="16" width="31.6328125" style="111" customWidth="1"/>
    <col min="17" max="17" width="20.6328125" style="111" customWidth="1"/>
    <col min="18" max="18" width="49.36328125" style="111" customWidth="1"/>
    <col min="19" max="19" width="10.6328125" style="111" customWidth="1"/>
    <col min="20" max="20" width="12.7265625" style="111" customWidth="1"/>
    <col min="21" max="21" width="8.6328125" style="116" customWidth="1"/>
    <col min="22" max="22" width="18.26953125" style="111" customWidth="1"/>
    <col min="23" max="16384" width="7" style="111"/>
  </cols>
  <sheetData>
    <row r="1" spans="2:45" ht="19.5" customHeight="1">
      <c r="F1" s="112"/>
      <c r="H1" s="113"/>
      <c r="J1" s="718"/>
      <c r="K1" s="718" t="str">
        <f>IF(基本情報!E31="見積書","見積書　別紙４",IF(基本情報!E31="契約書","別紙４"))</f>
        <v>見積書　別紙４</v>
      </c>
      <c r="L1" s="115"/>
    </row>
    <row r="2" spans="2:45" ht="19.5" customHeight="1">
      <c r="B2" s="2" t="s">
        <v>252</v>
      </c>
      <c r="C2" s="207"/>
      <c r="D2" s="207"/>
      <c r="E2" s="207"/>
      <c r="F2" s="207"/>
      <c r="G2" s="207"/>
      <c r="H2" s="207"/>
      <c r="I2" s="117"/>
      <c r="J2" s="117"/>
      <c r="K2" s="117"/>
    </row>
    <row r="3" spans="2:45" ht="24" customHeight="1">
      <c r="B3" s="43" t="s">
        <v>298</v>
      </c>
      <c r="E3" s="488" t="s">
        <v>299</v>
      </c>
      <c r="F3" s="713">
        <f>SUM(I62,I124,I185)</f>
        <v>0</v>
      </c>
      <c r="I3" s="118"/>
      <c r="J3" s="118"/>
      <c r="K3" s="118"/>
      <c r="L3" s="118"/>
    </row>
    <row r="4" spans="2:45" s="43" customFormat="1" ht="19.5" customHeight="1">
      <c r="B4" s="43" t="s">
        <v>255</v>
      </c>
      <c r="J4" s="722"/>
      <c r="K4" s="722" t="s">
        <v>212</v>
      </c>
      <c r="AS4" s="726"/>
    </row>
    <row r="5" spans="2:45" s="120" customFormat="1" ht="19.5" customHeight="1">
      <c r="B5" s="910" t="s">
        <v>256</v>
      </c>
      <c r="C5" s="910"/>
      <c r="D5" s="910" t="s">
        <v>258</v>
      </c>
      <c r="E5" s="910" t="s">
        <v>300</v>
      </c>
      <c r="F5" s="913" t="s">
        <v>261</v>
      </c>
      <c r="G5" s="421" t="s">
        <v>301</v>
      </c>
      <c r="H5" s="910" t="s">
        <v>302</v>
      </c>
      <c r="I5" s="914" t="s">
        <v>290</v>
      </c>
      <c r="J5" s="917" t="s">
        <v>271</v>
      </c>
      <c r="K5" s="914" t="s">
        <v>272</v>
      </c>
      <c r="L5" s="119"/>
    </row>
    <row r="6" spans="2:45" s="120" customFormat="1" ht="19.5" customHeight="1">
      <c r="B6" s="911"/>
      <c r="C6" s="911"/>
      <c r="D6" s="911"/>
      <c r="E6" s="911"/>
      <c r="F6" s="913"/>
      <c r="G6" s="121" t="s">
        <v>303</v>
      </c>
      <c r="H6" s="911"/>
      <c r="I6" s="914"/>
      <c r="J6" s="917"/>
      <c r="K6" s="914"/>
      <c r="L6" s="119"/>
    </row>
    <row r="7" spans="2:45" ht="17.25" customHeight="1">
      <c r="B7" s="888"/>
      <c r="C7" s="888"/>
      <c r="D7" s="894"/>
      <c r="E7" s="894"/>
      <c r="F7" s="894"/>
      <c r="G7" s="715"/>
      <c r="H7" s="890"/>
      <c r="I7" s="896" t="str">
        <f>IF(H7="","",(IF(H7="往復",(G8*2),G8)))</f>
        <v/>
      </c>
      <c r="J7" s="898"/>
      <c r="K7" s="898"/>
      <c r="L7" s="105"/>
    </row>
    <row r="8" spans="2:45" ht="17.25" customHeight="1">
      <c r="B8" s="889"/>
      <c r="C8" s="889"/>
      <c r="D8" s="895"/>
      <c r="E8" s="895"/>
      <c r="F8" s="895"/>
      <c r="G8" s="122"/>
      <c r="H8" s="891"/>
      <c r="I8" s="897"/>
      <c r="J8" s="899"/>
      <c r="K8" s="899"/>
      <c r="L8" s="105"/>
    </row>
    <row r="9" spans="2:45" ht="17.25" customHeight="1">
      <c r="B9" s="888"/>
      <c r="C9" s="888"/>
      <c r="D9" s="894"/>
      <c r="E9" s="894"/>
      <c r="F9" s="894"/>
      <c r="G9" s="715"/>
      <c r="H9" s="890"/>
      <c r="I9" s="896" t="str">
        <f t="shared" ref="I9" si="0">IF(H9="","",(IF(H9="往復",(G10*2),G10)))</f>
        <v/>
      </c>
      <c r="J9" s="898"/>
      <c r="K9" s="898"/>
      <c r="L9" s="105"/>
    </row>
    <row r="10" spans="2:45" ht="17.25" customHeight="1">
      <c r="B10" s="889"/>
      <c r="C10" s="889"/>
      <c r="D10" s="895"/>
      <c r="E10" s="895"/>
      <c r="F10" s="895"/>
      <c r="G10" s="122"/>
      <c r="H10" s="891"/>
      <c r="I10" s="897"/>
      <c r="J10" s="899"/>
      <c r="K10" s="899"/>
      <c r="L10" s="105"/>
    </row>
    <row r="11" spans="2:45" ht="17.25" customHeight="1">
      <c r="B11" s="888"/>
      <c r="C11" s="888"/>
      <c r="D11" s="894"/>
      <c r="E11" s="894"/>
      <c r="F11" s="894"/>
      <c r="G11" s="715"/>
      <c r="H11" s="890"/>
      <c r="I11" s="896" t="str">
        <f t="shared" ref="I11" si="1">IF(H11="","",(IF(H11="往復",(G12*2),G12)))</f>
        <v/>
      </c>
      <c r="J11" s="898"/>
      <c r="K11" s="898"/>
      <c r="L11" s="105"/>
    </row>
    <row r="12" spans="2:45" ht="17.25" customHeight="1">
      <c r="B12" s="889"/>
      <c r="C12" s="889"/>
      <c r="D12" s="895"/>
      <c r="E12" s="895"/>
      <c r="F12" s="895"/>
      <c r="G12" s="122"/>
      <c r="H12" s="891"/>
      <c r="I12" s="897"/>
      <c r="J12" s="899"/>
      <c r="K12" s="899"/>
      <c r="L12" s="105"/>
    </row>
    <row r="13" spans="2:45" ht="17.25" customHeight="1">
      <c r="B13" s="888"/>
      <c r="C13" s="888"/>
      <c r="D13" s="894"/>
      <c r="E13" s="894"/>
      <c r="F13" s="894"/>
      <c r="G13" s="715"/>
      <c r="H13" s="890"/>
      <c r="I13" s="896" t="str">
        <f t="shared" ref="I13" si="2">IF(H13="","",(IF(H13="往復",(G14*2),G14)))</f>
        <v/>
      </c>
      <c r="J13" s="898"/>
      <c r="K13" s="898"/>
      <c r="L13" s="105"/>
    </row>
    <row r="14" spans="2:45" ht="17.25" customHeight="1">
      <c r="B14" s="889"/>
      <c r="C14" s="889"/>
      <c r="D14" s="895"/>
      <c r="E14" s="895"/>
      <c r="F14" s="895"/>
      <c r="G14" s="122"/>
      <c r="H14" s="891"/>
      <c r="I14" s="897"/>
      <c r="J14" s="899"/>
      <c r="K14" s="899"/>
      <c r="L14" s="105"/>
    </row>
    <row r="15" spans="2:45" ht="17.25" customHeight="1">
      <c r="B15" s="888"/>
      <c r="C15" s="888"/>
      <c r="D15" s="894"/>
      <c r="E15" s="894"/>
      <c r="F15" s="894"/>
      <c r="G15" s="715"/>
      <c r="H15" s="890"/>
      <c r="I15" s="896" t="str">
        <f t="shared" ref="I15" si="3">IF(H15="","",(IF(H15="往復",(G16*2),G16)))</f>
        <v/>
      </c>
      <c r="J15" s="898"/>
      <c r="K15" s="898"/>
      <c r="L15" s="105"/>
    </row>
    <row r="16" spans="2:45" ht="17.25" customHeight="1">
      <c r="B16" s="889"/>
      <c r="C16" s="889"/>
      <c r="D16" s="895"/>
      <c r="E16" s="895"/>
      <c r="F16" s="895"/>
      <c r="G16" s="122"/>
      <c r="H16" s="891"/>
      <c r="I16" s="897"/>
      <c r="J16" s="899"/>
      <c r="K16" s="899"/>
      <c r="L16" s="105"/>
    </row>
    <row r="17" spans="2:12" ht="17.25" customHeight="1">
      <c r="B17" s="888"/>
      <c r="C17" s="888"/>
      <c r="D17" s="894"/>
      <c r="E17" s="894"/>
      <c r="F17" s="894"/>
      <c r="G17" s="715"/>
      <c r="H17" s="890"/>
      <c r="I17" s="896" t="str">
        <f t="shared" ref="I17" si="4">IF(H17="","",(IF(H17="往復",(G18*2),G18)))</f>
        <v/>
      </c>
      <c r="J17" s="898"/>
      <c r="K17" s="898"/>
      <c r="L17" s="105"/>
    </row>
    <row r="18" spans="2:12" ht="17.25" customHeight="1">
      <c r="B18" s="889"/>
      <c r="C18" s="889"/>
      <c r="D18" s="895"/>
      <c r="E18" s="895"/>
      <c r="F18" s="895"/>
      <c r="G18" s="122"/>
      <c r="H18" s="891"/>
      <c r="I18" s="897"/>
      <c r="J18" s="899"/>
      <c r="K18" s="899"/>
      <c r="L18" s="105"/>
    </row>
    <row r="19" spans="2:12" ht="17.25" customHeight="1">
      <c r="B19" s="888"/>
      <c r="C19" s="888"/>
      <c r="D19" s="894"/>
      <c r="E19" s="894"/>
      <c r="F19" s="894"/>
      <c r="G19" s="715"/>
      <c r="H19" s="890"/>
      <c r="I19" s="896" t="str">
        <f t="shared" ref="I19" si="5">IF(H19="","",(IF(H19="往復",(G20*2),G20)))</f>
        <v/>
      </c>
      <c r="J19" s="898"/>
      <c r="K19" s="898"/>
      <c r="L19" s="105"/>
    </row>
    <row r="20" spans="2:12" ht="17.25" customHeight="1">
      <c r="B20" s="889"/>
      <c r="C20" s="889"/>
      <c r="D20" s="895"/>
      <c r="E20" s="895"/>
      <c r="F20" s="895"/>
      <c r="G20" s="122"/>
      <c r="H20" s="891"/>
      <c r="I20" s="897"/>
      <c r="J20" s="899"/>
      <c r="K20" s="899"/>
      <c r="L20" s="105"/>
    </row>
    <row r="21" spans="2:12" ht="17.25" customHeight="1">
      <c r="B21" s="888"/>
      <c r="C21" s="888"/>
      <c r="D21" s="894"/>
      <c r="E21" s="894"/>
      <c r="F21" s="894"/>
      <c r="G21" s="715"/>
      <c r="H21" s="890"/>
      <c r="I21" s="896" t="str">
        <f t="shared" ref="I21" si="6">IF(H21="","",(IF(H21="往復",(G22*2),G22)))</f>
        <v/>
      </c>
      <c r="J21" s="898"/>
      <c r="K21" s="898"/>
      <c r="L21" s="105"/>
    </row>
    <row r="22" spans="2:12" ht="17.25" customHeight="1">
      <c r="B22" s="889"/>
      <c r="C22" s="889"/>
      <c r="D22" s="895"/>
      <c r="E22" s="895"/>
      <c r="F22" s="895"/>
      <c r="G22" s="122"/>
      <c r="H22" s="891"/>
      <c r="I22" s="897"/>
      <c r="J22" s="899"/>
      <c r="K22" s="899"/>
      <c r="L22" s="105"/>
    </row>
    <row r="23" spans="2:12" ht="17.25" customHeight="1">
      <c r="B23" s="888"/>
      <c r="C23" s="888"/>
      <c r="D23" s="894"/>
      <c r="E23" s="894"/>
      <c r="F23" s="894"/>
      <c r="G23" s="715"/>
      <c r="H23" s="890"/>
      <c r="I23" s="896" t="str">
        <f t="shared" ref="I23" si="7">IF(H23="","",(IF(H23="往復",(G24*2),G24)))</f>
        <v/>
      </c>
      <c r="J23" s="898"/>
      <c r="K23" s="898"/>
      <c r="L23" s="105"/>
    </row>
    <row r="24" spans="2:12" ht="17.25" customHeight="1">
      <c r="B24" s="889"/>
      <c r="C24" s="889"/>
      <c r="D24" s="895"/>
      <c r="E24" s="895"/>
      <c r="F24" s="895"/>
      <c r="G24" s="122"/>
      <c r="H24" s="891"/>
      <c r="I24" s="897"/>
      <c r="J24" s="899"/>
      <c r="K24" s="899"/>
      <c r="L24" s="105"/>
    </row>
    <row r="25" spans="2:12" ht="17.25" customHeight="1">
      <c r="B25" s="888"/>
      <c r="C25" s="888"/>
      <c r="D25" s="894"/>
      <c r="E25" s="894"/>
      <c r="F25" s="894"/>
      <c r="G25" s="715"/>
      <c r="H25" s="890"/>
      <c r="I25" s="896" t="str">
        <f t="shared" ref="I25" si="8">IF(H25="","",(IF(H25="往復",(G26*2),G26)))</f>
        <v/>
      </c>
      <c r="J25" s="898"/>
      <c r="K25" s="898"/>
      <c r="L25" s="105"/>
    </row>
    <row r="26" spans="2:12" ht="17.25" customHeight="1">
      <c r="B26" s="889"/>
      <c r="C26" s="889"/>
      <c r="D26" s="895"/>
      <c r="E26" s="895"/>
      <c r="F26" s="895"/>
      <c r="G26" s="122"/>
      <c r="H26" s="891"/>
      <c r="I26" s="897"/>
      <c r="J26" s="899"/>
      <c r="K26" s="899"/>
      <c r="L26" s="105"/>
    </row>
    <row r="27" spans="2:12" ht="17.25" customHeight="1">
      <c r="B27" s="888"/>
      <c r="C27" s="888"/>
      <c r="D27" s="894"/>
      <c r="E27" s="894"/>
      <c r="F27" s="894"/>
      <c r="G27" s="715"/>
      <c r="H27" s="890"/>
      <c r="I27" s="896" t="str">
        <f t="shared" ref="I27" si="9">IF(H27="","",(IF(H27="往復",(G28*2),G28)))</f>
        <v/>
      </c>
      <c r="J27" s="898"/>
      <c r="K27" s="898"/>
      <c r="L27" s="105"/>
    </row>
    <row r="28" spans="2:12" ht="17.25" customHeight="1">
      <c r="B28" s="889"/>
      <c r="C28" s="889"/>
      <c r="D28" s="895"/>
      <c r="E28" s="895"/>
      <c r="F28" s="895"/>
      <c r="G28" s="122"/>
      <c r="H28" s="891"/>
      <c r="I28" s="897"/>
      <c r="J28" s="899"/>
      <c r="K28" s="899"/>
      <c r="L28" s="105"/>
    </row>
    <row r="29" spans="2:12" ht="17.25" customHeight="1">
      <c r="B29" s="888"/>
      <c r="C29" s="888"/>
      <c r="D29" s="894"/>
      <c r="E29" s="894"/>
      <c r="F29" s="894"/>
      <c r="G29" s="715"/>
      <c r="H29" s="890"/>
      <c r="I29" s="896" t="str">
        <f t="shared" ref="I29" si="10">IF(H29="","",(IF(H29="往復",(G30*2),G30)))</f>
        <v/>
      </c>
      <c r="J29" s="898"/>
      <c r="K29" s="898"/>
      <c r="L29" s="105"/>
    </row>
    <row r="30" spans="2:12" ht="17.25" customHeight="1">
      <c r="B30" s="889"/>
      <c r="C30" s="889"/>
      <c r="D30" s="895"/>
      <c r="E30" s="895"/>
      <c r="F30" s="895"/>
      <c r="G30" s="122"/>
      <c r="H30" s="891"/>
      <c r="I30" s="897"/>
      <c r="J30" s="899"/>
      <c r="K30" s="899"/>
      <c r="L30" s="105"/>
    </row>
    <row r="31" spans="2:12" ht="17.25" customHeight="1">
      <c r="B31" s="888"/>
      <c r="C31" s="888"/>
      <c r="D31" s="894"/>
      <c r="E31" s="894"/>
      <c r="F31" s="894"/>
      <c r="G31" s="715"/>
      <c r="H31" s="890"/>
      <c r="I31" s="896" t="str">
        <f t="shared" ref="I31" si="11">IF(H31="","",(IF(H31="往復",(G32*2),G32)))</f>
        <v/>
      </c>
      <c r="J31" s="898"/>
      <c r="K31" s="898"/>
      <c r="L31" s="105"/>
    </row>
    <row r="32" spans="2:12" ht="17.25" customHeight="1">
      <c r="B32" s="889"/>
      <c r="C32" s="889"/>
      <c r="D32" s="895"/>
      <c r="E32" s="895"/>
      <c r="F32" s="895"/>
      <c r="G32" s="122"/>
      <c r="H32" s="891"/>
      <c r="I32" s="897"/>
      <c r="J32" s="899"/>
      <c r="K32" s="899"/>
      <c r="L32" s="105"/>
    </row>
    <row r="33" spans="2:12" ht="17.25" customHeight="1">
      <c r="B33" s="888"/>
      <c r="C33" s="888"/>
      <c r="D33" s="894"/>
      <c r="E33" s="894"/>
      <c r="F33" s="894"/>
      <c r="G33" s="715"/>
      <c r="H33" s="890"/>
      <c r="I33" s="896" t="str">
        <f t="shared" ref="I33" si="12">IF(H33="","",(IF(H33="往復",(G34*2),G34)))</f>
        <v/>
      </c>
      <c r="J33" s="898"/>
      <c r="K33" s="898"/>
      <c r="L33" s="105"/>
    </row>
    <row r="34" spans="2:12" ht="17.25" customHeight="1">
      <c r="B34" s="889"/>
      <c r="C34" s="889"/>
      <c r="D34" s="895"/>
      <c r="E34" s="895"/>
      <c r="F34" s="895"/>
      <c r="G34" s="122"/>
      <c r="H34" s="891"/>
      <c r="I34" s="897"/>
      <c r="J34" s="899"/>
      <c r="K34" s="899"/>
      <c r="L34" s="105"/>
    </row>
    <row r="35" spans="2:12" ht="17.25" customHeight="1">
      <c r="B35" s="888"/>
      <c r="C35" s="888"/>
      <c r="D35" s="894"/>
      <c r="E35" s="894"/>
      <c r="F35" s="894"/>
      <c r="G35" s="715"/>
      <c r="H35" s="890"/>
      <c r="I35" s="896" t="str">
        <f t="shared" ref="I35" si="13">IF(H35="","",(IF(H35="往復",(G36*2),G36)))</f>
        <v/>
      </c>
      <c r="J35" s="898"/>
      <c r="K35" s="898"/>
      <c r="L35" s="105"/>
    </row>
    <row r="36" spans="2:12" ht="17.25" customHeight="1">
      <c r="B36" s="889"/>
      <c r="C36" s="889"/>
      <c r="D36" s="895"/>
      <c r="E36" s="895"/>
      <c r="F36" s="895"/>
      <c r="G36" s="122"/>
      <c r="H36" s="891"/>
      <c r="I36" s="897"/>
      <c r="J36" s="899"/>
      <c r="K36" s="899"/>
      <c r="L36" s="105"/>
    </row>
    <row r="37" spans="2:12" ht="17.25" customHeight="1">
      <c r="B37" s="888"/>
      <c r="C37" s="888"/>
      <c r="D37" s="894"/>
      <c r="E37" s="894"/>
      <c r="F37" s="894"/>
      <c r="G37" s="715"/>
      <c r="H37" s="890"/>
      <c r="I37" s="896" t="str">
        <f t="shared" ref="I37" si="14">IF(H37="","",(IF(H37="往復",(G38*2),G38)))</f>
        <v/>
      </c>
      <c r="J37" s="898"/>
      <c r="K37" s="898"/>
      <c r="L37" s="105"/>
    </row>
    <row r="38" spans="2:12" ht="17.25" customHeight="1">
      <c r="B38" s="889"/>
      <c r="C38" s="889"/>
      <c r="D38" s="895"/>
      <c r="E38" s="895"/>
      <c r="F38" s="895"/>
      <c r="G38" s="122"/>
      <c r="H38" s="891"/>
      <c r="I38" s="897"/>
      <c r="J38" s="899"/>
      <c r="K38" s="899"/>
      <c r="L38" s="105"/>
    </row>
    <row r="39" spans="2:12" ht="17.25" customHeight="1">
      <c r="B39" s="888"/>
      <c r="C39" s="888"/>
      <c r="D39" s="894"/>
      <c r="E39" s="894"/>
      <c r="F39" s="894"/>
      <c r="G39" s="715"/>
      <c r="H39" s="890"/>
      <c r="I39" s="896" t="str">
        <f t="shared" ref="I39" si="15">IF(H39="","",(IF(H39="往復",(G40*2),G40)))</f>
        <v/>
      </c>
      <c r="J39" s="898"/>
      <c r="K39" s="898"/>
      <c r="L39" s="105"/>
    </row>
    <row r="40" spans="2:12" ht="17.25" customHeight="1">
      <c r="B40" s="889"/>
      <c r="C40" s="889"/>
      <c r="D40" s="895"/>
      <c r="E40" s="895"/>
      <c r="F40" s="895"/>
      <c r="G40" s="122"/>
      <c r="H40" s="891"/>
      <c r="I40" s="897"/>
      <c r="J40" s="899"/>
      <c r="K40" s="899"/>
      <c r="L40" s="105"/>
    </row>
    <row r="41" spans="2:12" ht="17.25" customHeight="1">
      <c r="B41" s="888"/>
      <c r="C41" s="888"/>
      <c r="D41" s="894"/>
      <c r="E41" s="894"/>
      <c r="F41" s="894"/>
      <c r="G41" s="715"/>
      <c r="H41" s="890"/>
      <c r="I41" s="896" t="str">
        <f t="shared" ref="I41" si="16">IF(H41="","",(IF(H41="往復",(G42*2),G42)))</f>
        <v/>
      </c>
      <c r="J41" s="898"/>
      <c r="K41" s="898"/>
      <c r="L41" s="105"/>
    </row>
    <row r="42" spans="2:12" ht="17.25" customHeight="1">
      <c r="B42" s="889"/>
      <c r="C42" s="889"/>
      <c r="D42" s="895"/>
      <c r="E42" s="895"/>
      <c r="F42" s="895"/>
      <c r="G42" s="122"/>
      <c r="H42" s="891"/>
      <c r="I42" s="897"/>
      <c r="J42" s="899"/>
      <c r="K42" s="899"/>
      <c r="L42" s="105"/>
    </row>
    <row r="43" spans="2:12" ht="17.25" customHeight="1">
      <c r="B43" s="888"/>
      <c r="C43" s="888"/>
      <c r="D43" s="894"/>
      <c r="E43" s="894"/>
      <c r="F43" s="894"/>
      <c r="G43" s="715"/>
      <c r="H43" s="890"/>
      <c r="I43" s="896" t="str">
        <f t="shared" ref="I43" si="17">IF(H43="","",(IF(H43="往復",(G44*2),G44)))</f>
        <v/>
      </c>
      <c r="J43" s="898"/>
      <c r="K43" s="898"/>
      <c r="L43" s="105"/>
    </row>
    <row r="44" spans="2:12" ht="17.25" customHeight="1">
      <c r="B44" s="889"/>
      <c r="C44" s="889"/>
      <c r="D44" s="895"/>
      <c r="E44" s="895"/>
      <c r="F44" s="895"/>
      <c r="G44" s="122"/>
      <c r="H44" s="891"/>
      <c r="I44" s="897"/>
      <c r="J44" s="899"/>
      <c r="K44" s="899"/>
      <c r="L44" s="105"/>
    </row>
    <row r="45" spans="2:12" ht="17.25" customHeight="1">
      <c r="B45" s="888"/>
      <c r="C45" s="888"/>
      <c r="D45" s="894"/>
      <c r="E45" s="894"/>
      <c r="F45" s="894"/>
      <c r="G45" s="715"/>
      <c r="H45" s="890"/>
      <c r="I45" s="896" t="str">
        <f t="shared" ref="I45" si="18">IF(H45="","",(IF(H45="往復",(G46*2),G46)))</f>
        <v/>
      </c>
      <c r="J45" s="898"/>
      <c r="K45" s="898"/>
      <c r="L45" s="105"/>
    </row>
    <row r="46" spans="2:12" ht="17.25" customHeight="1">
      <c r="B46" s="889"/>
      <c r="C46" s="889"/>
      <c r="D46" s="895"/>
      <c r="E46" s="895"/>
      <c r="F46" s="895"/>
      <c r="G46" s="122"/>
      <c r="H46" s="891"/>
      <c r="I46" s="897"/>
      <c r="J46" s="899"/>
      <c r="K46" s="899"/>
      <c r="L46" s="105"/>
    </row>
    <row r="47" spans="2:12" ht="17.25" customHeight="1">
      <c r="B47" s="888"/>
      <c r="C47" s="888"/>
      <c r="D47" s="894"/>
      <c r="E47" s="894"/>
      <c r="F47" s="894"/>
      <c r="G47" s="715"/>
      <c r="H47" s="890"/>
      <c r="I47" s="896" t="str">
        <f t="shared" ref="I47" si="19">IF(H47="","",(IF(H47="往復",(G48*2),G48)))</f>
        <v/>
      </c>
      <c r="J47" s="898"/>
      <c r="K47" s="898"/>
      <c r="L47" s="105"/>
    </row>
    <row r="48" spans="2:12" ht="17.25" customHeight="1">
      <c r="B48" s="889"/>
      <c r="C48" s="889"/>
      <c r="D48" s="895"/>
      <c r="E48" s="895"/>
      <c r="F48" s="895"/>
      <c r="G48" s="122"/>
      <c r="H48" s="891"/>
      <c r="I48" s="897"/>
      <c r="J48" s="899"/>
      <c r="K48" s="899"/>
      <c r="L48" s="105"/>
    </row>
    <row r="49" spans="2:12" ht="17.25" customHeight="1">
      <c r="B49" s="888"/>
      <c r="C49" s="888"/>
      <c r="D49" s="894"/>
      <c r="E49" s="894"/>
      <c r="F49" s="894"/>
      <c r="G49" s="715"/>
      <c r="H49" s="890"/>
      <c r="I49" s="896" t="str">
        <f t="shared" ref="I49" si="20">IF(H49="","",(IF(H49="往復",(G50*2),G50)))</f>
        <v/>
      </c>
      <c r="J49" s="898"/>
      <c r="K49" s="898"/>
      <c r="L49" s="105"/>
    </row>
    <row r="50" spans="2:12" ht="17.25" customHeight="1">
      <c r="B50" s="889"/>
      <c r="C50" s="889"/>
      <c r="D50" s="895"/>
      <c r="E50" s="895"/>
      <c r="F50" s="895"/>
      <c r="G50" s="122"/>
      <c r="H50" s="891"/>
      <c r="I50" s="897"/>
      <c r="J50" s="899"/>
      <c r="K50" s="899"/>
      <c r="L50" s="105"/>
    </row>
    <row r="51" spans="2:12" ht="17.25" customHeight="1">
      <c r="B51" s="888"/>
      <c r="C51" s="888"/>
      <c r="D51" s="894"/>
      <c r="E51" s="894"/>
      <c r="F51" s="894"/>
      <c r="G51" s="715"/>
      <c r="H51" s="890"/>
      <c r="I51" s="896" t="str">
        <f t="shared" ref="I51" si="21">IF(H51="","",(IF(H51="往復",(G52*2),G52)))</f>
        <v/>
      </c>
      <c r="J51" s="898"/>
      <c r="K51" s="898"/>
      <c r="L51" s="105"/>
    </row>
    <row r="52" spans="2:12" ht="17.25" customHeight="1">
      <c r="B52" s="889"/>
      <c r="C52" s="889"/>
      <c r="D52" s="895"/>
      <c r="E52" s="895"/>
      <c r="F52" s="895"/>
      <c r="G52" s="122"/>
      <c r="H52" s="891"/>
      <c r="I52" s="897"/>
      <c r="J52" s="899"/>
      <c r="K52" s="899"/>
      <c r="L52" s="105"/>
    </row>
    <row r="53" spans="2:12" ht="17.25" customHeight="1">
      <c r="B53" s="888"/>
      <c r="C53" s="888"/>
      <c r="D53" s="894"/>
      <c r="E53" s="894"/>
      <c r="F53" s="894"/>
      <c r="G53" s="715"/>
      <c r="H53" s="890"/>
      <c r="I53" s="896" t="str">
        <f t="shared" ref="I53" si="22">IF(H53="","",(IF(H53="往復",(G54*2),G54)))</f>
        <v/>
      </c>
      <c r="J53" s="898"/>
      <c r="K53" s="898"/>
      <c r="L53" s="105"/>
    </row>
    <row r="54" spans="2:12" ht="17.25" customHeight="1">
      <c r="B54" s="889"/>
      <c r="C54" s="889"/>
      <c r="D54" s="895"/>
      <c r="E54" s="895"/>
      <c r="F54" s="895"/>
      <c r="G54" s="122"/>
      <c r="H54" s="891"/>
      <c r="I54" s="897"/>
      <c r="J54" s="899"/>
      <c r="K54" s="899"/>
      <c r="L54" s="105"/>
    </row>
    <row r="55" spans="2:12" ht="17.25" customHeight="1">
      <c r="B55" s="888"/>
      <c r="C55" s="888"/>
      <c r="D55" s="894"/>
      <c r="E55" s="894"/>
      <c r="F55" s="894"/>
      <c r="G55" s="715"/>
      <c r="H55" s="890"/>
      <c r="I55" s="896" t="str">
        <f t="shared" ref="I55" si="23">IF(H55="","",(IF(H55="往復",(G56*2),G56)))</f>
        <v/>
      </c>
      <c r="J55" s="898"/>
      <c r="K55" s="898"/>
      <c r="L55" s="105"/>
    </row>
    <row r="56" spans="2:12" ht="17.25" customHeight="1">
      <c r="B56" s="889"/>
      <c r="C56" s="889"/>
      <c r="D56" s="895"/>
      <c r="E56" s="895"/>
      <c r="F56" s="895"/>
      <c r="G56" s="122"/>
      <c r="H56" s="891"/>
      <c r="I56" s="897"/>
      <c r="J56" s="899"/>
      <c r="K56" s="899"/>
      <c r="L56" s="105"/>
    </row>
    <row r="57" spans="2:12" ht="17.25" customHeight="1">
      <c r="B57" s="888"/>
      <c r="C57" s="888"/>
      <c r="D57" s="894"/>
      <c r="E57" s="894"/>
      <c r="F57" s="894"/>
      <c r="G57" s="715"/>
      <c r="H57" s="890"/>
      <c r="I57" s="896" t="str">
        <f t="shared" ref="I57" si="24">IF(H57="","",(IF(H57="往復",(G58*2),G58)))</f>
        <v/>
      </c>
      <c r="J57" s="898"/>
      <c r="K57" s="898"/>
      <c r="L57" s="105"/>
    </row>
    <row r="58" spans="2:12" ht="17.25" customHeight="1">
      <c r="B58" s="889"/>
      <c r="C58" s="889"/>
      <c r="D58" s="895"/>
      <c r="E58" s="895"/>
      <c r="F58" s="895"/>
      <c r="G58" s="122"/>
      <c r="H58" s="891"/>
      <c r="I58" s="897"/>
      <c r="J58" s="899"/>
      <c r="K58" s="899"/>
      <c r="L58" s="105"/>
    </row>
    <row r="59" spans="2:12" ht="17.25" customHeight="1">
      <c r="B59" s="888"/>
      <c r="C59" s="888"/>
      <c r="D59" s="894"/>
      <c r="E59" s="894"/>
      <c r="F59" s="894"/>
      <c r="G59" s="714"/>
      <c r="H59" s="890"/>
      <c r="I59" s="896" t="str">
        <f>IF(H59="","",(IF(H59="往復",(G60*2),G60)))</f>
        <v/>
      </c>
      <c r="J59" s="898"/>
      <c r="K59" s="898"/>
      <c r="L59" s="105"/>
    </row>
    <row r="60" spans="2:12" ht="17.25" customHeight="1">
      <c r="B60" s="889"/>
      <c r="C60" s="889"/>
      <c r="D60" s="895"/>
      <c r="E60" s="895"/>
      <c r="F60" s="895"/>
      <c r="G60" s="122"/>
      <c r="H60" s="891"/>
      <c r="I60" s="897"/>
      <c r="J60" s="899"/>
      <c r="K60" s="899"/>
      <c r="L60" s="105"/>
    </row>
    <row r="61" spans="2:12" ht="24" customHeight="1">
      <c r="C61" s="123"/>
      <c r="D61" s="123"/>
      <c r="E61" s="123"/>
      <c r="F61" s="123"/>
      <c r="G61" s="123"/>
      <c r="H61" s="124" t="s">
        <v>304</v>
      </c>
      <c r="I61" s="716">
        <f>SUM(I7:I60)</f>
        <v>0</v>
      </c>
      <c r="J61" s="125"/>
      <c r="K61" s="125"/>
      <c r="L61" s="105"/>
    </row>
    <row r="62" spans="2:12" ht="24" customHeight="1">
      <c r="C62" s="123"/>
      <c r="D62" s="123"/>
      <c r="E62" s="123"/>
      <c r="F62" s="123"/>
      <c r="G62" s="123"/>
      <c r="H62" s="124" t="s">
        <v>305</v>
      </c>
      <c r="I62" s="716">
        <f>SUM(I7:I60)/1.1</f>
        <v>0</v>
      </c>
      <c r="J62" s="125"/>
      <c r="K62" s="125"/>
      <c r="L62" s="105"/>
    </row>
    <row r="63" spans="2:12" ht="19.5" customHeight="1">
      <c r="C63" s="123"/>
      <c r="D63" s="123"/>
      <c r="E63" s="123"/>
      <c r="F63" s="123"/>
      <c r="G63" s="123"/>
      <c r="H63" s="126"/>
      <c r="I63" s="125"/>
      <c r="J63" s="718"/>
      <c r="K63" s="718"/>
      <c r="L63" s="105"/>
    </row>
    <row r="64" spans="2:12" ht="19.5" customHeight="1">
      <c r="B64" s="111" t="s">
        <v>306</v>
      </c>
      <c r="I64" s="118"/>
      <c r="J64" s="722"/>
      <c r="K64" s="722" t="s">
        <v>212</v>
      </c>
      <c r="L64" s="118"/>
    </row>
    <row r="65" spans="2:12" ht="19.5" customHeight="1">
      <c r="B65" s="910" t="s">
        <v>256</v>
      </c>
      <c r="C65" s="910"/>
      <c r="D65" s="910" t="s">
        <v>307</v>
      </c>
      <c r="E65" s="915"/>
      <c r="F65" s="913" t="s">
        <v>261</v>
      </c>
      <c r="G65" s="421" t="s">
        <v>301</v>
      </c>
      <c r="H65" s="910" t="s">
        <v>302</v>
      </c>
      <c r="I65" s="917" t="s">
        <v>308</v>
      </c>
      <c r="J65" s="914" t="s">
        <v>272</v>
      </c>
      <c r="K65" s="914" t="s">
        <v>272</v>
      </c>
      <c r="L65" s="119"/>
    </row>
    <row r="66" spans="2:12" ht="19.5" customHeight="1">
      <c r="B66" s="911"/>
      <c r="C66" s="911"/>
      <c r="D66" s="911"/>
      <c r="E66" s="916"/>
      <c r="F66" s="913"/>
      <c r="G66" s="121" t="s">
        <v>309</v>
      </c>
      <c r="H66" s="911"/>
      <c r="I66" s="914"/>
      <c r="J66" s="914"/>
      <c r="K66" s="914"/>
      <c r="L66" s="119"/>
    </row>
    <row r="67" spans="2:12" ht="18" customHeight="1">
      <c r="B67" s="888"/>
      <c r="C67" s="888"/>
      <c r="D67" s="918"/>
      <c r="E67" s="892"/>
      <c r="F67" s="894"/>
      <c r="G67" s="715"/>
      <c r="H67" s="890"/>
      <c r="I67" s="896" t="str">
        <f>IF(H67="","",(IF(H67="往復",(G68*2*D67),G68*D67)))</f>
        <v/>
      </c>
      <c r="J67" s="898"/>
      <c r="K67" s="898"/>
      <c r="L67" s="105"/>
    </row>
    <row r="68" spans="2:12" ht="18" customHeight="1">
      <c r="B68" s="889"/>
      <c r="C68" s="889"/>
      <c r="D68" s="919"/>
      <c r="E68" s="893"/>
      <c r="F68" s="895"/>
      <c r="G68" s="122"/>
      <c r="H68" s="891"/>
      <c r="I68" s="897"/>
      <c r="J68" s="899"/>
      <c r="K68" s="899"/>
      <c r="L68" s="105"/>
    </row>
    <row r="69" spans="2:12" ht="18" customHeight="1">
      <c r="B69" s="888"/>
      <c r="C69" s="888"/>
      <c r="D69" s="890"/>
      <c r="E69" s="892"/>
      <c r="F69" s="894"/>
      <c r="G69" s="715"/>
      <c r="H69" s="890"/>
      <c r="I69" s="896" t="str">
        <f t="shared" ref="I69" si="25">IF(H69="","",(IF(H69="往復",(G70*2*D69),G70*D69)))</f>
        <v/>
      </c>
      <c r="J69" s="898"/>
      <c r="K69" s="898"/>
      <c r="L69" s="105"/>
    </row>
    <row r="70" spans="2:12" ht="18" customHeight="1">
      <c r="B70" s="889"/>
      <c r="C70" s="889"/>
      <c r="D70" s="891"/>
      <c r="E70" s="893"/>
      <c r="F70" s="895"/>
      <c r="G70" s="122"/>
      <c r="H70" s="891"/>
      <c r="I70" s="897"/>
      <c r="J70" s="899"/>
      <c r="K70" s="899"/>
      <c r="L70" s="105"/>
    </row>
    <row r="71" spans="2:12" ht="18" customHeight="1">
      <c r="B71" s="888"/>
      <c r="C71" s="888"/>
      <c r="D71" s="890"/>
      <c r="E71" s="892"/>
      <c r="F71" s="894"/>
      <c r="G71" s="715"/>
      <c r="H71" s="890"/>
      <c r="I71" s="896" t="str">
        <f t="shared" ref="I71" si="26">IF(H71="","",(IF(H71="往復",(G72*2*D71),G72*D71)))</f>
        <v/>
      </c>
      <c r="J71" s="898"/>
      <c r="K71" s="898"/>
      <c r="L71" s="105"/>
    </row>
    <row r="72" spans="2:12" ht="18" customHeight="1">
      <c r="B72" s="889"/>
      <c r="C72" s="889"/>
      <c r="D72" s="891"/>
      <c r="E72" s="893"/>
      <c r="F72" s="895"/>
      <c r="G72" s="122"/>
      <c r="H72" s="891"/>
      <c r="I72" s="897"/>
      <c r="J72" s="899"/>
      <c r="K72" s="899"/>
      <c r="L72" s="105"/>
    </row>
    <row r="73" spans="2:12" ht="18" customHeight="1">
      <c r="B73" s="888"/>
      <c r="C73" s="888"/>
      <c r="D73" s="890"/>
      <c r="E73" s="892"/>
      <c r="F73" s="894"/>
      <c r="G73" s="715"/>
      <c r="H73" s="890"/>
      <c r="I73" s="896" t="str">
        <f t="shared" ref="I73" si="27">IF(H73="","",(IF(H73="往復",(G74*2*D73),G74*D73)))</f>
        <v/>
      </c>
      <c r="J73" s="898"/>
      <c r="K73" s="898"/>
      <c r="L73" s="105"/>
    </row>
    <row r="74" spans="2:12" ht="18" customHeight="1">
      <c r="B74" s="889"/>
      <c r="C74" s="889"/>
      <c r="D74" s="891"/>
      <c r="E74" s="893"/>
      <c r="F74" s="895"/>
      <c r="G74" s="122"/>
      <c r="H74" s="891"/>
      <c r="I74" s="897"/>
      <c r="J74" s="899"/>
      <c r="K74" s="899"/>
      <c r="L74" s="105"/>
    </row>
    <row r="75" spans="2:12" ht="18" customHeight="1">
      <c r="B75" s="888"/>
      <c r="C75" s="888"/>
      <c r="D75" s="890"/>
      <c r="E75" s="892"/>
      <c r="F75" s="894"/>
      <c r="G75" s="715"/>
      <c r="H75" s="890"/>
      <c r="I75" s="896" t="str">
        <f t="shared" ref="I75" si="28">IF(H75="","",(IF(H75="往復",(G76*2*D75),G76*D75)))</f>
        <v/>
      </c>
      <c r="J75" s="898"/>
      <c r="K75" s="898"/>
      <c r="L75" s="105"/>
    </row>
    <row r="76" spans="2:12" ht="18" customHeight="1">
      <c r="B76" s="889"/>
      <c r="C76" s="889"/>
      <c r="D76" s="891"/>
      <c r="E76" s="893"/>
      <c r="F76" s="895"/>
      <c r="G76" s="122"/>
      <c r="H76" s="891"/>
      <c r="I76" s="897"/>
      <c r="J76" s="899"/>
      <c r="K76" s="899"/>
      <c r="L76" s="105"/>
    </row>
    <row r="77" spans="2:12" ht="18" customHeight="1">
      <c r="B77" s="888"/>
      <c r="C77" s="888"/>
      <c r="D77" s="890"/>
      <c r="E77" s="892"/>
      <c r="F77" s="894"/>
      <c r="G77" s="715"/>
      <c r="H77" s="890"/>
      <c r="I77" s="896" t="str">
        <f t="shared" ref="I77" si="29">IF(H77="","",(IF(H77="往復",(G78*2*D77),G78*D77)))</f>
        <v/>
      </c>
      <c r="J77" s="898"/>
      <c r="K77" s="898"/>
      <c r="L77" s="105"/>
    </row>
    <row r="78" spans="2:12" ht="18" customHeight="1">
      <c r="B78" s="889"/>
      <c r="C78" s="889"/>
      <c r="D78" s="891"/>
      <c r="E78" s="893"/>
      <c r="F78" s="895"/>
      <c r="G78" s="122"/>
      <c r="H78" s="891"/>
      <c r="I78" s="897"/>
      <c r="J78" s="899"/>
      <c r="K78" s="899"/>
      <c r="L78" s="105"/>
    </row>
    <row r="79" spans="2:12" ht="18" customHeight="1">
      <c r="B79" s="888"/>
      <c r="C79" s="888"/>
      <c r="D79" s="890"/>
      <c r="E79" s="892"/>
      <c r="F79" s="894"/>
      <c r="G79" s="715"/>
      <c r="H79" s="890"/>
      <c r="I79" s="896" t="str">
        <f t="shared" ref="I79" si="30">IF(H79="","",(IF(H79="往復",(G80*2*D79),G80*D79)))</f>
        <v/>
      </c>
      <c r="J79" s="898"/>
      <c r="K79" s="898"/>
      <c r="L79" s="105"/>
    </row>
    <row r="80" spans="2:12" ht="18" customHeight="1">
      <c r="B80" s="889"/>
      <c r="C80" s="889"/>
      <c r="D80" s="891"/>
      <c r="E80" s="893"/>
      <c r="F80" s="895"/>
      <c r="G80" s="122"/>
      <c r="H80" s="891"/>
      <c r="I80" s="897"/>
      <c r="J80" s="899"/>
      <c r="K80" s="899"/>
      <c r="L80" s="105"/>
    </row>
    <row r="81" spans="2:12" ht="18" customHeight="1">
      <c r="B81" s="888"/>
      <c r="C81" s="888"/>
      <c r="D81" s="890"/>
      <c r="E81" s="892"/>
      <c r="F81" s="894"/>
      <c r="G81" s="715"/>
      <c r="H81" s="890"/>
      <c r="I81" s="896" t="str">
        <f t="shared" ref="I81" si="31">IF(H81="","",(IF(H81="往復",(G82*2*D81),G82*D81)))</f>
        <v/>
      </c>
      <c r="J81" s="898"/>
      <c r="K81" s="898"/>
      <c r="L81" s="105"/>
    </row>
    <row r="82" spans="2:12" ht="18" customHeight="1">
      <c r="B82" s="889"/>
      <c r="C82" s="889"/>
      <c r="D82" s="891"/>
      <c r="E82" s="893"/>
      <c r="F82" s="895"/>
      <c r="G82" s="122"/>
      <c r="H82" s="891"/>
      <c r="I82" s="897"/>
      <c r="J82" s="899"/>
      <c r="K82" s="899"/>
      <c r="L82" s="105"/>
    </row>
    <row r="83" spans="2:12" ht="18" customHeight="1">
      <c r="B83" s="888"/>
      <c r="C83" s="888"/>
      <c r="D83" s="890"/>
      <c r="E83" s="892"/>
      <c r="F83" s="894"/>
      <c r="G83" s="715"/>
      <c r="H83" s="890"/>
      <c r="I83" s="896" t="str">
        <f t="shared" ref="I83" si="32">IF(H83="","",(IF(H83="往復",(G84*2*D83),G84*D83)))</f>
        <v/>
      </c>
      <c r="J83" s="898"/>
      <c r="K83" s="898"/>
      <c r="L83" s="105"/>
    </row>
    <row r="84" spans="2:12" ht="18" customHeight="1">
      <c r="B84" s="889"/>
      <c r="C84" s="889"/>
      <c r="D84" s="891"/>
      <c r="E84" s="893"/>
      <c r="F84" s="895"/>
      <c r="G84" s="122"/>
      <c r="H84" s="891"/>
      <c r="I84" s="897"/>
      <c r="J84" s="899"/>
      <c r="K84" s="899"/>
      <c r="L84" s="105"/>
    </row>
    <row r="85" spans="2:12" ht="18" customHeight="1">
      <c r="B85" s="888"/>
      <c r="C85" s="888"/>
      <c r="D85" s="890"/>
      <c r="E85" s="892"/>
      <c r="F85" s="894"/>
      <c r="G85" s="715"/>
      <c r="H85" s="890"/>
      <c r="I85" s="896" t="str">
        <f t="shared" ref="I85" si="33">IF(H85="","",(IF(H85="往復",(G86*2*D85),G86*D85)))</f>
        <v/>
      </c>
      <c r="J85" s="898"/>
      <c r="K85" s="898"/>
      <c r="L85" s="105"/>
    </row>
    <row r="86" spans="2:12" ht="18" customHeight="1">
      <c r="B86" s="889"/>
      <c r="C86" s="889"/>
      <c r="D86" s="891"/>
      <c r="E86" s="893"/>
      <c r="F86" s="895"/>
      <c r="G86" s="122"/>
      <c r="H86" s="891"/>
      <c r="I86" s="897"/>
      <c r="J86" s="899"/>
      <c r="K86" s="899"/>
      <c r="L86" s="105"/>
    </row>
    <row r="87" spans="2:12" ht="18" customHeight="1">
      <c r="B87" s="888"/>
      <c r="C87" s="888"/>
      <c r="D87" s="890"/>
      <c r="E87" s="892"/>
      <c r="F87" s="894"/>
      <c r="G87" s="715"/>
      <c r="H87" s="890"/>
      <c r="I87" s="896" t="str">
        <f t="shared" ref="I87" si="34">IF(H87="","",(IF(H87="往復",(G88*2*D87),G88*D87)))</f>
        <v/>
      </c>
      <c r="J87" s="898"/>
      <c r="K87" s="898"/>
      <c r="L87" s="105"/>
    </row>
    <row r="88" spans="2:12" ht="18" customHeight="1">
      <c r="B88" s="889"/>
      <c r="C88" s="889"/>
      <c r="D88" s="891"/>
      <c r="E88" s="893"/>
      <c r="F88" s="895"/>
      <c r="G88" s="122"/>
      <c r="H88" s="891"/>
      <c r="I88" s="897"/>
      <c r="J88" s="899"/>
      <c r="K88" s="899"/>
      <c r="L88" s="105"/>
    </row>
    <row r="89" spans="2:12" ht="18" customHeight="1">
      <c r="B89" s="888"/>
      <c r="C89" s="888"/>
      <c r="D89" s="890"/>
      <c r="E89" s="892"/>
      <c r="F89" s="894"/>
      <c r="G89" s="715"/>
      <c r="H89" s="890"/>
      <c r="I89" s="896" t="str">
        <f t="shared" ref="I89" si="35">IF(H89="","",(IF(H89="往復",(G90*2*D89),G90*D89)))</f>
        <v/>
      </c>
      <c r="J89" s="898"/>
      <c r="K89" s="898"/>
      <c r="L89" s="105"/>
    </row>
    <row r="90" spans="2:12" ht="18" customHeight="1">
      <c r="B90" s="889"/>
      <c r="C90" s="889"/>
      <c r="D90" s="891"/>
      <c r="E90" s="893"/>
      <c r="F90" s="895"/>
      <c r="G90" s="122"/>
      <c r="H90" s="891"/>
      <c r="I90" s="897"/>
      <c r="J90" s="899"/>
      <c r="K90" s="899"/>
      <c r="L90" s="105"/>
    </row>
    <row r="91" spans="2:12" ht="18" customHeight="1">
      <c r="B91" s="888"/>
      <c r="C91" s="888"/>
      <c r="D91" s="890"/>
      <c r="E91" s="892"/>
      <c r="F91" s="894"/>
      <c r="G91" s="715"/>
      <c r="H91" s="890"/>
      <c r="I91" s="896" t="str">
        <f t="shared" ref="I91" si="36">IF(H91="","",(IF(H91="往復",(G92*2*D91),G92*D91)))</f>
        <v/>
      </c>
      <c r="J91" s="898"/>
      <c r="K91" s="898"/>
      <c r="L91" s="105"/>
    </row>
    <row r="92" spans="2:12" ht="18" customHeight="1">
      <c r="B92" s="889"/>
      <c r="C92" s="889"/>
      <c r="D92" s="891"/>
      <c r="E92" s="893"/>
      <c r="F92" s="895"/>
      <c r="G92" s="122"/>
      <c r="H92" s="891"/>
      <c r="I92" s="897"/>
      <c r="J92" s="899"/>
      <c r="K92" s="899"/>
      <c r="L92" s="105"/>
    </row>
    <row r="93" spans="2:12" ht="18" customHeight="1">
      <c r="B93" s="888"/>
      <c r="C93" s="888"/>
      <c r="D93" s="890"/>
      <c r="E93" s="892"/>
      <c r="F93" s="894"/>
      <c r="G93" s="715"/>
      <c r="H93" s="890"/>
      <c r="I93" s="896" t="str">
        <f t="shared" ref="I93" si="37">IF(H93="","",(IF(H93="往復",(G94*2*D93),G94*D93)))</f>
        <v/>
      </c>
      <c r="J93" s="898"/>
      <c r="K93" s="898"/>
      <c r="L93" s="105"/>
    </row>
    <row r="94" spans="2:12" ht="18" customHeight="1">
      <c r="B94" s="889"/>
      <c r="C94" s="889"/>
      <c r="D94" s="891"/>
      <c r="E94" s="893"/>
      <c r="F94" s="895"/>
      <c r="G94" s="122"/>
      <c r="H94" s="891"/>
      <c r="I94" s="897"/>
      <c r="J94" s="899"/>
      <c r="K94" s="899"/>
      <c r="L94" s="105"/>
    </row>
    <row r="95" spans="2:12" ht="18" customHeight="1">
      <c r="B95" s="888"/>
      <c r="C95" s="888"/>
      <c r="D95" s="890"/>
      <c r="E95" s="892"/>
      <c r="F95" s="894"/>
      <c r="G95" s="715"/>
      <c r="H95" s="890"/>
      <c r="I95" s="896" t="str">
        <f t="shared" ref="I95" si="38">IF(H95="","",(IF(H95="往復",(G96*2*D95),G96*D95)))</f>
        <v/>
      </c>
      <c r="J95" s="898"/>
      <c r="K95" s="898"/>
      <c r="L95" s="105"/>
    </row>
    <row r="96" spans="2:12" ht="18" customHeight="1">
      <c r="B96" s="889"/>
      <c r="C96" s="889"/>
      <c r="D96" s="891"/>
      <c r="E96" s="893"/>
      <c r="F96" s="895"/>
      <c r="G96" s="122"/>
      <c r="H96" s="891"/>
      <c r="I96" s="897"/>
      <c r="J96" s="899"/>
      <c r="K96" s="899"/>
      <c r="L96" s="105"/>
    </row>
    <row r="97" spans="2:12" ht="18" customHeight="1">
      <c r="B97" s="888"/>
      <c r="C97" s="888"/>
      <c r="D97" s="890"/>
      <c r="E97" s="892"/>
      <c r="F97" s="894"/>
      <c r="G97" s="715"/>
      <c r="H97" s="890"/>
      <c r="I97" s="896" t="str">
        <f t="shared" ref="I97" si="39">IF(H97="","",(IF(H97="往復",(G98*2*D97),G98*D97)))</f>
        <v/>
      </c>
      <c r="J97" s="898"/>
      <c r="K97" s="898"/>
      <c r="L97" s="105"/>
    </row>
    <row r="98" spans="2:12" ht="18" customHeight="1">
      <c r="B98" s="889"/>
      <c r="C98" s="889"/>
      <c r="D98" s="891"/>
      <c r="E98" s="893"/>
      <c r="F98" s="895"/>
      <c r="G98" s="122"/>
      <c r="H98" s="891"/>
      <c r="I98" s="897"/>
      <c r="J98" s="899"/>
      <c r="K98" s="899"/>
      <c r="L98" s="105"/>
    </row>
    <row r="99" spans="2:12" ht="18" customHeight="1">
      <c r="B99" s="888"/>
      <c r="C99" s="888"/>
      <c r="D99" s="890"/>
      <c r="E99" s="892"/>
      <c r="F99" s="894"/>
      <c r="G99" s="715"/>
      <c r="H99" s="890"/>
      <c r="I99" s="896" t="str">
        <f t="shared" ref="I99" si="40">IF(H99="","",(IF(H99="往復",(G100*2*D99),G100*D99)))</f>
        <v/>
      </c>
      <c r="J99" s="898"/>
      <c r="K99" s="898"/>
      <c r="L99" s="105"/>
    </row>
    <row r="100" spans="2:12" ht="18" customHeight="1">
      <c r="B100" s="889"/>
      <c r="C100" s="889"/>
      <c r="D100" s="891"/>
      <c r="E100" s="893"/>
      <c r="F100" s="895"/>
      <c r="G100" s="122"/>
      <c r="H100" s="891"/>
      <c r="I100" s="897"/>
      <c r="J100" s="899"/>
      <c r="K100" s="899"/>
      <c r="L100" s="105"/>
    </row>
    <row r="101" spans="2:12" ht="18" customHeight="1">
      <c r="B101" s="888"/>
      <c r="C101" s="888"/>
      <c r="D101" s="890"/>
      <c r="E101" s="892"/>
      <c r="F101" s="894"/>
      <c r="G101" s="715"/>
      <c r="H101" s="890"/>
      <c r="I101" s="896" t="str">
        <f t="shared" ref="I101" si="41">IF(H101="","",(IF(H101="往復",(G102*2*D101),G102*D101)))</f>
        <v/>
      </c>
      <c r="J101" s="898"/>
      <c r="K101" s="898"/>
      <c r="L101" s="105"/>
    </row>
    <row r="102" spans="2:12" ht="18" customHeight="1">
      <c r="B102" s="889"/>
      <c r="C102" s="889"/>
      <c r="D102" s="891"/>
      <c r="E102" s="893"/>
      <c r="F102" s="895"/>
      <c r="G102" s="122"/>
      <c r="H102" s="891"/>
      <c r="I102" s="897"/>
      <c r="J102" s="899"/>
      <c r="K102" s="899"/>
      <c r="L102" s="105"/>
    </row>
    <row r="103" spans="2:12" ht="18" customHeight="1">
      <c r="B103" s="888"/>
      <c r="C103" s="888"/>
      <c r="D103" s="890"/>
      <c r="E103" s="892"/>
      <c r="F103" s="894"/>
      <c r="G103" s="715"/>
      <c r="H103" s="890"/>
      <c r="I103" s="896" t="str">
        <f t="shared" ref="I103" si="42">IF(H103="","",(IF(H103="往復",(G104*2*D103),G104*D103)))</f>
        <v/>
      </c>
      <c r="J103" s="898"/>
      <c r="K103" s="898"/>
      <c r="L103" s="105"/>
    </row>
    <row r="104" spans="2:12" ht="18" customHeight="1">
      <c r="B104" s="889"/>
      <c r="C104" s="889"/>
      <c r="D104" s="891"/>
      <c r="E104" s="893"/>
      <c r="F104" s="895"/>
      <c r="G104" s="122"/>
      <c r="H104" s="891"/>
      <c r="I104" s="897"/>
      <c r="J104" s="899"/>
      <c r="K104" s="899"/>
      <c r="L104" s="105"/>
    </row>
    <row r="105" spans="2:12" ht="18" customHeight="1">
      <c r="B105" s="888"/>
      <c r="C105" s="888"/>
      <c r="D105" s="890"/>
      <c r="E105" s="892"/>
      <c r="F105" s="894"/>
      <c r="G105" s="715"/>
      <c r="H105" s="890"/>
      <c r="I105" s="896" t="str">
        <f t="shared" ref="I105" si="43">IF(H105="","",(IF(H105="往復",(G106*2*D105),G106*D105)))</f>
        <v/>
      </c>
      <c r="J105" s="898"/>
      <c r="K105" s="898"/>
      <c r="L105" s="105"/>
    </row>
    <row r="106" spans="2:12" ht="18" customHeight="1">
      <c r="B106" s="889"/>
      <c r="C106" s="889"/>
      <c r="D106" s="891"/>
      <c r="E106" s="893"/>
      <c r="F106" s="895"/>
      <c r="G106" s="122"/>
      <c r="H106" s="891"/>
      <c r="I106" s="897"/>
      <c r="J106" s="899"/>
      <c r="K106" s="899"/>
      <c r="L106" s="105"/>
    </row>
    <row r="107" spans="2:12" ht="18" customHeight="1">
      <c r="B107" s="888"/>
      <c r="C107" s="888"/>
      <c r="D107" s="890"/>
      <c r="E107" s="892"/>
      <c r="F107" s="894"/>
      <c r="G107" s="715"/>
      <c r="H107" s="890"/>
      <c r="I107" s="896" t="str">
        <f t="shared" ref="I107" si="44">IF(H107="","",(IF(H107="往復",(G108*2*D107),G108*D107)))</f>
        <v/>
      </c>
      <c r="J107" s="898"/>
      <c r="K107" s="898"/>
      <c r="L107" s="105"/>
    </row>
    <row r="108" spans="2:12" ht="18" customHeight="1">
      <c r="B108" s="889"/>
      <c r="C108" s="889"/>
      <c r="D108" s="891"/>
      <c r="E108" s="893"/>
      <c r="F108" s="895"/>
      <c r="G108" s="122"/>
      <c r="H108" s="891"/>
      <c r="I108" s="897"/>
      <c r="J108" s="899"/>
      <c r="K108" s="899"/>
      <c r="L108" s="105"/>
    </row>
    <row r="109" spans="2:12" ht="18" customHeight="1">
      <c r="B109" s="888"/>
      <c r="C109" s="888"/>
      <c r="D109" s="890"/>
      <c r="E109" s="892"/>
      <c r="F109" s="894"/>
      <c r="G109" s="715"/>
      <c r="H109" s="890"/>
      <c r="I109" s="896" t="str">
        <f t="shared" ref="I109" si="45">IF(H109="","",(IF(H109="往復",(G110*2*D109),G110*D109)))</f>
        <v/>
      </c>
      <c r="J109" s="898"/>
      <c r="K109" s="898"/>
      <c r="L109" s="105"/>
    </row>
    <row r="110" spans="2:12" ht="18" customHeight="1">
      <c r="B110" s="889"/>
      <c r="C110" s="889"/>
      <c r="D110" s="891"/>
      <c r="E110" s="893"/>
      <c r="F110" s="895"/>
      <c r="G110" s="122"/>
      <c r="H110" s="891"/>
      <c r="I110" s="897"/>
      <c r="J110" s="899"/>
      <c r="K110" s="899"/>
      <c r="L110" s="105"/>
    </row>
    <row r="111" spans="2:12" ht="18" customHeight="1">
      <c r="B111" s="888"/>
      <c r="C111" s="888"/>
      <c r="D111" s="890"/>
      <c r="E111" s="892"/>
      <c r="F111" s="894"/>
      <c r="G111" s="715"/>
      <c r="H111" s="890"/>
      <c r="I111" s="896" t="str">
        <f t="shared" ref="I111" si="46">IF(H111="","",(IF(H111="往復",(G112*2*D111),G112*D111)))</f>
        <v/>
      </c>
      <c r="J111" s="898"/>
      <c r="K111" s="898"/>
      <c r="L111" s="105"/>
    </row>
    <row r="112" spans="2:12" ht="18" customHeight="1">
      <c r="B112" s="889"/>
      <c r="C112" s="889"/>
      <c r="D112" s="891"/>
      <c r="E112" s="893"/>
      <c r="F112" s="895"/>
      <c r="G112" s="122"/>
      <c r="H112" s="891"/>
      <c r="I112" s="897"/>
      <c r="J112" s="899"/>
      <c r="K112" s="899"/>
      <c r="L112" s="105"/>
    </row>
    <row r="113" spans="2:12" ht="18" customHeight="1">
      <c r="B113" s="888"/>
      <c r="C113" s="888"/>
      <c r="D113" s="890"/>
      <c r="E113" s="892"/>
      <c r="F113" s="894"/>
      <c r="G113" s="715"/>
      <c r="H113" s="890"/>
      <c r="I113" s="896" t="str">
        <f t="shared" ref="I113" si="47">IF(H113="","",(IF(H113="往復",(G114*2*D113),G114*D113)))</f>
        <v/>
      </c>
      <c r="J113" s="898"/>
      <c r="K113" s="898"/>
      <c r="L113" s="105"/>
    </row>
    <row r="114" spans="2:12" ht="18" customHeight="1">
      <c r="B114" s="889"/>
      <c r="C114" s="889"/>
      <c r="D114" s="891"/>
      <c r="E114" s="893"/>
      <c r="F114" s="895"/>
      <c r="G114" s="122"/>
      <c r="H114" s="891"/>
      <c r="I114" s="897"/>
      <c r="J114" s="899"/>
      <c r="K114" s="899"/>
      <c r="L114" s="105"/>
    </row>
    <row r="115" spans="2:12" ht="18" customHeight="1">
      <c r="B115" s="888"/>
      <c r="C115" s="888"/>
      <c r="D115" s="890"/>
      <c r="E115" s="892"/>
      <c r="F115" s="894"/>
      <c r="G115" s="715"/>
      <c r="H115" s="890"/>
      <c r="I115" s="896" t="str">
        <f t="shared" ref="I115" si="48">IF(H115="","",(IF(H115="往復",(G116*2*D115),G116*D115)))</f>
        <v/>
      </c>
      <c r="J115" s="898"/>
      <c r="K115" s="898"/>
      <c r="L115" s="105"/>
    </row>
    <row r="116" spans="2:12" ht="18" customHeight="1">
      <c r="B116" s="889"/>
      <c r="C116" s="889"/>
      <c r="D116" s="891"/>
      <c r="E116" s="893"/>
      <c r="F116" s="895"/>
      <c r="G116" s="122"/>
      <c r="H116" s="891"/>
      <c r="I116" s="897"/>
      <c r="J116" s="899"/>
      <c r="K116" s="899"/>
      <c r="L116" s="105"/>
    </row>
    <row r="117" spans="2:12" ht="18" customHeight="1">
      <c r="B117" s="888"/>
      <c r="C117" s="888"/>
      <c r="D117" s="890"/>
      <c r="E117" s="892"/>
      <c r="F117" s="894"/>
      <c r="G117" s="715"/>
      <c r="H117" s="890"/>
      <c r="I117" s="896" t="str">
        <f t="shared" ref="I117" si="49">IF(H117="","",(IF(H117="往復",(G118*2*D117),G118*D117)))</f>
        <v/>
      </c>
      <c r="J117" s="898"/>
      <c r="K117" s="898"/>
      <c r="L117" s="105"/>
    </row>
    <row r="118" spans="2:12" ht="18" customHeight="1">
      <c r="B118" s="889"/>
      <c r="C118" s="889"/>
      <c r="D118" s="891"/>
      <c r="E118" s="893"/>
      <c r="F118" s="895"/>
      <c r="G118" s="122"/>
      <c r="H118" s="891"/>
      <c r="I118" s="897"/>
      <c r="J118" s="899"/>
      <c r="K118" s="899"/>
      <c r="L118" s="105"/>
    </row>
    <row r="119" spans="2:12" ht="18" customHeight="1">
      <c r="B119" s="888"/>
      <c r="C119" s="888"/>
      <c r="D119" s="890"/>
      <c r="E119" s="892"/>
      <c r="F119" s="894"/>
      <c r="G119" s="715"/>
      <c r="H119" s="890"/>
      <c r="I119" s="896" t="str">
        <f t="shared" ref="I119" si="50">IF(H119="","",(IF(H119="往復",(G120*2*D119),G120*D119)))</f>
        <v/>
      </c>
      <c r="J119" s="898"/>
      <c r="K119" s="898"/>
      <c r="L119" s="105"/>
    </row>
    <row r="120" spans="2:12" ht="18" customHeight="1">
      <c r="B120" s="889"/>
      <c r="C120" s="889"/>
      <c r="D120" s="891"/>
      <c r="E120" s="893"/>
      <c r="F120" s="895"/>
      <c r="G120" s="122"/>
      <c r="H120" s="891"/>
      <c r="I120" s="897"/>
      <c r="J120" s="899"/>
      <c r="K120" s="899"/>
      <c r="L120" s="105"/>
    </row>
    <row r="121" spans="2:12" ht="18" customHeight="1">
      <c r="B121" s="888"/>
      <c r="C121" s="888"/>
      <c r="D121" s="890"/>
      <c r="E121" s="892"/>
      <c r="F121" s="894"/>
      <c r="G121" s="714"/>
      <c r="H121" s="890"/>
      <c r="I121" s="896" t="str">
        <f>IF(H121="","",(IF(H121="往復",(G122*2*D121),G122*D121)))</f>
        <v/>
      </c>
      <c r="J121" s="898"/>
      <c r="K121" s="898"/>
      <c r="L121" s="105"/>
    </row>
    <row r="122" spans="2:12" ht="18" customHeight="1">
      <c r="B122" s="889"/>
      <c r="C122" s="889"/>
      <c r="D122" s="891"/>
      <c r="E122" s="893"/>
      <c r="F122" s="895"/>
      <c r="G122" s="122"/>
      <c r="H122" s="891"/>
      <c r="I122" s="897"/>
      <c r="J122" s="899"/>
      <c r="K122" s="899"/>
      <c r="L122" s="105"/>
    </row>
    <row r="123" spans="2:12" ht="24" customHeight="1">
      <c r="C123" s="123"/>
      <c r="D123" s="123"/>
      <c r="E123" s="123"/>
      <c r="F123" s="123"/>
      <c r="G123" s="123"/>
      <c r="H123" s="124" t="s">
        <v>304</v>
      </c>
      <c r="I123" s="716">
        <f>SUM(I67:I122)</f>
        <v>0</v>
      </c>
      <c r="J123" s="125"/>
      <c r="K123" s="125"/>
      <c r="L123" s="105"/>
    </row>
    <row r="124" spans="2:12" ht="24" customHeight="1">
      <c r="C124" s="123"/>
      <c r="D124" s="123"/>
      <c r="E124" s="123"/>
      <c r="F124" s="123"/>
      <c r="G124" s="123"/>
      <c r="H124" s="124" t="s">
        <v>305</v>
      </c>
      <c r="I124" s="716">
        <f>SUM(I67:I122)/1.1</f>
        <v>0</v>
      </c>
      <c r="J124" s="125"/>
      <c r="K124" s="125"/>
      <c r="L124" s="105"/>
    </row>
    <row r="125" spans="2:12" ht="23.25" customHeight="1">
      <c r="B125" s="111" t="s">
        <v>310</v>
      </c>
      <c r="I125" s="118"/>
      <c r="J125" s="722"/>
      <c r="K125" s="722" t="s">
        <v>212</v>
      </c>
      <c r="L125" s="118"/>
    </row>
    <row r="126" spans="2:12" ht="19.5" customHeight="1">
      <c r="B126" s="910" t="s">
        <v>256</v>
      </c>
      <c r="C126" s="910"/>
      <c r="D126" s="912" t="s">
        <v>241</v>
      </c>
      <c r="E126" s="913" t="s">
        <v>311</v>
      </c>
      <c r="F126" s="913" t="s">
        <v>261</v>
      </c>
      <c r="G126" s="908" t="s">
        <v>312</v>
      </c>
      <c r="H126" s="909"/>
      <c r="I126" s="914" t="s">
        <v>290</v>
      </c>
      <c r="J126" s="914" t="s">
        <v>272</v>
      </c>
      <c r="K126" s="914" t="s">
        <v>272</v>
      </c>
      <c r="L126" s="119"/>
    </row>
    <row r="127" spans="2:12" ht="19.5" customHeight="1">
      <c r="B127" s="911"/>
      <c r="C127" s="911"/>
      <c r="D127" s="911"/>
      <c r="E127" s="913"/>
      <c r="F127" s="913"/>
      <c r="G127" s="906" t="s">
        <v>313</v>
      </c>
      <c r="H127" s="907"/>
      <c r="I127" s="914"/>
      <c r="J127" s="914"/>
      <c r="K127" s="914"/>
      <c r="L127" s="119"/>
    </row>
    <row r="128" spans="2:12" ht="18" customHeight="1">
      <c r="B128" s="888"/>
      <c r="C128" s="888"/>
      <c r="D128" s="900"/>
      <c r="E128" s="894"/>
      <c r="F128" s="894"/>
      <c r="G128" s="902"/>
      <c r="H128" s="903"/>
      <c r="I128" s="896" t="str">
        <f>IF(G129="","",G129)</f>
        <v/>
      </c>
      <c r="J128" s="898"/>
      <c r="K128" s="898"/>
      <c r="L128" s="105"/>
    </row>
    <row r="129" spans="2:12" ht="18" customHeight="1">
      <c r="B129" s="889"/>
      <c r="C129" s="889"/>
      <c r="D129" s="901"/>
      <c r="E129" s="895"/>
      <c r="F129" s="895"/>
      <c r="G129" s="904"/>
      <c r="H129" s="905"/>
      <c r="I129" s="897" t="str">
        <f>IF(G129="","",(ROUND(IF(G129="税抜",F129*H129,(F129*H129)/1.08),0)))</f>
        <v/>
      </c>
      <c r="J129" s="899"/>
      <c r="K129" s="899"/>
      <c r="L129" s="105"/>
    </row>
    <row r="130" spans="2:12" ht="18" customHeight="1">
      <c r="B130" s="888"/>
      <c r="C130" s="888"/>
      <c r="D130" s="900"/>
      <c r="E130" s="894"/>
      <c r="F130" s="894"/>
      <c r="G130" s="902"/>
      <c r="H130" s="903"/>
      <c r="I130" s="896" t="str">
        <f t="shared" ref="I130" si="51">IF(G131="","",G131)</f>
        <v/>
      </c>
      <c r="J130" s="898"/>
      <c r="K130" s="898"/>
      <c r="L130" s="105"/>
    </row>
    <row r="131" spans="2:12" ht="18" customHeight="1">
      <c r="B131" s="889"/>
      <c r="C131" s="889"/>
      <c r="D131" s="901"/>
      <c r="E131" s="895"/>
      <c r="F131" s="895"/>
      <c r="G131" s="904"/>
      <c r="H131" s="905"/>
      <c r="I131" s="897" t="str">
        <f t="shared" ref="I131" si="52">IF(G131="","",(ROUND(IF(G131="税抜",F131*H131,(F131*H131)/1.08),0)))</f>
        <v/>
      </c>
      <c r="J131" s="899"/>
      <c r="K131" s="899"/>
      <c r="L131" s="105"/>
    </row>
    <row r="132" spans="2:12" ht="18" customHeight="1">
      <c r="B132" s="888"/>
      <c r="C132" s="888"/>
      <c r="D132" s="900"/>
      <c r="E132" s="894"/>
      <c r="F132" s="894"/>
      <c r="G132" s="902"/>
      <c r="H132" s="903"/>
      <c r="I132" s="896" t="str">
        <f t="shared" ref="I132" si="53">IF(G133="","",G133)</f>
        <v/>
      </c>
      <c r="J132" s="898"/>
      <c r="K132" s="898"/>
      <c r="L132" s="105"/>
    </row>
    <row r="133" spans="2:12" ht="18" customHeight="1">
      <c r="B133" s="889"/>
      <c r="C133" s="889"/>
      <c r="D133" s="901"/>
      <c r="E133" s="895"/>
      <c r="F133" s="895"/>
      <c r="G133" s="904"/>
      <c r="H133" s="905"/>
      <c r="I133" s="897" t="str">
        <f t="shared" ref="I133" si="54">IF(G133="","",(ROUND(IF(G133="税抜",F133*H133,(F133*H133)/1.08),0)))</f>
        <v/>
      </c>
      <c r="J133" s="899"/>
      <c r="K133" s="899"/>
      <c r="L133" s="105"/>
    </row>
    <row r="134" spans="2:12" ht="18" customHeight="1">
      <c r="B134" s="888"/>
      <c r="C134" s="888"/>
      <c r="D134" s="900"/>
      <c r="E134" s="894"/>
      <c r="F134" s="894"/>
      <c r="G134" s="902"/>
      <c r="H134" s="903"/>
      <c r="I134" s="896" t="str">
        <f t="shared" ref="I134" si="55">IF(G135="","",G135)</f>
        <v/>
      </c>
      <c r="J134" s="898"/>
      <c r="K134" s="898"/>
      <c r="L134" s="105"/>
    </row>
    <row r="135" spans="2:12" ht="18" customHeight="1">
      <c r="B135" s="889"/>
      <c r="C135" s="889"/>
      <c r="D135" s="901"/>
      <c r="E135" s="895"/>
      <c r="F135" s="895"/>
      <c r="G135" s="904"/>
      <c r="H135" s="905"/>
      <c r="I135" s="897" t="str">
        <f t="shared" ref="I135" si="56">IF(G135="","",(ROUND(IF(G135="税抜",F135*H135,(F135*H135)/1.08),0)))</f>
        <v/>
      </c>
      <c r="J135" s="899"/>
      <c r="K135" s="899"/>
      <c r="L135" s="105"/>
    </row>
    <row r="136" spans="2:12" ht="18" customHeight="1">
      <c r="B136" s="888"/>
      <c r="C136" s="888"/>
      <c r="D136" s="900"/>
      <c r="E136" s="894"/>
      <c r="F136" s="894"/>
      <c r="G136" s="902"/>
      <c r="H136" s="903"/>
      <c r="I136" s="896" t="str">
        <f t="shared" ref="I136" si="57">IF(G137="","",G137)</f>
        <v/>
      </c>
      <c r="J136" s="898"/>
      <c r="K136" s="898"/>
      <c r="L136" s="105"/>
    </row>
    <row r="137" spans="2:12" ht="18" customHeight="1">
      <c r="B137" s="889"/>
      <c r="C137" s="889"/>
      <c r="D137" s="901"/>
      <c r="E137" s="895"/>
      <c r="F137" s="895"/>
      <c r="G137" s="904"/>
      <c r="H137" s="905"/>
      <c r="I137" s="897" t="str">
        <f t="shared" ref="I137" si="58">IF(G137="","",(ROUND(IF(G137="税抜",F137*H137,(F137*H137)/1.08),0)))</f>
        <v/>
      </c>
      <c r="J137" s="899"/>
      <c r="K137" s="899"/>
      <c r="L137" s="105"/>
    </row>
    <row r="138" spans="2:12" ht="18" customHeight="1">
      <c r="B138" s="888"/>
      <c r="C138" s="888"/>
      <c r="D138" s="900"/>
      <c r="E138" s="894"/>
      <c r="F138" s="894"/>
      <c r="G138" s="902"/>
      <c r="H138" s="903"/>
      <c r="I138" s="896" t="str">
        <f t="shared" ref="I138" si="59">IF(G139="","",G139)</f>
        <v/>
      </c>
      <c r="J138" s="898"/>
      <c r="K138" s="898"/>
      <c r="L138" s="105"/>
    </row>
    <row r="139" spans="2:12" ht="18" customHeight="1">
      <c r="B139" s="889"/>
      <c r="C139" s="889"/>
      <c r="D139" s="901"/>
      <c r="E139" s="895"/>
      <c r="F139" s="895"/>
      <c r="G139" s="904"/>
      <c r="H139" s="905"/>
      <c r="I139" s="897" t="str">
        <f t="shared" ref="I139" si="60">IF(G139="","",(ROUND(IF(G139="税抜",F139*H139,(F139*H139)/1.08),0)))</f>
        <v/>
      </c>
      <c r="J139" s="899"/>
      <c r="K139" s="899"/>
      <c r="L139" s="105"/>
    </row>
    <row r="140" spans="2:12" ht="18" customHeight="1">
      <c r="B140" s="888"/>
      <c r="C140" s="888"/>
      <c r="D140" s="900"/>
      <c r="E140" s="894"/>
      <c r="F140" s="894"/>
      <c r="G140" s="902"/>
      <c r="H140" s="903"/>
      <c r="I140" s="896" t="str">
        <f t="shared" ref="I140" si="61">IF(G141="","",G141)</f>
        <v/>
      </c>
      <c r="J140" s="898"/>
      <c r="K140" s="898"/>
      <c r="L140" s="105"/>
    </row>
    <row r="141" spans="2:12" ht="18" customHeight="1">
      <c r="B141" s="889"/>
      <c r="C141" s="889"/>
      <c r="D141" s="901"/>
      <c r="E141" s="895"/>
      <c r="F141" s="895"/>
      <c r="G141" s="904"/>
      <c r="H141" s="905"/>
      <c r="I141" s="897" t="str">
        <f t="shared" ref="I141" si="62">IF(G141="","",(ROUND(IF(G141="税抜",F141*H141,(F141*H141)/1.08),0)))</f>
        <v/>
      </c>
      <c r="J141" s="899"/>
      <c r="K141" s="899"/>
      <c r="L141" s="105"/>
    </row>
    <row r="142" spans="2:12" ht="18" customHeight="1">
      <c r="B142" s="888"/>
      <c r="C142" s="888"/>
      <c r="D142" s="900"/>
      <c r="E142" s="894"/>
      <c r="F142" s="894"/>
      <c r="G142" s="902"/>
      <c r="H142" s="903"/>
      <c r="I142" s="896" t="str">
        <f t="shared" ref="I142" si="63">IF(G143="","",G143)</f>
        <v/>
      </c>
      <c r="J142" s="898"/>
      <c r="K142" s="898"/>
      <c r="L142" s="105"/>
    </row>
    <row r="143" spans="2:12" ht="18" customHeight="1">
      <c r="B143" s="889"/>
      <c r="C143" s="889"/>
      <c r="D143" s="901"/>
      <c r="E143" s="895"/>
      <c r="F143" s="895"/>
      <c r="G143" s="904"/>
      <c r="H143" s="905"/>
      <c r="I143" s="897" t="str">
        <f t="shared" ref="I143" si="64">IF(G143="","",(ROUND(IF(G143="税抜",F143*H143,(F143*H143)/1.08),0)))</f>
        <v/>
      </c>
      <c r="J143" s="899"/>
      <c r="K143" s="899"/>
      <c r="L143" s="105"/>
    </row>
    <row r="144" spans="2:12" ht="18" customHeight="1">
      <c r="B144" s="888"/>
      <c r="C144" s="888"/>
      <c r="D144" s="900"/>
      <c r="E144" s="894"/>
      <c r="F144" s="894"/>
      <c r="G144" s="902"/>
      <c r="H144" s="903"/>
      <c r="I144" s="896" t="str">
        <f t="shared" ref="I144" si="65">IF(G145="","",G145)</f>
        <v/>
      </c>
      <c r="J144" s="898"/>
      <c r="K144" s="898"/>
      <c r="L144" s="105"/>
    </row>
    <row r="145" spans="2:12" ht="18" customHeight="1">
      <c r="B145" s="889"/>
      <c r="C145" s="889"/>
      <c r="D145" s="901"/>
      <c r="E145" s="895"/>
      <c r="F145" s="895"/>
      <c r="G145" s="904"/>
      <c r="H145" s="905"/>
      <c r="I145" s="897" t="str">
        <f t="shared" ref="I145" si="66">IF(G145="","",(ROUND(IF(G145="税抜",F145*H145,(F145*H145)/1.08),0)))</f>
        <v/>
      </c>
      <c r="J145" s="899"/>
      <c r="K145" s="899"/>
      <c r="L145" s="105"/>
    </row>
    <row r="146" spans="2:12" ht="18" customHeight="1">
      <c r="B146" s="888"/>
      <c r="C146" s="888"/>
      <c r="D146" s="900"/>
      <c r="E146" s="894"/>
      <c r="F146" s="894"/>
      <c r="G146" s="902"/>
      <c r="H146" s="903"/>
      <c r="I146" s="896" t="str">
        <f t="shared" ref="I146" si="67">IF(G147="","",G147)</f>
        <v/>
      </c>
      <c r="J146" s="898"/>
      <c r="K146" s="898"/>
      <c r="L146" s="105"/>
    </row>
    <row r="147" spans="2:12" ht="18" customHeight="1">
      <c r="B147" s="889"/>
      <c r="C147" s="889"/>
      <c r="D147" s="901"/>
      <c r="E147" s="895"/>
      <c r="F147" s="895"/>
      <c r="G147" s="904"/>
      <c r="H147" s="905"/>
      <c r="I147" s="897" t="str">
        <f t="shared" ref="I147" si="68">IF(G147="","",(ROUND(IF(G147="税抜",F147*H147,(F147*H147)/1.08),0)))</f>
        <v/>
      </c>
      <c r="J147" s="899"/>
      <c r="K147" s="899"/>
      <c r="L147" s="105"/>
    </row>
    <row r="148" spans="2:12" ht="18" customHeight="1">
      <c r="B148" s="888"/>
      <c r="C148" s="888"/>
      <c r="D148" s="900"/>
      <c r="E148" s="894"/>
      <c r="F148" s="894"/>
      <c r="G148" s="902"/>
      <c r="H148" s="903"/>
      <c r="I148" s="896" t="str">
        <f t="shared" ref="I148" si="69">IF(G149="","",G149)</f>
        <v/>
      </c>
      <c r="J148" s="898"/>
      <c r="K148" s="898"/>
      <c r="L148" s="105"/>
    </row>
    <row r="149" spans="2:12" ht="18" customHeight="1">
      <c r="B149" s="889"/>
      <c r="C149" s="889"/>
      <c r="D149" s="901"/>
      <c r="E149" s="895"/>
      <c r="F149" s="895"/>
      <c r="G149" s="904"/>
      <c r="H149" s="905"/>
      <c r="I149" s="897" t="str">
        <f t="shared" ref="I149" si="70">IF(G149="","",(ROUND(IF(G149="税抜",F149*H149,(F149*H149)/1.08),0)))</f>
        <v/>
      </c>
      <c r="J149" s="899"/>
      <c r="K149" s="899"/>
      <c r="L149" s="105"/>
    </row>
    <row r="150" spans="2:12" ht="18" customHeight="1">
      <c r="B150" s="888"/>
      <c r="C150" s="888"/>
      <c r="D150" s="900"/>
      <c r="E150" s="894"/>
      <c r="F150" s="894"/>
      <c r="G150" s="902"/>
      <c r="H150" s="903"/>
      <c r="I150" s="896" t="str">
        <f t="shared" ref="I150" si="71">IF(G151="","",G151)</f>
        <v/>
      </c>
      <c r="J150" s="898"/>
      <c r="K150" s="898"/>
      <c r="L150" s="105"/>
    </row>
    <row r="151" spans="2:12" ht="18" customHeight="1">
      <c r="B151" s="889"/>
      <c r="C151" s="889"/>
      <c r="D151" s="901"/>
      <c r="E151" s="895"/>
      <c r="F151" s="895"/>
      <c r="G151" s="904"/>
      <c r="H151" s="905"/>
      <c r="I151" s="897" t="str">
        <f t="shared" ref="I151" si="72">IF(G151="","",(ROUND(IF(G151="税抜",F151*H151,(F151*H151)/1.08),0)))</f>
        <v/>
      </c>
      <c r="J151" s="899"/>
      <c r="K151" s="899"/>
      <c r="L151" s="105"/>
    </row>
    <row r="152" spans="2:12" ht="18" customHeight="1">
      <c r="B152" s="888"/>
      <c r="C152" s="888"/>
      <c r="D152" s="900"/>
      <c r="E152" s="894"/>
      <c r="F152" s="894"/>
      <c r="G152" s="902"/>
      <c r="H152" s="903"/>
      <c r="I152" s="896" t="str">
        <f t="shared" ref="I152" si="73">IF(G153="","",G153)</f>
        <v/>
      </c>
      <c r="J152" s="898"/>
      <c r="K152" s="898"/>
      <c r="L152" s="105"/>
    </row>
    <row r="153" spans="2:12" ht="18" customHeight="1">
      <c r="B153" s="889"/>
      <c r="C153" s="889"/>
      <c r="D153" s="901"/>
      <c r="E153" s="895"/>
      <c r="F153" s="895"/>
      <c r="G153" s="904"/>
      <c r="H153" s="905"/>
      <c r="I153" s="897" t="str">
        <f t="shared" ref="I153" si="74">IF(G153="","",(ROUND(IF(G153="税抜",F153*H153,(F153*H153)/1.08),0)))</f>
        <v/>
      </c>
      <c r="J153" s="899"/>
      <c r="K153" s="899"/>
      <c r="L153" s="105"/>
    </row>
    <row r="154" spans="2:12" ht="18" customHeight="1">
      <c r="B154" s="888"/>
      <c r="C154" s="888"/>
      <c r="D154" s="900"/>
      <c r="E154" s="894"/>
      <c r="F154" s="894"/>
      <c r="G154" s="902"/>
      <c r="H154" s="903"/>
      <c r="I154" s="896" t="str">
        <f t="shared" ref="I154" si="75">IF(G155="","",G155)</f>
        <v/>
      </c>
      <c r="J154" s="898"/>
      <c r="K154" s="898"/>
      <c r="L154" s="105"/>
    </row>
    <row r="155" spans="2:12" ht="18" customHeight="1">
      <c r="B155" s="889"/>
      <c r="C155" s="889"/>
      <c r="D155" s="901"/>
      <c r="E155" s="895"/>
      <c r="F155" s="895"/>
      <c r="G155" s="904"/>
      <c r="H155" s="905"/>
      <c r="I155" s="897" t="str">
        <f t="shared" ref="I155" si="76">IF(G155="","",(ROUND(IF(G155="税抜",F155*H155,(F155*H155)/1.08),0)))</f>
        <v/>
      </c>
      <c r="J155" s="899"/>
      <c r="K155" s="899"/>
      <c r="L155" s="105"/>
    </row>
    <row r="156" spans="2:12" ht="18" customHeight="1">
      <c r="B156" s="888"/>
      <c r="C156" s="888"/>
      <c r="D156" s="900"/>
      <c r="E156" s="894"/>
      <c r="F156" s="894"/>
      <c r="G156" s="902"/>
      <c r="H156" s="903"/>
      <c r="I156" s="896" t="str">
        <f t="shared" ref="I156" si="77">IF(G157="","",G157)</f>
        <v/>
      </c>
      <c r="J156" s="898"/>
      <c r="K156" s="898"/>
      <c r="L156" s="105"/>
    </row>
    <row r="157" spans="2:12" ht="18" customHeight="1">
      <c r="B157" s="889"/>
      <c r="C157" s="889"/>
      <c r="D157" s="901"/>
      <c r="E157" s="895"/>
      <c r="F157" s="895"/>
      <c r="G157" s="904"/>
      <c r="H157" s="905"/>
      <c r="I157" s="897" t="str">
        <f t="shared" ref="I157" si="78">IF(G157="","",(ROUND(IF(G157="税抜",F157*H157,(F157*H157)/1.08),0)))</f>
        <v/>
      </c>
      <c r="J157" s="899"/>
      <c r="K157" s="899"/>
      <c r="L157" s="105"/>
    </row>
    <row r="158" spans="2:12" ht="18" customHeight="1">
      <c r="B158" s="888"/>
      <c r="C158" s="888"/>
      <c r="D158" s="900"/>
      <c r="E158" s="894"/>
      <c r="F158" s="894"/>
      <c r="G158" s="902"/>
      <c r="H158" s="903"/>
      <c r="I158" s="896" t="str">
        <f t="shared" ref="I158" si="79">IF(G159="","",G159)</f>
        <v/>
      </c>
      <c r="J158" s="898"/>
      <c r="K158" s="898"/>
      <c r="L158" s="105"/>
    </row>
    <row r="159" spans="2:12" ht="18" customHeight="1">
      <c r="B159" s="889"/>
      <c r="C159" s="889"/>
      <c r="D159" s="901"/>
      <c r="E159" s="895"/>
      <c r="F159" s="895"/>
      <c r="G159" s="904"/>
      <c r="H159" s="905"/>
      <c r="I159" s="897" t="str">
        <f t="shared" ref="I159" si="80">IF(G159="","",(ROUND(IF(G159="税抜",F159*H159,(F159*H159)/1.08),0)))</f>
        <v/>
      </c>
      <c r="J159" s="899"/>
      <c r="K159" s="899"/>
      <c r="L159" s="105"/>
    </row>
    <row r="160" spans="2:12" ht="18" customHeight="1">
      <c r="B160" s="888"/>
      <c r="C160" s="888"/>
      <c r="D160" s="900"/>
      <c r="E160" s="894"/>
      <c r="F160" s="894"/>
      <c r="G160" s="902"/>
      <c r="H160" s="903"/>
      <c r="I160" s="896" t="str">
        <f t="shared" ref="I160" si="81">IF(G161="","",G161)</f>
        <v/>
      </c>
      <c r="J160" s="898"/>
      <c r="K160" s="898"/>
      <c r="L160" s="105"/>
    </row>
    <row r="161" spans="2:12" ht="18" customHeight="1">
      <c r="B161" s="889"/>
      <c r="C161" s="889"/>
      <c r="D161" s="901"/>
      <c r="E161" s="895"/>
      <c r="F161" s="895"/>
      <c r="G161" s="904"/>
      <c r="H161" s="905"/>
      <c r="I161" s="897" t="str">
        <f t="shared" ref="I161" si="82">IF(G161="","",(ROUND(IF(G161="税抜",F161*H161,(F161*H161)/1.08),0)))</f>
        <v/>
      </c>
      <c r="J161" s="899"/>
      <c r="K161" s="899"/>
      <c r="L161" s="105"/>
    </row>
    <row r="162" spans="2:12" ht="18" customHeight="1">
      <c r="B162" s="888"/>
      <c r="C162" s="888"/>
      <c r="D162" s="900"/>
      <c r="E162" s="894"/>
      <c r="F162" s="894"/>
      <c r="G162" s="902"/>
      <c r="H162" s="903"/>
      <c r="I162" s="896" t="str">
        <f t="shared" ref="I162" si="83">IF(G163="","",G163)</f>
        <v/>
      </c>
      <c r="J162" s="898"/>
      <c r="K162" s="898"/>
      <c r="L162" s="105"/>
    </row>
    <row r="163" spans="2:12" ht="18" customHeight="1">
      <c r="B163" s="889"/>
      <c r="C163" s="889"/>
      <c r="D163" s="901"/>
      <c r="E163" s="895"/>
      <c r="F163" s="895"/>
      <c r="G163" s="904"/>
      <c r="H163" s="905"/>
      <c r="I163" s="897" t="str">
        <f t="shared" ref="I163" si="84">IF(G163="","",(ROUND(IF(G163="税抜",F163*H163,(F163*H163)/1.08),0)))</f>
        <v/>
      </c>
      <c r="J163" s="899"/>
      <c r="K163" s="899"/>
      <c r="L163" s="105"/>
    </row>
    <row r="164" spans="2:12" ht="18" customHeight="1">
      <c r="B164" s="888"/>
      <c r="C164" s="888"/>
      <c r="D164" s="900"/>
      <c r="E164" s="894"/>
      <c r="F164" s="894"/>
      <c r="G164" s="902"/>
      <c r="H164" s="903"/>
      <c r="I164" s="896" t="str">
        <f t="shared" ref="I164" si="85">IF(G165="","",G165)</f>
        <v/>
      </c>
      <c r="J164" s="898"/>
      <c r="K164" s="898"/>
      <c r="L164" s="105"/>
    </row>
    <row r="165" spans="2:12" ht="18" customHeight="1">
      <c r="B165" s="889"/>
      <c r="C165" s="889"/>
      <c r="D165" s="901"/>
      <c r="E165" s="895"/>
      <c r="F165" s="895"/>
      <c r="G165" s="904"/>
      <c r="H165" s="905"/>
      <c r="I165" s="897" t="str">
        <f t="shared" ref="I165" si="86">IF(G165="","",(ROUND(IF(G165="税抜",F165*H165,(F165*H165)/1.08),0)))</f>
        <v/>
      </c>
      <c r="J165" s="899"/>
      <c r="K165" s="899"/>
      <c r="L165" s="105"/>
    </row>
    <row r="166" spans="2:12" ht="18" customHeight="1">
      <c r="B166" s="888"/>
      <c r="C166" s="888"/>
      <c r="D166" s="900"/>
      <c r="E166" s="894"/>
      <c r="F166" s="894"/>
      <c r="G166" s="902"/>
      <c r="H166" s="903"/>
      <c r="I166" s="896" t="str">
        <f t="shared" ref="I166" si="87">IF(G167="","",G167)</f>
        <v/>
      </c>
      <c r="J166" s="898"/>
      <c r="K166" s="898"/>
      <c r="L166" s="105"/>
    </row>
    <row r="167" spans="2:12" ht="18" customHeight="1">
      <c r="B167" s="889"/>
      <c r="C167" s="889"/>
      <c r="D167" s="901"/>
      <c r="E167" s="895"/>
      <c r="F167" s="895"/>
      <c r="G167" s="904"/>
      <c r="H167" s="905"/>
      <c r="I167" s="897" t="str">
        <f t="shared" ref="I167" si="88">IF(G167="","",(ROUND(IF(G167="税抜",F167*H167,(F167*H167)/1.08),0)))</f>
        <v/>
      </c>
      <c r="J167" s="899"/>
      <c r="K167" s="899"/>
      <c r="L167" s="105"/>
    </row>
    <row r="168" spans="2:12" ht="18" customHeight="1">
      <c r="B168" s="888"/>
      <c r="C168" s="888"/>
      <c r="D168" s="900"/>
      <c r="E168" s="894"/>
      <c r="F168" s="894"/>
      <c r="G168" s="902"/>
      <c r="H168" s="903"/>
      <c r="I168" s="896" t="str">
        <f t="shared" ref="I168" si="89">IF(G169="","",G169)</f>
        <v/>
      </c>
      <c r="J168" s="898"/>
      <c r="K168" s="898"/>
      <c r="L168" s="105"/>
    </row>
    <row r="169" spans="2:12" ht="18" customHeight="1">
      <c r="B169" s="889"/>
      <c r="C169" s="889"/>
      <c r="D169" s="901"/>
      <c r="E169" s="895"/>
      <c r="F169" s="895"/>
      <c r="G169" s="904"/>
      <c r="H169" s="905"/>
      <c r="I169" s="897" t="str">
        <f t="shared" ref="I169" si="90">IF(G169="","",(ROUND(IF(G169="税抜",F169*H169,(F169*H169)/1.08),0)))</f>
        <v/>
      </c>
      <c r="J169" s="899"/>
      <c r="K169" s="899"/>
      <c r="L169" s="105"/>
    </row>
    <row r="170" spans="2:12" ht="18" customHeight="1">
      <c r="B170" s="888"/>
      <c r="C170" s="888"/>
      <c r="D170" s="900"/>
      <c r="E170" s="894"/>
      <c r="F170" s="894"/>
      <c r="G170" s="902"/>
      <c r="H170" s="903"/>
      <c r="I170" s="896" t="str">
        <f t="shared" ref="I170" si="91">IF(G171="","",G171)</f>
        <v/>
      </c>
      <c r="J170" s="898"/>
      <c r="K170" s="898"/>
      <c r="L170" s="105"/>
    </row>
    <row r="171" spans="2:12" ht="18" customHeight="1">
      <c r="B171" s="889"/>
      <c r="C171" s="889"/>
      <c r="D171" s="901"/>
      <c r="E171" s="895"/>
      <c r="F171" s="895"/>
      <c r="G171" s="904"/>
      <c r="H171" s="905"/>
      <c r="I171" s="897" t="str">
        <f t="shared" ref="I171" si="92">IF(G171="","",(ROUND(IF(G171="税抜",F171*H171,(F171*H171)/1.08),0)))</f>
        <v/>
      </c>
      <c r="J171" s="899"/>
      <c r="K171" s="899"/>
      <c r="L171" s="105"/>
    </row>
    <row r="172" spans="2:12" ht="18" customHeight="1">
      <c r="B172" s="888"/>
      <c r="C172" s="888"/>
      <c r="D172" s="900"/>
      <c r="E172" s="894"/>
      <c r="F172" s="894"/>
      <c r="G172" s="902"/>
      <c r="H172" s="903"/>
      <c r="I172" s="896" t="str">
        <f t="shared" ref="I172" si="93">IF(G173="","",G173)</f>
        <v/>
      </c>
      <c r="J172" s="898"/>
      <c r="K172" s="898"/>
      <c r="L172" s="105"/>
    </row>
    <row r="173" spans="2:12" ht="18" customHeight="1">
      <c r="B173" s="889"/>
      <c r="C173" s="889"/>
      <c r="D173" s="901"/>
      <c r="E173" s="895"/>
      <c r="F173" s="895"/>
      <c r="G173" s="904"/>
      <c r="H173" s="905"/>
      <c r="I173" s="897" t="str">
        <f t="shared" ref="I173" si="94">IF(G173="","",(ROUND(IF(G173="税抜",F173*H173,(F173*H173)/1.08),0)))</f>
        <v/>
      </c>
      <c r="J173" s="899"/>
      <c r="K173" s="899"/>
      <c r="L173" s="105"/>
    </row>
    <row r="174" spans="2:12" ht="18" customHeight="1">
      <c r="B174" s="888"/>
      <c r="C174" s="888"/>
      <c r="D174" s="900"/>
      <c r="E174" s="894"/>
      <c r="F174" s="894"/>
      <c r="G174" s="902"/>
      <c r="H174" s="903"/>
      <c r="I174" s="896" t="str">
        <f t="shared" ref="I174" si="95">IF(G175="","",G175)</f>
        <v/>
      </c>
      <c r="J174" s="898"/>
      <c r="K174" s="898"/>
      <c r="L174" s="105"/>
    </row>
    <row r="175" spans="2:12" ht="18" customHeight="1">
      <c r="B175" s="889"/>
      <c r="C175" s="889"/>
      <c r="D175" s="901"/>
      <c r="E175" s="895"/>
      <c r="F175" s="895"/>
      <c r="G175" s="904"/>
      <c r="H175" s="905"/>
      <c r="I175" s="897" t="str">
        <f t="shared" ref="I175" si="96">IF(G175="","",(ROUND(IF(G175="税抜",F175*H175,(F175*H175)/1.08),0)))</f>
        <v/>
      </c>
      <c r="J175" s="899"/>
      <c r="K175" s="899"/>
      <c r="L175" s="105"/>
    </row>
    <row r="176" spans="2:12" ht="18" customHeight="1">
      <c r="B176" s="888"/>
      <c r="C176" s="888"/>
      <c r="D176" s="900"/>
      <c r="E176" s="894"/>
      <c r="F176" s="894"/>
      <c r="G176" s="902"/>
      <c r="H176" s="903"/>
      <c r="I176" s="896" t="str">
        <f t="shared" ref="I176" si="97">IF(G177="","",G177)</f>
        <v/>
      </c>
      <c r="J176" s="898"/>
      <c r="K176" s="898"/>
      <c r="L176" s="105"/>
    </row>
    <row r="177" spans="2:20" ht="18" customHeight="1">
      <c r="B177" s="889"/>
      <c r="C177" s="889"/>
      <c r="D177" s="901"/>
      <c r="E177" s="895"/>
      <c r="F177" s="895"/>
      <c r="G177" s="904"/>
      <c r="H177" s="905"/>
      <c r="I177" s="897" t="str">
        <f t="shared" ref="I177" si="98">IF(G177="","",(ROUND(IF(G177="税抜",F177*H177,(F177*H177)/1.08),0)))</f>
        <v/>
      </c>
      <c r="J177" s="899"/>
      <c r="K177" s="899"/>
      <c r="L177" s="105"/>
    </row>
    <row r="178" spans="2:20" ht="18" customHeight="1">
      <c r="B178" s="888"/>
      <c r="C178" s="888"/>
      <c r="D178" s="900"/>
      <c r="E178" s="894"/>
      <c r="F178" s="894"/>
      <c r="G178" s="902"/>
      <c r="H178" s="903"/>
      <c r="I178" s="896" t="str">
        <f t="shared" ref="I178" si="99">IF(G179="","",G179)</f>
        <v/>
      </c>
      <c r="J178" s="898"/>
      <c r="K178" s="898"/>
      <c r="L178" s="105"/>
    </row>
    <row r="179" spans="2:20" ht="18" customHeight="1">
      <c r="B179" s="889"/>
      <c r="C179" s="889"/>
      <c r="D179" s="901"/>
      <c r="E179" s="895"/>
      <c r="F179" s="895"/>
      <c r="G179" s="904"/>
      <c r="H179" s="905"/>
      <c r="I179" s="897" t="str">
        <f t="shared" ref="I179" si="100">IF(G179="","",(ROUND(IF(G179="税抜",F179*H179,(F179*H179)/1.08),0)))</f>
        <v/>
      </c>
      <c r="J179" s="899"/>
      <c r="K179" s="899"/>
      <c r="L179" s="105"/>
    </row>
    <row r="180" spans="2:20" ht="18" customHeight="1">
      <c r="B180" s="888"/>
      <c r="C180" s="888"/>
      <c r="D180" s="900"/>
      <c r="E180" s="894"/>
      <c r="F180" s="894"/>
      <c r="G180" s="902"/>
      <c r="H180" s="903"/>
      <c r="I180" s="896" t="str">
        <f t="shared" ref="I180" si="101">IF(G181="","",G181)</f>
        <v/>
      </c>
      <c r="J180" s="898"/>
      <c r="K180" s="898"/>
      <c r="L180" s="105"/>
    </row>
    <row r="181" spans="2:20" ht="18" customHeight="1">
      <c r="B181" s="889"/>
      <c r="C181" s="889"/>
      <c r="D181" s="901"/>
      <c r="E181" s="895"/>
      <c r="F181" s="895"/>
      <c r="G181" s="904"/>
      <c r="H181" s="905"/>
      <c r="I181" s="897" t="str">
        <f t="shared" ref="I181" si="102">IF(G181="","",(ROUND(IF(G181="税抜",F181*H181,(F181*H181)/1.08),0)))</f>
        <v/>
      </c>
      <c r="J181" s="899"/>
      <c r="K181" s="899"/>
      <c r="L181" s="105"/>
    </row>
    <row r="182" spans="2:20" ht="18" customHeight="1">
      <c r="B182" s="888"/>
      <c r="C182" s="888"/>
      <c r="D182" s="900"/>
      <c r="E182" s="894"/>
      <c r="F182" s="894"/>
      <c r="G182" s="902"/>
      <c r="H182" s="903"/>
      <c r="I182" s="896" t="str">
        <f t="shared" ref="I182" si="103">IF(G183="","",G183)</f>
        <v/>
      </c>
      <c r="J182" s="898"/>
      <c r="K182" s="898"/>
      <c r="L182" s="105"/>
    </row>
    <row r="183" spans="2:20" ht="18" customHeight="1">
      <c r="B183" s="889"/>
      <c r="C183" s="889"/>
      <c r="D183" s="901"/>
      <c r="E183" s="895"/>
      <c r="F183" s="895"/>
      <c r="G183" s="904"/>
      <c r="H183" s="905"/>
      <c r="I183" s="897" t="str">
        <f t="shared" ref="I183" si="104">IF(G183="","",(ROUND(IF(G183="税抜",F183*H183,(F183*H183)/1.08),0)))</f>
        <v/>
      </c>
      <c r="J183" s="899"/>
      <c r="K183" s="899"/>
      <c r="L183" s="105"/>
    </row>
    <row r="184" spans="2:20" ht="24" customHeight="1">
      <c r="C184" s="123"/>
      <c r="D184" s="123"/>
      <c r="E184" s="123"/>
      <c r="F184" s="123"/>
      <c r="G184" s="123"/>
      <c r="H184" s="124" t="s">
        <v>304</v>
      </c>
      <c r="I184" s="716">
        <f>SUM(I128:I183)</f>
        <v>0</v>
      </c>
      <c r="J184" s="125"/>
      <c r="K184" s="125"/>
      <c r="L184" s="105"/>
    </row>
    <row r="185" spans="2:20" ht="24" customHeight="1">
      <c r="H185" s="124" t="s">
        <v>305</v>
      </c>
      <c r="I185" s="716">
        <f>SUM(I128:I183)/1.1</f>
        <v>0</v>
      </c>
      <c r="J185" s="117"/>
      <c r="K185" s="117"/>
      <c r="S185" s="123"/>
      <c r="T185" s="127"/>
    </row>
    <row r="186" spans="2:20" ht="19.5" customHeight="1">
      <c r="I186" s="117"/>
      <c r="J186" s="117"/>
      <c r="K186" s="117"/>
    </row>
    <row r="187" spans="2:20" ht="19.5" customHeight="1">
      <c r="I187" s="117"/>
      <c r="J187" s="117"/>
      <c r="K187" s="117"/>
    </row>
    <row r="188" spans="2:20" ht="19.5" customHeight="1">
      <c r="I188" s="117"/>
      <c r="J188" s="117"/>
      <c r="K188" s="117"/>
    </row>
    <row r="189" spans="2:20" ht="19.5" customHeight="1">
      <c r="I189" s="117"/>
      <c r="J189" s="117"/>
      <c r="K189" s="117"/>
      <c r="L189" s="111"/>
    </row>
    <row r="190" spans="2:20" ht="19.5" customHeight="1">
      <c r="I190" s="117"/>
      <c r="J190" s="117"/>
      <c r="K190" s="117"/>
      <c r="L190" s="111"/>
    </row>
    <row r="191" spans="2:20" ht="19.5" customHeight="1">
      <c r="I191" s="117"/>
      <c r="J191" s="117"/>
      <c r="K191" s="117"/>
      <c r="L191" s="111"/>
    </row>
    <row r="192" spans="2:20" ht="19.5" customHeight="1">
      <c r="I192" s="117"/>
      <c r="J192" s="117"/>
      <c r="K192" s="117"/>
      <c r="L192" s="111"/>
    </row>
    <row r="193" spans="9:12" ht="19.5" customHeight="1">
      <c r="I193" s="117"/>
      <c r="J193" s="117"/>
      <c r="K193" s="117"/>
      <c r="L193" s="111"/>
    </row>
    <row r="194" spans="9:12" ht="19.5" customHeight="1">
      <c r="I194" s="117"/>
      <c r="J194" s="117"/>
      <c r="K194" s="117"/>
      <c r="L194" s="111"/>
    </row>
    <row r="195" spans="9:12" ht="19.5" customHeight="1">
      <c r="I195" s="117"/>
      <c r="J195" s="117"/>
      <c r="K195" s="117"/>
      <c r="L195" s="111"/>
    </row>
    <row r="196" spans="9:12" ht="19.5" customHeight="1">
      <c r="I196" s="117"/>
      <c r="J196" s="117"/>
      <c r="K196" s="117"/>
      <c r="L196" s="111"/>
    </row>
    <row r="197" spans="9:12" ht="19.5" customHeight="1">
      <c r="I197" s="117"/>
      <c r="J197" s="117"/>
      <c r="K197" s="117"/>
      <c r="L197" s="111"/>
    </row>
    <row r="198" spans="9:12" ht="19.5" customHeight="1">
      <c r="I198" s="117"/>
      <c r="J198" s="117"/>
      <c r="K198" s="117"/>
      <c r="L198" s="111"/>
    </row>
  </sheetData>
  <mergeCells count="717">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 ref="G155:H155"/>
    <mergeCell ref="G156:H156"/>
    <mergeCell ref="G157:H157"/>
    <mergeCell ref="G158:H158"/>
    <mergeCell ref="G159:H159"/>
    <mergeCell ref="G160:H160"/>
    <mergeCell ref="G161:H161"/>
    <mergeCell ref="G162:H162"/>
    <mergeCell ref="G163:H163"/>
    <mergeCell ref="G146:H146"/>
    <mergeCell ref="G147:H147"/>
    <mergeCell ref="G148:H148"/>
    <mergeCell ref="G149:H149"/>
    <mergeCell ref="G150:H150"/>
    <mergeCell ref="G151:H151"/>
    <mergeCell ref="G152:H152"/>
    <mergeCell ref="G153:H153"/>
    <mergeCell ref="G154:H154"/>
    <mergeCell ref="G137:H137"/>
    <mergeCell ref="G138:H138"/>
    <mergeCell ref="G139:H139"/>
    <mergeCell ref="G140:H140"/>
    <mergeCell ref="G141:H141"/>
    <mergeCell ref="G142:H142"/>
    <mergeCell ref="G143:H143"/>
    <mergeCell ref="G144:H144"/>
    <mergeCell ref="G145:H145"/>
    <mergeCell ref="J178:J179"/>
    <mergeCell ref="J180:J181"/>
    <mergeCell ref="J182:J183"/>
    <mergeCell ref="J156:J157"/>
    <mergeCell ref="J158:J159"/>
    <mergeCell ref="J160:J161"/>
    <mergeCell ref="J162:J163"/>
    <mergeCell ref="J164:J165"/>
    <mergeCell ref="J166:J167"/>
    <mergeCell ref="J168:J169"/>
    <mergeCell ref="J170:J171"/>
    <mergeCell ref="J172:J173"/>
    <mergeCell ref="J136:J137"/>
    <mergeCell ref="J138:J139"/>
    <mergeCell ref="J140:J141"/>
    <mergeCell ref="J142:J143"/>
    <mergeCell ref="J144:J145"/>
    <mergeCell ref="J146:J147"/>
    <mergeCell ref="J148:J149"/>
    <mergeCell ref="J174:J175"/>
    <mergeCell ref="J176:J177"/>
    <mergeCell ref="J111:J112"/>
    <mergeCell ref="J113:J114"/>
    <mergeCell ref="J115:J116"/>
    <mergeCell ref="J117:J118"/>
    <mergeCell ref="J119:J120"/>
    <mergeCell ref="J121:J122"/>
    <mergeCell ref="J126:J127"/>
    <mergeCell ref="J132:J133"/>
    <mergeCell ref="J134:J135"/>
    <mergeCell ref="J73:J74"/>
    <mergeCell ref="J75:J76"/>
    <mergeCell ref="J77:J78"/>
    <mergeCell ref="J79:J80"/>
    <mergeCell ref="J81:J82"/>
    <mergeCell ref="J83:J84"/>
    <mergeCell ref="J85:J86"/>
    <mergeCell ref="J87:J88"/>
    <mergeCell ref="J89:J90"/>
    <mergeCell ref="J47:J48"/>
    <mergeCell ref="J49:J50"/>
    <mergeCell ref="J51:J52"/>
    <mergeCell ref="J53:J54"/>
    <mergeCell ref="J55:J56"/>
    <mergeCell ref="J57:J58"/>
    <mergeCell ref="J59:J60"/>
    <mergeCell ref="J65:J66"/>
    <mergeCell ref="J67:J68"/>
    <mergeCell ref="J27:J28"/>
    <mergeCell ref="J29:J30"/>
    <mergeCell ref="J31:J32"/>
    <mergeCell ref="J33:J34"/>
    <mergeCell ref="J35:J36"/>
    <mergeCell ref="J37:J38"/>
    <mergeCell ref="J39:J40"/>
    <mergeCell ref="J41:J42"/>
    <mergeCell ref="J43:J44"/>
    <mergeCell ref="J5:J6"/>
    <mergeCell ref="J7:J8"/>
    <mergeCell ref="J9:J10"/>
    <mergeCell ref="J11:J12"/>
    <mergeCell ref="J13:J14"/>
    <mergeCell ref="J15:J16"/>
    <mergeCell ref="J17:J18"/>
    <mergeCell ref="J19:J20"/>
    <mergeCell ref="J21:J22"/>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45:C46"/>
    <mergeCell ref="D45:D46"/>
    <mergeCell ref="E45:E46"/>
    <mergeCell ref="F45:F46"/>
    <mergeCell ref="H45:H46"/>
    <mergeCell ref="I45:I46"/>
    <mergeCell ref="K45:K46"/>
    <mergeCell ref="B41:C42"/>
    <mergeCell ref="D41:D42"/>
    <mergeCell ref="E41:E42"/>
    <mergeCell ref="J45:J46"/>
    <mergeCell ref="D85:D86"/>
    <mergeCell ref="E85:E86"/>
    <mergeCell ref="F85:F86"/>
    <mergeCell ref="H85:H86"/>
    <mergeCell ref="I85:I86"/>
    <mergeCell ref="K85:K86"/>
    <mergeCell ref="B87:C88"/>
    <mergeCell ref="D87:D88"/>
    <mergeCell ref="E87:E88"/>
    <mergeCell ref="F87:F88"/>
    <mergeCell ref="H87:H88"/>
    <mergeCell ref="I87:I88"/>
    <mergeCell ref="K87:K88"/>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I23:I24"/>
    <mergeCell ref="K23:K24"/>
    <mergeCell ref="B25:C26"/>
    <mergeCell ref="D25:D26"/>
    <mergeCell ref="E25:E26"/>
    <mergeCell ref="F25:F26"/>
    <mergeCell ref="H25:H26"/>
    <mergeCell ref="I25:I26"/>
    <mergeCell ref="K25:K26"/>
    <mergeCell ref="J23:J24"/>
    <mergeCell ref="J25:J26"/>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130:I131"/>
    <mergeCell ref="K130:K131"/>
    <mergeCell ref="I128:I129"/>
    <mergeCell ref="J128:J129"/>
    <mergeCell ref="J130:J131"/>
    <mergeCell ref="G127:H127"/>
    <mergeCell ref="G126:H126"/>
    <mergeCell ref="G129:H129"/>
    <mergeCell ref="G128:H128"/>
    <mergeCell ref="G130:H130"/>
    <mergeCell ref="G131:H131"/>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F75:F76"/>
    <mergeCell ref="H75:H76"/>
    <mergeCell ref="I75:I76"/>
    <mergeCell ref="K75:K76"/>
    <mergeCell ref="B77:C78"/>
    <mergeCell ref="D77:D78"/>
    <mergeCell ref="E77:E78"/>
    <mergeCell ref="F77:F78"/>
    <mergeCell ref="H77:H78"/>
    <mergeCell ref="I77:I78"/>
    <mergeCell ref="K77:K78"/>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s>
  <phoneticPr fontId="6"/>
  <dataValidations count="3">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s>
  <pageMargins left="0.78740157480314965" right="0.39370078740157483" top="0.59055118110236227" bottom="0.59055118110236227" header="0.31496062992125984" footer="0.31496062992125984"/>
  <pageSetup paperSize="9" scale="68" fitToHeight="0" orientation="portrait" r:id="rId1"/>
  <rowBreaks count="2" manualBreakCount="2">
    <brk id="62" min="1" max="10" man="1"/>
    <brk id="124"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0"/>
  <sheetViews>
    <sheetView showGridLines="0" view="pageBreakPreview" topLeftCell="A72" zoomScale="80" zoomScaleNormal="90" zoomScaleSheetLayoutView="80" workbookViewId="0">
      <selection activeCell="I90" sqref="I90"/>
    </sheetView>
  </sheetViews>
  <sheetFormatPr defaultColWidth="9" defaultRowHeight="19.5" customHeight="1"/>
  <cols>
    <col min="1" max="1" width="63.90625" style="133" customWidth="1"/>
    <col min="2" max="2" width="14.08984375" style="645" customWidth="1"/>
    <col min="3" max="3" width="7.6328125" style="133" customWidth="1"/>
    <col min="4" max="4" width="2.36328125" style="133" customWidth="1"/>
    <col min="5" max="5" width="7.6328125" style="133" customWidth="1"/>
    <col min="6" max="6" width="6.7265625" style="133" customWidth="1"/>
    <col min="7" max="7" width="19.26953125" style="133" customWidth="1"/>
    <col min="8" max="8" width="11" style="133" customWidth="1"/>
    <col min="9" max="9" width="15.6328125" style="133" customWidth="1"/>
    <col min="10" max="10" width="13.36328125" style="133" customWidth="1"/>
    <col min="11" max="11" width="12.26953125" style="133" customWidth="1"/>
    <col min="12" max="12" width="8.36328125" style="133" customWidth="1"/>
    <col min="13" max="13" width="12.6328125" style="133" customWidth="1"/>
    <col min="14" max="14" width="2.08984375" style="133" customWidth="1"/>
    <col min="15" max="15" width="10" style="133" customWidth="1"/>
    <col min="16" max="16" width="7" style="133" customWidth="1"/>
    <col min="17" max="17" width="2.36328125" style="133" customWidth="1"/>
    <col min="18" max="18" width="7" style="133" customWidth="1"/>
    <col min="19" max="19" width="7.6328125" style="133" customWidth="1"/>
    <col min="20" max="20" width="20.36328125" style="133" customWidth="1"/>
    <col min="21" max="21" width="11.08984375" style="133" customWidth="1"/>
    <col min="22" max="22" width="20.36328125" style="133" customWidth="1"/>
    <col min="23" max="23" width="11.36328125" style="133" customWidth="1"/>
    <col min="24" max="24" width="13" style="133" customWidth="1"/>
    <col min="25" max="25" width="8.36328125" style="133" customWidth="1"/>
    <col min="26" max="26" width="12.7265625" style="133" customWidth="1"/>
    <col min="27" max="27" width="9" style="133" customWidth="1"/>
    <col min="28" max="16384" width="9" style="133"/>
  </cols>
  <sheetData>
    <row r="1" spans="2:14" s="111" customFormat="1" ht="18" customHeight="1">
      <c r="B1" s="641"/>
      <c r="G1" s="112"/>
      <c r="J1" s="113"/>
      <c r="L1" s="962" t="str">
        <f>IF(基本情報!E31="見積書","見積書　別紙５",IF(基本情報!E31="契約書","別紙５"))</f>
        <v>見積書　別紙５</v>
      </c>
      <c r="M1" s="962"/>
      <c r="N1" s="115"/>
    </row>
    <row r="2" spans="2:14" s="111" customFormat="1" ht="18" customHeight="1">
      <c r="B2" s="640" t="s">
        <v>314</v>
      </c>
      <c r="C2" s="207"/>
      <c r="D2" s="207"/>
      <c r="E2" s="207"/>
      <c r="F2" s="207"/>
      <c r="G2" s="207"/>
      <c r="H2" s="207"/>
      <c r="K2" s="117"/>
      <c r="L2" s="117"/>
      <c r="M2" s="117"/>
      <c r="N2" s="117"/>
    </row>
    <row r="3" spans="2:14" s="111" customFormat="1" ht="18" customHeight="1">
      <c r="B3" s="642" t="s">
        <v>315</v>
      </c>
      <c r="K3" s="117"/>
      <c r="L3" s="722"/>
      <c r="M3" s="722"/>
      <c r="N3" s="117"/>
    </row>
    <row r="4" spans="2:14" s="111" customFormat="1" ht="18" customHeight="1">
      <c r="B4" s="643" t="s">
        <v>316</v>
      </c>
      <c r="C4" s="913" t="s">
        <v>317</v>
      </c>
      <c r="D4" s="913"/>
      <c r="E4" s="913"/>
      <c r="F4" s="913" t="s">
        <v>318</v>
      </c>
      <c r="G4" s="913"/>
      <c r="H4" s="717" t="s">
        <v>319</v>
      </c>
      <c r="I4" s="937" t="s">
        <v>320</v>
      </c>
      <c r="J4" s="938"/>
      <c r="K4" s="938"/>
      <c r="L4" s="939"/>
      <c r="M4" s="717" t="s">
        <v>230</v>
      </c>
      <c r="N4" s="116"/>
    </row>
    <row r="5" spans="2:14" s="111" customFormat="1" ht="60.75" customHeight="1">
      <c r="B5" s="644"/>
      <c r="C5" s="951"/>
      <c r="D5" s="951"/>
      <c r="E5" s="951"/>
      <c r="F5" s="952"/>
      <c r="G5" s="952"/>
      <c r="H5" s="128"/>
      <c r="I5" s="940"/>
      <c r="J5" s="941"/>
      <c r="K5" s="941"/>
      <c r="L5" s="942"/>
      <c r="M5" s="720"/>
      <c r="N5" s="129"/>
    </row>
    <row r="6" spans="2:14" s="111" customFormat="1" ht="60.75" customHeight="1">
      <c r="B6" s="644"/>
      <c r="C6" s="951"/>
      <c r="D6" s="951"/>
      <c r="E6" s="951"/>
      <c r="F6" s="952"/>
      <c r="G6" s="952"/>
      <c r="H6" s="128"/>
      <c r="I6" s="940"/>
      <c r="J6" s="941"/>
      <c r="K6" s="941"/>
      <c r="L6" s="942"/>
      <c r="M6" s="720"/>
      <c r="N6" s="129"/>
    </row>
    <row r="7" spans="2:14" s="111" customFormat="1" ht="18" customHeight="1">
      <c r="B7" s="642"/>
      <c r="K7" s="117"/>
      <c r="L7" s="117"/>
      <c r="M7" s="117"/>
      <c r="N7" s="117"/>
    </row>
    <row r="8" spans="2:14" s="111" customFormat="1" ht="18" customHeight="1">
      <c r="B8" s="642" t="s">
        <v>321</v>
      </c>
      <c r="F8" s="130"/>
      <c r="H8" s="131"/>
      <c r="K8" s="118"/>
      <c r="L8" s="722"/>
      <c r="M8" s="722" t="s">
        <v>212</v>
      </c>
      <c r="N8" s="117"/>
    </row>
    <row r="9" spans="2:14" s="116" customFormat="1" ht="18" customHeight="1">
      <c r="B9" s="643" t="s">
        <v>316</v>
      </c>
      <c r="C9" s="870" t="s">
        <v>322</v>
      </c>
      <c r="D9" s="872"/>
      <c r="E9" s="872"/>
      <c r="F9" s="872"/>
      <c r="G9" s="871"/>
      <c r="H9" s="945" t="s">
        <v>323</v>
      </c>
      <c r="I9" s="945"/>
      <c r="J9" s="913" t="s">
        <v>324</v>
      </c>
      <c r="K9" s="937"/>
      <c r="L9" s="719" t="s">
        <v>325</v>
      </c>
      <c r="M9" s="717" t="s">
        <v>230</v>
      </c>
    </row>
    <row r="10" spans="2:14" ht="18" customHeight="1">
      <c r="B10" s="644"/>
      <c r="C10" s="953"/>
      <c r="D10" s="954"/>
      <c r="E10" s="954"/>
      <c r="F10" s="954"/>
      <c r="G10" s="955"/>
      <c r="H10" s="943"/>
      <c r="I10" s="943"/>
      <c r="J10" s="944"/>
      <c r="K10" s="944"/>
      <c r="L10" s="423"/>
      <c r="M10" s="425"/>
      <c r="N10" s="132"/>
    </row>
    <row r="11" spans="2:14" ht="18" customHeight="1">
      <c r="B11" s="644"/>
      <c r="C11" s="953"/>
      <c r="D11" s="954"/>
      <c r="E11" s="954"/>
      <c r="F11" s="954"/>
      <c r="G11" s="955"/>
      <c r="H11" s="943"/>
      <c r="I11" s="943"/>
      <c r="J11" s="944"/>
      <c r="K11" s="944"/>
      <c r="L11" s="423"/>
      <c r="M11" s="425"/>
      <c r="N11" s="132"/>
    </row>
    <row r="12" spans="2:14" ht="18" customHeight="1">
      <c r="B12" s="644"/>
      <c r="C12" s="953"/>
      <c r="D12" s="954"/>
      <c r="E12" s="954"/>
      <c r="F12" s="954"/>
      <c r="G12" s="955"/>
      <c r="H12" s="943"/>
      <c r="I12" s="943"/>
      <c r="J12" s="944"/>
      <c r="K12" s="944"/>
      <c r="L12" s="423"/>
      <c r="M12" s="425"/>
      <c r="N12" s="132"/>
    </row>
    <row r="13" spans="2:14" ht="18" customHeight="1">
      <c r="B13" s="644"/>
      <c r="C13" s="953"/>
      <c r="D13" s="954"/>
      <c r="E13" s="954"/>
      <c r="F13" s="954"/>
      <c r="G13" s="955"/>
      <c r="H13" s="943"/>
      <c r="I13" s="943"/>
      <c r="J13" s="944"/>
      <c r="K13" s="944"/>
      <c r="L13" s="423"/>
      <c r="M13" s="425"/>
      <c r="N13" s="132"/>
    </row>
    <row r="14" spans="2:14" ht="18" customHeight="1">
      <c r="B14" s="644"/>
      <c r="C14" s="953"/>
      <c r="D14" s="954"/>
      <c r="E14" s="954"/>
      <c r="F14" s="954"/>
      <c r="G14" s="955"/>
      <c r="H14" s="943"/>
      <c r="I14" s="943"/>
      <c r="J14" s="944"/>
      <c r="K14" s="944"/>
      <c r="L14" s="423"/>
      <c r="M14" s="425"/>
      <c r="N14" s="132"/>
    </row>
    <row r="15" spans="2:14" ht="18" customHeight="1">
      <c r="B15" s="644"/>
      <c r="C15" s="953"/>
      <c r="D15" s="954"/>
      <c r="E15" s="954"/>
      <c r="F15" s="954"/>
      <c r="G15" s="955"/>
      <c r="H15" s="943"/>
      <c r="I15" s="943"/>
      <c r="J15" s="944"/>
      <c r="K15" s="944"/>
      <c r="L15" s="423"/>
      <c r="M15" s="425"/>
      <c r="N15" s="132"/>
    </row>
    <row r="16" spans="2:14" ht="24" customHeight="1">
      <c r="H16" s="948" t="s">
        <v>326</v>
      </c>
      <c r="I16" s="948"/>
      <c r="J16" s="965">
        <f>SUM(J10:K15)</f>
        <v>0</v>
      </c>
      <c r="K16" s="966"/>
      <c r="L16" s="135"/>
      <c r="M16" s="135"/>
      <c r="N16" s="135"/>
    </row>
    <row r="17" spans="2:14" ht="18" customHeight="1">
      <c r="F17" s="136"/>
      <c r="H17" s="135"/>
    </row>
    <row r="18" spans="2:14" ht="18" customHeight="1">
      <c r="B18" s="642" t="s">
        <v>327</v>
      </c>
      <c r="L18" s="722"/>
      <c r="M18" s="722" t="s">
        <v>212</v>
      </c>
      <c r="N18" s="117"/>
    </row>
    <row r="19" spans="2:14" s="136" customFormat="1" ht="18" customHeight="1">
      <c r="B19" s="591" t="s">
        <v>316</v>
      </c>
      <c r="C19" s="926" t="s">
        <v>328</v>
      </c>
      <c r="D19" s="926"/>
      <c r="E19" s="926"/>
      <c r="F19" s="926"/>
      <c r="G19" s="719" t="s">
        <v>329</v>
      </c>
      <c r="H19" s="719" t="s">
        <v>330</v>
      </c>
      <c r="I19" s="719" t="s">
        <v>331</v>
      </c>
      <c r="J19" s="719" t="s">
        <v>292</v>
      </c>
      <c r="K19" s="422" t="s">
        <v>332</v>
      </c>
      <c r="L19" s="719" t="s">
        <v>325</v>
      </c>
      <c r="M19" s="717" t="s">
        <v>230</v>
      </c>
    </row>
    <row r="20" spans="2:14" ht="18" customHeight="1">
      <c r="B20" s="646"/>
      <c r="C20" s="768"/>
      <c r="D20" s="768"/>
      <c r="E20" s="768"/>
      <c r="F20" s="768"/>
      <c r="G20" s="742" t="str">
        <f t="shared" ref="G20:G29" si="0">IF(C20="","",IF(C20=1,"1,500",IF(C20=2,"1,300",IF(C20=3,"1,100","850"))))</f>
        <v/>
      </c>
      <c r="H20" s="694"/>
      <c r="I20" s="742" t="str">
        <f t="shared" ref="I20:I29" si="1">IF(C20="","",IF(C20=1,"14,000",IF(C20=2,"12,400",IF(C20=3,"10,300",IF(C20=4,"8,200",)))))</f>
        <v/>
      </c>
      <c r="J20" s="694"/>
      <c r="K20" s="391" t="str">
        <f>IF(J20="","",(INT(IF(AND(G20="",I20=""),0,(SUM(G20*H20+I20*J20))))))</f>
        <v/>
      </c>
      <c r="L20" s="424"/>
      <c r="M20" s="424"/>
    </row>
    <row r="21" spans="2:14" ht="18" customHeight="1">
      <c r="B21" s="647"/>
      <c r="C21" s="768"/>
      <c r="D21" s="768"/>
      <c r="E21" s="768"/>
      <c r="F21" s="768"/>
      <c r="G21" s="742" t="str">
        <f t="shared" si="0"/>
        <v/>
      </c>
      <c r="H21" s="694"/>
      <c r="I21" s="742" t="str">
        <f t="shared" si="1"/>
        <v/>
      </c>
      <c r="J21" s="694"/>
      <c r="K21" s="391" t="str">
        <f t="shared" ref="K21:K29" si="2">IF(J21="","",(INT(IF(AND(G21="",I21=""),0,(SUM(G21*H21+I21*J21))))))</f>
        <v/>
      </c>
      <c r="L21" s="424"/>
      <c r="M21" s="424"/>
    </row>
    <row r="22" spans="2:14" ht="18" customHeight="1">
      <c r="B22" s="646"/>
      <c r="C22" s="768"/>
      <c r="D22" s="768"/>
      <c r="E22" s="768"/>
      <c r="F22" s="768"/>
      <c r="G22" s="742" t="str">
        <f t="shared" si="0"/>
        <v/>
      </c>
      <c r="H22" s="694"/>
      <c r="I22" s="742" t="str">
        <f t="shared" si="1"/>
        <v/>
      </c>
      <c r="J22" s="694"/>
      <c r="K22" s="391" t="str">
        <f t="shared" si="2"/>
        <v/>
      </c>
      <c r="L22" s="424"/>
      <c r="M22" s="424"/>
    </row>
    <row r="23" spans="2:14" ht="18" customHeight="1">
      <c r="B23" s="647"/>
      <c r="C23" s="768"/>
      <c r="D23" s="768"/>
      <c r="E23" s="768"/>
      <c r="F23" s="768"/>
      <c r="G23" s="742" t="str">
        <f t="shared" si="0"/>
        <v/>
      </c>
      <c r="H23" s="694"/>
      <c r="I23" s="742" t="str">
        <f t="shared" si="1"/>
        <v/>
      </c>
      <c r="J23" s="694"/>
      <c r="K23" s="391" t="str">
        <f t="shared" si="2"/>
        <v/>
      </c>
      <c r="L23" s="424"/>
      <c r="M23" s="424"/>
    </row>
    <row r="24" spans="2:14" ht="18" customHeight="1">
      <c r="B24" s="646"/>
      <c r="C24" s="768"/>
      <c r="D24" s="768"/>
      <c r="E24" s="768"/>
      <c r="F24" s="768"/>
      <c r="G24" s="742" t="str">
        <f t="shared" si="0"/>
        <v/>
      </c>
      <c r="H24" s="694"/>
      <c r="I24" s="742" t="str">
        <f t="shared" si="1"/>
        <v/>
      </c>
      <c r="J24" s="694"/>
      <c r="K24" s="391" t="str">
        <f t="shared" si="2"/>
        <v/>
      </c>
      <c r="L24" s="424"/>
      <c r="M24" s="424"/>
    </row>
    <row r="25" spans="2:14" ht="18" customHeight="1">
      <c r="B25" s="647"/>
      <c r="C25" s="768"/>
      <c r="D25" s="768"/>
      <c r="E25" s="768"/>
      <c r="F25" s="768"/>
      <c r="G25" s="742" t="str">
        <f t="shared" si="0"/>
        <v/>
      </c>
      <c r="H25" s="694"/>
      <c r="I25" s="742" t="str">
        <f t="shared" si="1"/>
        <v/>
      </c>
      <c r="J25" s="694"/>
      <c r="K25" s="391" t="str">
        <f t="shared" si="2"/>
        <v/>
      </c>
      <c r="L25" s="424"/>
      <c r="M25" s="424"/>
    </row>
    <row r="26" spans="2:14" ht="18" customHeight="1">
      <c r="B26" s="646"/>
      <c r="C26" s="768"/>
      <c r="D26" s="768"/>
      <c r="E26" s="768"/>
      <c r="F26" s="768"/>
      <c r="G26" s="742" t="str">
        <f t="shared" si="0"/>
        <v/>
      </c>
      <c r="H26" s="694"/>
      <c r="I26" s="742" t="str">
        <f t="shared" si="1"/>
        <v/>
      </c>
      <c r="J26" s="694"/>
      <c r="K26" s="391" t="str">
        <f t="shared" si="2"/>
        <v/>
      </c>
      <c r="L26" s="424"/>
      <c r="M26" s="424"/>
    </row>
    <row r="27" spans="2:14" ht="18" customHeight="1">
      <c r="B27" s="647"/>
      <c r="C27" s="768"/>
      <c r="D27" s="768"/>
      <c r="E27" s="768"/>
      <c r="F27" s="768"/>
      <c r="G27" s="742" t="str">
        <f t="shared" si="0"/>
        <v/>
      </c>
      <c r="H27" s="694"/>
      <c r="I27" s="742" t="str">
        <f t="shared" si="1"/>
        <v/>
      </c>
      <c r="J27" s="694"/>
      <c r="K27" s="391" t="str">
        <f t="shared" si="2"/>
        <v/>
      </c>
      <c r="L27" s="424"/>
      <c r="M27" s="424"/>
    </row>
    <row r="28" spans="2:14" ht="18" customHeight="1">
      <c r="B28" s="646"/>
      <c r="C28" s="768"/>
      <c r="D28" s="768"/>
      <c r="E28" s="768"/>
      <c r="F28" s="768"/>
      <c r="G28" s="742" t="str">
        <f t="shared" si="0"/>
        <v/>
      </c>
      <c r="H28" s="694"/>
      <c r="I28" s="742" t="str">
        <f t="shared" si="1"/>
        <v/>
      </c>
      <c r="J28" s="694"/>
      <c r="K28" s="391" t="str">
        <f t="shared" si="2"/>
        <v/>
      </c>
      <c r="L28" s="424"/>
      <c r="M28" s="424"/>
    </row>
    <row r="29" spans="2:14" ht="18" customHeight="1">
      <c r="B29" s="647"/>
      <c r="C29" s="768"/>
      <c r="D29" s="768"/>
      <c r="E29" s="768"/>
      <c r="F29" s="768"/>
      <c r="G29" s="742" t="str">
        <f t="shared" si="0"/>
        <v/>
      </c>
      <c r="H29" s="694"/>
      <c r="I29" s="742" t="str">
        <f t="shared" si="1"/>
        <v/>
      </c>
      <c r="J29" s="694"/>
      <c r="K29" s="391" t="str">
        <f t="shared" si="2"/>
        <v/>
      </c>
      <c r="L29" s="424"/>
      <c r="M29" s="424"/>
    </row>
    <row r="30" spans="2:14" ht="24" customHeight="1">
      <c r="I30" s="963" t="s">
        <v>333</v>
      </c>
      <c r="J30" s="964"/>
      <c r="K30" s="546">
        <f>SUM(K20:K29)</f>
        <v>0</v>
      </c>
      <c r="L30" s="135"/>
      <c r="M30" s="135"/>
      <c r="N30" s="135"/>
    </row>
    <row r="31" spans="2:14" ht="24" customHeight="1">
      <c r="I31" s="946" t="s">
        <v>334</v>
      </c>
      <c r="J31" s="947"/>
      <c r="K31" s="137">
        <f>SUM(K20:K29)/1.1</f>
        <v>0</v>
      </c>
      <c r="L31" s="135"/>
      <c r="M31" s="135"/>
      <c r="N31" s="135"/>
    </row>
    <row r="32" spans="2:14" ht="18" customHeight="1"/>
    <row r="33" spans="2:14" ht="18" customHeight="1">
      <c r="B33" s="642" t="s">
        <v>335</v>
      </c>
      <c r="L33" s="722"/>
      <c r="M33" s="722" t="s">
        <v>212</v>
      </c>
      <c r="N33" s="117"/>
    </row>
    <row r="34" spans="2:14" ht="18" customHeight="1">
      <c r="B34" s="949" t="s">
        <v>256</v>
      </c>
      <c r="C34" s="958" t="s">
        <v>316</v>
      </c>
      <c r="D34" s="958"/>
      <c r="E34" s="910" t="s">
        <v>261</v>
      </c>
      <c r="F34" s="910"/>
      <c r="G34" s="910"/>
      <c r="H34" s="934" t="s">
        <v>301</v>
      </c>
      <c r="I34" s="934"/>
      <c r="J34" s="910" t="s">
        <v>302</v>
      </c>
      <c r="K34" s="967" t="s">
        <v>332</v>
      </c>
      <c r="L34" s="910" t="s">
        <v>325</v>
      </c>
      <c r="M34" s="910" t="s">
        <v>230</v>
      </c>
      <c r="N34" s="119"/>
    </row>
    <row r="35" spans="2:14" ht="18" customHeight="1">
      <c r="B35" s="950"/>
      <c r="C35" s="959"/>
      <c r="D35" s="959"/>
      <c r="E35" s="911"/>
      <c r="F35" s="911"/>
      <c r="G35" s="911"/>
      <c r="H35" s="911" t="s">
        <v>303</v>
      </c>
      <c r="I35" s="911"/>
      <c r="J35" s="911"/>
      <c r="K35" s="968"/>
      <c r="L35" s="911"/>
      <c r="M35" s="911"/>
      <c r="N35" s="119"/>
    </row>
    <row r="36" spans="2:14" ht="18" customHeight="1">
      <c r="B36" s="888"/>
      <c r="C36" s="935"/>
      <c r="D36" s="935"/>
      <c r="E36" s="900"/>
      <c r="F36" s="900"/>
      <c r="G36" s="900"/>
      <c r="H36" s="932"/>
      <c r="I36" s="932"/>
      <c r="J36" s="890"/>
      <c r="K36" s="956" t="str">
        <f>IF(J36="","",INT(IF(J36="往復",(H37*2),H375)))</f>
        <v/>
      </c>
      <c r="L36" s="960"/>
      <c r="M36" s="960"/>
      <c r="N36" s="127"/>
    </row>
    <row r="37" spans="2:14" ht="18" customHeight="1">
      <c r="B37" s="889"/>
      <c r="C37" s="936"/>
      <c r="D37" s="936"/>
      <c r="E37" s="901"/>
      <c r="F37" s="901"/>
      <c r="G37" s="901"/>
      <c r="H37" s="933"/>
      <c r="I37" s="933"/>
      <c r="J37" s="891"/>
      <c r="K37" s="957"/>
      <c r="L37" s="961"/>
      <c r="M37" s="961"/>
      <c r="N37" s="127"/>
    </row>
    <row r="38" spans="2:14" ht="18" customHeight="1">
      <c r="B38" s="888"/>
      <c r="C38" s="935"/>
      <c r="D38" s="935"/>
      <c r="E38" s="900"/>
      <c r="F38" s="900"/>
      <c r="G38" s="900"/>
      <c r="H38" s="932"/>
      <c r="I38" s="932"/>
      <c r="J38" s="890"/>
      <c r="K38" s="956" t="str">
        <f>IF(J38="","",INT(IF(J38="往復",(H39*2),H377)))</f>
        <v/>
      </c>
      <c r="L38" s="960"/>
      <c r="M38" s="960"/>
      <c r="N38" s="127"/>
    </row>
    <row r="39" spans="2:14" ht="18" customHeight="1">
      <c r="B39" s="889"/>
      <c r="C39" s="936"/>
      <c r="D39" s="936"/>
      <c r="E39" s="901"/>
      <c r="F39" s="901"/>
      <c r="G39" s="901"/>
      <c r="H39" s="933"/>
      <c r="I39" s="933"/>
      <c r="J39" s="891"/>
      <c r="K39" s="957"/>
      <c r="L39" s="961"/>
      <c r="M39" s="961"/>
      <c r="N39" s="127"/>
    </row>
    <row r="40" spans="2:14" ht="18" customHeight="1">
      <c r="B40" s="888"/>
      <c r="C40" s="935"/>
      <c r="D40" s="935"/>
      <c r="E40" s="900"/>
      <c r="F40" s="900"/>
      <c r="G40" s="900"/>
      <c r="H40" s="932"/>
      <c r="I40" s="932"/>
      <c r="J40" s="890"/>
      <c r="K40" s="956" t="str">
        <f>IF(J40="","",INT(IF(J40="往復",(H41*2),H379)))</f>
        <v/>
      </c>
      <c r="L40" s="960"/>
      <c r="M40" s="960"/>
      <c r="N40" s="127"/>
    </row>
    <row r="41" spans="2:14" ht="18" customHeight="1">
      <c r="B41" s="889"/>
      <c r="C41" s="936"/>
      <c r="D41" s="936"/>
      <c r="E41" s="901"/>
      <c r="F41" s="901"/>
      <c r="G41" s="901"/>
      <c r="H41" s="933"/>
      <c r="I41" s="933"/>
      <c r="J41" s="891"/>
      <c r="K41" s="957"/>
      <c r="L41" s="961"/>
      <c r="M41" s="961"/>
    </row>
    <row r="42" spans="2:14" ht="18" customHeight="1">
      <c r="B42" s="888"/>
      <c r="C42" s="935"/>
      <c r="D42" s="935"/>
      <c r="E42" s="900"/>
      <c r="F42" s="900"/>
      <c r="G42" s="900"/>
      <c r="H42" s="932"/>
      <c r="I42" s="932"/>
      <c r="J42" s="890"/>
      <c r="K42" s="956" t="str">
        <f>IF(J42="","",INT(IF(J42="往復",(H43*2),H381)))</f>
        <v/>
      </c>
      <c r="L42" s="960"/>
      <c r="M42" s="960"/>
      <c r="N42" s="127"/>
    </row>
    <row r="43" spans="2:14" ht="18" customHeight="1">
      <c r="B43" s="889"/>
      <c r="C43" s="936"/>
      <c r="D43" s="936"/>
      <c r="E43" s="901"/>
      <c r="F43" s="901"/>
      <c r="G43" s="901"/>
      <c r="H43" s="933"/>
      <c r="I43" s="933"/>
      <c r="J43" s="891"/>
      <c r="K43" s="957"/>
      <c r="L43" s="961"/>
      <c r="M43" s="961"/>
    </row>
    <row r="44" spans="2:14" ht="18" customHeight="1">
      <c r="B44" s="888"/>
      <c r="C44" s="935"/>
      <c r="D44" s="935"/>
      <c r="E44" s="900"/>
      <c r="F44" s="900"/>
      <c r="G44" s="900"/>
      <c r="H44" s="932"/>
      <c r="I44" s="932"/>
      <c r="J44" s="890"/>
      <c r="K44" s="956" t="str">
        <f>IF(J44="","",INT(IF(J44="往復",(H45*2),H383)))</f>
        <v/>
      </c>
      <c r="L44" s="960"/>
      <c r="M44" s="960"/>
      <c r="N44" s="127"/>
    </row>
    <row r="45" spans="2:14" ht="18" customHeight="1">
      <c r="B45" s="889"/>
      <c r="C45" s="936"/>
      <c r="D45" s="936"/>
      <c r="E45" s="901"/>
      <c r="F45" s="901"/>
      <c r="G45" s="901"/>
      <c r="H45" s="933"/>
      <c r="I45" s="933"/>
      <c r="J45" s="891"/>
      <c r="K45" s="957"/>
      <c r="L45" s="961"/>
      <c r="M45" s="961"/>
    </row>
    <row r="46" spans="2:14" ht="18" customHeight="1">
      <c r="B46" s="888"/>
      <c r="C46" s="935"/>
      <c r="D46" s="935"/>
      <c r="E46" s="900"/>
      <c r="F46" s="900"/>
      <c r="G46" s="900"/>
      <c r="H46" s="932"/>
      <c r="I46" s="932"/>
      <c r="J46" s="890"/>
      <c r="K46" s="956" t="str">
        <f>IF(J46="","",INT(IF(J46="往復",(H47*2),H385)))</f>
        <v/>
      </c>
      <c r="L46" s="960"/>
      <c r="M46" s="960"/>
      <c r="N46" s="127"/>
    </row>
    <row r="47" spans="2:14" ht="18" customHeight="1">
      <c r="B47" s="889"/>
      <c r="C47" s="936"/>
      <c r="D47" s="936"/>
      <c r="E47" s="901"/>
      <c r="F47" s="901"/>
      <c r="G47" s="901"/>
      <c r="H47" s="933"/>
      <c r="I47" s="933"/>
      <c r="J47" s="891"/>
      <c r="K47" s="957"/>
      <c r="L47" s="961"/>
      <c r="M47" s="961"/>
    </row>
    <row r="48" spans="2:14" ht="18" customHeight="1">
      <c r="B48" s="888"/>
      <c r="C48" s="935"/>
      <c r="D48" s="935"/>
      <c r="E48" s="900"/>
      <c r="F48" s="900"/>
      <c r="G48" s="900"/>
      <c r="H48" s="932"/>
      <c r="I48" s="932"/>
      <c r="J48" s="890"/>
      <c r="K48" s="956" t="str">
        <f>IF(J48="","",INT(IF(J48="往復",(H49*2),H387)))</f>
        <v/>
      </c>
      <c r="L48" s="960"/>
      <c r="M48" s="960"/>
      <c r="N48" s="127"/>
    </row>
    <row r="49" spans="2:14" ht="18" customHeight="1">
      <c r="B49" s="889"/>
      <c r="C49" s="936"/>
      <c r="D49" s="936"/>
      <c r="E49" s="901"/>
      <c r="F49" s="901"/>
      <c r="G49" s="901"/>
      <c r="H49" s="933"/>
      <c r="I49" s="933"/>
      <c r="J49" s="891"/>
      <c r="K49" s="957"/>
      <c r="L49" s="961"/>
      <c r="M49" s="961"/>
    </row>
    <row r="50" spans="2:14" ht="18" customHeight="1">
      <c r="B50" s="888"/>
      <c r="C50" s="935"/>
      <c r="D50" s="935"/>
      <c r="E50" s="900"/>
      <c r="F50" s="900"/>
      <c r="G50" s="900"/>
      <c r="H50" s="932"/>
      <c r="I50" s="932"/>
      <c r="J50" s="890"/>
      <c r="K50" s="956" t="str">
        <f>IF(J50="","",INT(IF(J50="往復",(H51*2),H389)))</f>
        <v/>
      </c>
      <c r="L50" s="960"/>
      <c r="M50" s="960"/>
      <c r="N50" s="127"/>
    </row>
    <row r="51" spans="2:14" ht="18" customHeight="1">
      <c r="B51" s="889"/>
      <c r="C51" s="936"/>
      <c r="D51" s="936"/>
      <c r="E51" s="901"/>
      <c r="F51" s="901"/>
      <c r="G51" s="901"/>
      <c r="H51" s="933"/>
      <c r="I51" s="933"/>
      <c r="J51" s="891"/>
      <c r="K51" s="957"/>
      <c r="L51" s="961"/>
      <c r="M51" s="961"/>
      <c r="N51" s="127"/>
    </row>
    <row r="52" spans="2:14" ht="18" customHeight="1">
      <c r="B52" s="888"/>
      <c r="C52" s="935"/>
      <c r="D52" s="935"/>
      <c r="E52" s="900"/>
      <c r="F52" s="900"/>
      <c r="G52" s="900"/>
      <c r="H52" s="932"/>
      <c r="I52" s="932"/>
      <c r="J52" s="890"/>
      <c r="K52" s="956" t="str">
        <f>IF(J52="","",INT(IF(J52="往復",(H53*2),H391)))</f>
        <v/>
      </c>
      <c r="L52" s="960"/>
      <c r="M52" s="960"/>
      <c r="N52" s="127"/>
    </row>
    <row r="53" spans="2:14" ht="18" customHeight="1">
      <c r="B53" s="889"/>
      <c r="C53" s="936"/>
      <c r="D53" s="936"/>
      <c r="E53" s="901"/>
      <c r="F53" s="901"/>
      <c r="G53" s="901"/>
      <c r="H53" s="933"/>
      <c r="I53" s="933"/>
      <c r="J53" s="891"/>
      <c r="K53" s="957"/>
      <c r="L53" s="961"/>
      <c r="M53" s="961"/>
      <c r="N53" s="127"/>
    </row>
    <row r="54" spans="2:14" ht="18" customHeight="1">
      <c r="B54" s="888"/>
      <c r="C54" s="935"/>
      <c r="D54" s="935"/>
      <c r="E54" s="900"/>
      <c r="F54" s="900"/>
      <c r="G54" s="900"/>
      <c r="H54" s="932"/>
      <c r="I54" s="932"/>
      <c r="J54" s="890"/>
      <c r="K54" s="956" t="str">
        <f>IF(J54="","",INT(IF(J54="往復",(H55*2),H393)))</f>
        <v/>
      </c>
      <c r="L54" s="960"/>
      <c r="M54" s="960"/>
      <c r="N54" s="127"/>
    </row>
    <row r="55" spans="2:14" ht="18" customHeight="1">
      <c r="B55" s="889"/>
      <c r="C55" s="936"/>
      <c r="D55" s="936"/>
      <c r="E55" s="901"/>
      <c r="F55" s="901"/>
      <c r="G55" s="901"/>
      <c r="H55" s="933"/>
      <c r="I55" s="933"/>
      <c r="J55" s="891"/>
      <c r="K55" s="957"/>
      <c r="L55" s="961"/>
      <c r="M55" s="961"/>
      <c r="N55" s="127"/>
    </row>
    <row r="56" spans="2:14" ht="24" customHeight="1">
      <c r="B56" s="641"/>
      <c r="F56" s="123"/>
      <c r="I56" s="930" t="s">
        <v>336</v>
      </c>
      <c r="J56" s="931"/>
      <c r="K56" s="494">
        <f>SUM(K36:K55)</f>
        <v>0</v>
      </c>
      <c r="L56" s="138"/>
      <c r="M56" s="138"/>
      <c r="N56" s="138"/>
    </row>
    <row r="57" spans="2:14" ht="24" customHeight="1">
      <c r="B57" s="641"/>
      <c r="F57" s="123"/>
      <c r="I57" s="928" t="s">
        <v>337</v>
      </c>
      <c r="J57" s="929"/>
      <c r="K57" s="545">
        <f>SUM(K36:K55)/1.1</f>
        <v>0</v>
      </c>
      <c r="L57" s="138"/>
      <c r="M57" s="138"/>
      <c r="N57" s="138"/>
    </row>
    <row r="58" spans="2:14" ht="18" customHeight="1">
      <c r="I58" s="927"/>
      <c r="J58" s="927"/>
      <c r="K58" s="627"/>
    </row>
    <row r="59" spans="2:14" ht="24" customHeight="1">
      <c r="B59" s="642" t="s">
        <v>338</v>
      </c>
      <c r="I59" s="928" t="s">
        <v>339</v>
      </c>
      <c r="J59" s="929"/>
      <c r="K59" s="545">
        <f>K72+K86+K100</f>
        <v>0</v>
      </c>
      <c r="L59" s="722"/>
      <c r="N59" s="117"/>
    </row>
    <row r="60" spans="2:14" ht="18" customHeight="1">
      <c r="B60" s="642" t="s">
        <v>340</v>
      </c>
      <c r="L60" s="722"/>
      <c r="M60" s="722" t="s">
        <v>212</v>
      </c>
      <c r="N60" s="117"/>
    </row>
    <row r="61" spans="2:14" s="136" customFormat="1" ht="26">
      <c r="B61" s="721" t="s">
        <v>256</v>
      </c>
      <c r="C61" s="926" t="s">
        <v>341</v>
      </c>
      <c r="D61" s="926"/>
      <c r="E61" s="926"/>
      <c r="F61" s="719" t="s">
        <v>233</v>
      </c>
      <c r="G61" s="924" t="s">
        <v>316</v>
      </c>
      <c r="H61" s="925"/>
      <c r="I61" s="578" t="s">
        <v>342</v>
      </c>
      <c r="J61" s="705" t="s">
        <v>343</v>
      </c>
      <c r="K61" s="422" t="s">
        <v>344</v>
      </c>
      <c r="L61" s="719" t="s">
        <v>325</v>
      </c>
      <c r="M61" s="717" t="s">
        <v>230</v>
      </c>
      <c r="N61" s="139"/>
    </row>
    <row r="62" spans="2:14" ht="18" customHeight="1">
      <c r="B62" s="582"/>
      <c r="C62" s="377"/>
      <c r="D62" s="387" t="s">
        <v>158</v>
      </c>
      <c r="E62" s="378"/>
      <c r="F62" s="392" t="str">
        <f t="shared" ref="F62:F71" si="3">IF(C62="","",TIME(HOUR(E62-C62),ROUNDUP(MINUTE(E62-C62)/30,0)*30,0)*24)</f>
        <v/>
      </c>
      <c r="G62" s="922"/>
      <c r="H62" s="923"/>
      <c r="I62" s="140"/>
      <c r="J62" s="674"/>
      <c r="K62" s="493" t="str">
        <f>IF(F62="","",(J62*F62))</f>
        <v/>
      </c>
      <c r="L62" s="423"/>
      <c r="M62" s="423"/>
    </row>
    <row r="63" spans="2:14" ht="18" customHeight="1">
      <c r="B63" s="582"/>
      <c r="C63" s="377"/>
      <c r="D63" s="387" t="s">
        <v>245</v>
      </c>
      <c r="E63" s="378"/>
      <c r="F63" s="141" t="str">
        <f t="shared" si="3"/>
        <v/>
      </c>
      <c r="G63" s="922"/>
      <c r="H63" s="923"/>
      <c r="I63" s="140"/>
      <c r="J63" s="674"/>
      <c r="K63" s="493" t="str">
        <f t="shared" ref="K63:K71" si="4">IF(F63="","",(J63*F63))</f>
        <v/>
      </c>
      <c r="L63" s="423"/>
      <c r="M63" s="423"/>
    </row>
    <row r="64" spans="2:14" ht="18" customHeight="1">
      <c r="B64" s="582"/>
      <c r="C64" s="377"/>
      <c r="D64" s="387" t="s">
        <v>245</v>
      </c>
      <c r="E64" s="378"/>
      <c r="F64" s="141" t="str">
        <f t="shared" si="3"/>
        <v/>
      </c>
      <c r="G64" s="922"/>
      <c r="H64" s="923"/>
      <c r="I64" s="140"/>
      <c r="J64" s="674"/>
      <c r="K64" s="493" t="str">
        <f t="shared" si="4"/>
        <v/>
      </c>
      <c r="L64" s="423"/>
      <c r="M64" s="423"/>
    </row>
    <row r="65" spans="2:14" ht="18" customHeight="1">
      <c r="B65" s="582"/>
      <c r="C65" s="377"/>
      <c r="D65" s="387" t="s">
        <v>245</v>
      </c>
      <c r="E65" s="378"/>
      <c r="F65" s="141" t="str">
        <f t="shared" si="3"/>
        <v/>
      </c>
      <c r="G65" s="922"/>
      <c r="H65" s="923"/>
      <c r="I65" s="140"/>
      <c r="J65" s="674"/>
      <c r="K65" s="493" t="str">
        <f t="shared" si="4"/>
        <v/>
      </c>
      <c r="L65" s="423"/>
      <c r="M65" s="423"/>
    </row>
    <row r="66" spans="2:14" ht="18" customHeight="1">
      <c r="B66" s="582"/>
      <c r="C66" s="377"/>
      <c r="D66" s="387" t="s">
        <v>245</v>
      </c>
      <c r="E66" s="378"/>
      <c r="F66" s="141" t="str">
        <f t="shared" si="3"/>
        <v/>
      </c>
      <c r="G66" s="922"/>
      <c r="H66" s="923"/>
      <c r="I66" s="140"/>
      <c r="J66" s="674"/>
      <c r="K66" s="493" t="str">
        <f t="shared" si="4"/>
        <v/>
      </c>
      <c r="L66" s="423"/>
      <c r="M66" s="423"/>
    </row>
    <row r="67" spans="2:14" ht="18" customHeight="1">
      <c r="B67" s="582"/>
      <c r="C67" s="377"/>
      <c r="D67" s="387" t="s">
        <v>245</v>
      </c>
      <c r="E67" s="378"/>
      <c r="F67" s="141" t="str">
        <f t="shared" si="3"/>
        <v/>
      </c>
      <c r="G67" s="922"/>
      <c r="H67" s="923"/>
      <c r="I67" s="140"/>
      <c r="J67" s="674"/>
      <c r="K67" s="493" t="str">
        <f t="shared" si="4"/>
        <v/>
      </c>
      <c r="L67" s="423"/>
      <c r="M67" s="423"/>
    </row>
    <row r="68" spans="2:14" ht="18" customHeight="1">
      <c r="B68" s="582"/>
      <c r="C68" s="377"/>
      <c r="D68" s="387" t="s">
        <v>245</v>
      </c>
      <c r="E68" s="378"/>
      <c r="F68" s="141" t="str">
        <f t="shared" si="3"/>
        <v/>
      </c>
      <c r="G68" s="922"/>
      <c r="H68" s="923"/>
      <c r="I68" s="140"/>
      <c r="J68" s="674"/>
      <c r="K68" s="493" t="str">
        <f t="shared" si="4"/>
        <v/>
      </c>
      <c r="L68" s="423"/>
      <c r="M68" s="423"/>
    </row>
    <row r="69" spans="2:14" ht="18" customHeight="1">
      <c r="B69" s="582"/>
      <c r="C69" s="377"/>
      <c r="D69" s="387" t="s">
        <v>245</v>
      </c>
      <c r="E69" s="378"/>
      <c r="F69" s="141" t="str">
        <f t="shared" si="3"/>
        <v/>
      </c>
      <c r="G69" s="922"/>
      <c r="H69" s="923"/>
      <c r="I69" s="140"/>
      <c r="J69" s="674"/>
      <c r="K69" s="493" t="str">
        <f t="shared" si="4"/>
        <v/>
      </c>
      <c r="L69" s="423"/>
      <c r="M69" s="423"/>
    </row>
    <row r="70" spans="2:14" ht="18" customHeight="1">
      <c r="B70" s="582"/>
      <c r="C70" s="377"/>
      <c r="D70" s="387" t="s">
        <v>245</v>
      </c>
      <c r="E70" s="378"/>
      <c r="F70" s="141" t="str">
        <f t="shared" si="3"/>
        <v/>
      </c>
      <c r="G70" s="922"/>
      <c r="H70" s="923"/>
      <c r="I70" s="140"/>
      <c r="J70" s="674"/>
      <c r="K70" s="493" t="str">
        <f t="shared" si="4"/>
        <v/>
      </c>
      <c r="L70" s="423"/>
      <c r="M70" s="423"/>
    </row>
    <row r="71" spans="2:14" ht="18" customHeight="1">
      <c r="B71" s="582"/>
      <c r="C71" s="377"/>
      <c r="D71" s="387" t="s">
        <v>245</v>
      </c>
      <c r="E71" s="378"/>
      <c r="F71" s="141" t="str">
        <f t="shared" si="3"/>
        <v/>
      </c>
      <c r="G71" s="922"/>
      <c r="H71" s="923"/>
      <c r="I71" s="140"/>
      <c r="J71" s="674"/>
      <c r="K71" s="493" t="str">
        <f t="shared" si="4"/>
        <v/>
      </c>
      <c r="L71" s="423"/>
      <c r="M71" s="423"/>
    </row>
    <row r="72" spans="2:14" ht="24" customHeight="1">
      <c r="J72" s="124" t="s">
        <v>345</v>
      </c>
      <c r="K72" s="494">
        <f>SUM(K62:K71)</f>
        <v>0</v>
      </c>
      <c r="L72" s="138"/>
      <c r="M72" s="138"/>
      <c r="N72" s="138"/>
    </row>
    <row r="73" spans="2:14" ht="24" customHeight="1">
      <c r="J73" s="126"/>
      <c r="K73" s="542"/>
      <c r="L73" s="138"/>
      <c r="M73" s="138"/>
      <c r="N73" s="138"/>
    </row>
    <row r="74" spans="2:14" ht="18" customHeight="1">
      <c r="B74" s="642" t="s">
        <v>346</v>
      </c>
      <c r="L74" s="722"/>
      <c r="M74" s="722" t="s">
        <v>212</v>
      </c>
      <c r="N74" s="117"/>
    </row>
    <row r="75" spans="2:14" s="136" customFormat="1" ht="26">
      <c r="B75" s="721" t="s">
        <v>256</v>
      </c>
      <c r="C75" s="926" t="s">
        <v>341</v>
      </c>
      <c r="D75" s="926"/>
      <c r="E75" s="926"/>
      <c r="F75" s="719" t="s">
        <v>233</v>
      </c>
      <c r="G75" s="924" t="s">
        <v>316</v>
      </c>
      <c r="H75" s="925"/>
      <c r="I75" s="578" t="s">
        <v>342</v>
      </c>
      <c r="J75" s="705" t="s">
        <v>347</v>
      </c>
      <c r="K75" s="422" t="s">
        <v>344</v>
      </c>
      <c r="L75" s="719" t="s">
        <v>325</v>
      </c>
      <c r="M75" s="717" t="s">
        <v>230</v>
      </c>
      <c r="N75" s="139"/>
    </row>
    <row r="76" spans="2:14" ht="18" customHeight="1">
      <c r="B76" s="582"/>
      <c r="C76" s="377"/>
      <c r="D76" s="387" t="s">
        <v>158</v>
      </c>
      <c r="E76" s="378"/>
      <c r="F76" s="392" t="str">
        <f t="shared" ref="F76:F85" si="5">IF(C76="","",TIME(HOUR(E76-C76),ROUNDUP(MINUTE(E76-C76)/30,0)*30,0)*24)</f>
        <v/>
      </c>
      <c r="G76" s="920"/>
      <c r="H76" s="921"/>
      <c r="I76" s="140"/>
      <c r="J76" s="674"/>
      <c r="K76" s="493" t="str">
        <f>IF(F76="","",(J76*F76))</f>
        <v/>
      </c>
      <c r="L76" s="423"/>
      <c r="M76" s="423"/>
    </row>
    <row r="77" spans="2:14" ht="18" customHeight="1">
      <c r="B77" s="582"/>
      <c r="C77" s="377"/>
      <c r="D77" s="387" t="s">
        <v>245</v>
      </c>
      <c r="E77" s="378"/>
      <c r="F77" s="141" t="str">
        <f t="shared" si="5"/>
        <v/>
      </c>
      <c r="G77" s="920"/>
      <c r="H77" s="921"/>
      <c r="I77" s="140"/>
      <c r="J77" s="674"/>
      <c r="K77" s="493" t="str">
        <f t="shared" ref="K77:K85" si="6">IF(F77="","",(J77*F77))</f>
        <v/>
      </c>
      <c r="L77" s="423"/>
      <c r="M77" s="423"/>
    </row>
    <row r="78" spans="2:14" ht="18" customHeight="1">
      <c r="B78" s="582"/>
      <c r="C78" s="377"/>
      <c r="D78" s="387" t="s">
        <v>245</v>
      </c>
      <c r="E78" s="378"/>
      <c r="F78" s="141" t="str">
        <f t="shared" si="5"/>
        <v/>
      </c>
      <c r="G78" s="920"/>
      <c r="H78" s="921"/>
      <c r="I78" s="140"/>
      <c r="J78" s="674"/>
      <c r="K78" s="493" t="str">
        <f t="shared" si="6"/>
        <v/>
      </c>
      <c r="L78" s="423"/>
      <c r="M78" s="423"/>
    </row>
    <row r="79" spans="2:14" ht="18" customHeight="1">
      <c r="B79" s="582"/>
      <c r="C79" s="377"/>
      <c r="D79" s="387" t="s">
        <v>245</v>
      </c>
      <c r="E79" s="378"/>
      <c r="F79" s="141" t="str">
        <f t="shared" si="5"/>
        <v/>
      </c>
      <c r="G79" s="920"/>
      <c r="H79" s="921"/>
      <c r="I79" s="140"/>
      <c r="J79" s="674"/>
      <c r="K79" s="493" t="str">
        <f t="shared" si="6"/>
        <v/>
      </c>
      <c r="L79" s="423"/>
      <c r="M79" s="423"/>
    </row>
    <row r="80" spans="2:14" ht="18" customHeight="1">
      <c r="B80" s="582"/>
      <c r="C80" s="377"/>
      <c r="D80" s="387" t="s">
        <v>245</v>
      </c>
      <c r="E80" s="378"/>
      <c r="F80" s="141" t="str">
        <f t="shared" si="5"/>
        <v/>
      </c>
      <c r="G80" s="920"/>
      <c r="H80" s="921"/>
      <c r="I80" s="140"/>
      <c r="J80" s="674"/>
      <c r="K80" s="493" t="str">
        <f t="shared" si="6"/>
        <v/>
      </c>
      <c r="L80" s="423"/>
      <c r="M80" s="423"/>
    </row>
    <row r="81" spans="2:14" ht="18" customHeight="1">
      <c r="B81" s="582"/>
      <c r="C81" s="377"/>
      <c r="D81" s="387" t="s">
        <v>245</v>
      </c>
      <c r="E81" s="378"/>
      <c r="F81" s="141" t="str">
        <f t="shared" si="5"/>
        <v/>
      </c>
      <c r="G81" s="920"/>
      <c r="H81" s="921"/>
      <c r="I81" s="140"/>
      <c r="J81" s="674"/>
      <c r="K81" s="493" t="str">
        <f t="shared" si="6"/>
        <v/>
      </c>
      <c r="L81" s="423"/>
      <c r="M81" s="423"/>
    </row>
    <row r="82" spans="2:14" ht="18" customHeight="1">
      <c r="B82" s="582"/>
      <c r="C82" s="377"/>
      <c r="D82" s="387" t="s">
        <v>245</v>
      </c>
      <c r="E82" s="378"/>
      <c r="F82" s="141" t="str">
        <f t="shared" si="5"/>
        <v/>
      </c>
      <c r="G82" s="920"/>
      <c r="H82" s="921"/>
      <c r="I82" s="140"/>
      <c r="J82" s="674"/>
      <c r="K82" s="493" t="str">
        <f t="shared" si="6"/>
        <v/>
      </c>
      <c r="L82" s="423"/>
      <c r="M82" s="423"/>
    </row>
    <row r="83" spans="2:14" ht="18" customHeight="1">
      <c r="B83" s="582"/>
      <c r="C83" s="377"/>
      <c r="D83" s="387" t="s">
        <v>245</v>
      </c>
      <c r="E83" s="378"/>
      <c r="F83" s="141" t="str">
        <f t="shared" si="5"/>
        <v/>
      </c>
      <c r="G83" s="920"/>
      <c r="H83" s="921"/>
      <c r="I83" s="140"/>
      <c r="J83" s="674"/>
      <c r="K83" s="493" t="str">
        <f t="shared" si="6"/>
        <v/>
      </c>
      <c r="L83" s="423"/>
      <c r="M83" s="423"/>
    </row>
    <row r="84" spans="2:14" ht="18" customHeight="1">
      <c r="B84" s="582"/>
      <c r="C84" s="377"/>
      <c r="D84" s="387" t="s">
        <v>245</v>
      </c>
      <c r="E84" s="378"/>
      <c r="F84" s="141" t="str">
        <f t="shared" si="5"/>
        <v/>
      </c>
      <c r="G84" s="920"/>
      <c r="H84" s="921"/>
      <c r="I84" s="140"/>
      <c r="J84" s="674"/>
      <c r="K84" s="493" t="str">
        <f t="shared" si="6"/>
        <v/>
      </c>
      <c r="L84" s="423"/>
      <c r="M84" s="423"/>
    </row>
    <row r="85" spans="2:14" ht="18" customHeight="1">
      <c r="B85" s="582"/>
      <c r="C85" s="377"/>
      <c r="D85" s="387" t="s">
        <v>245</v>
      </c>
      <c r="E85" s="378"/>
      <c r="F85" s="141" t="str">
        <f t="shared" si="5"/>
        <v/>
      </c>
      <c r="G85" s="920"/>
      <c r="H85" s="921"/>
      <c r="I85" s="140"/>
      <c r="J85" s="674"/>
      <c r="K85" s="493" t="str">
        <f t="shared" si="6"/>
        <v/>
      </c>
      <c r="L85" s="423"/>
      <c r="M85" s="423"/>
    </row>
    <row r="86" spans="2:14" ht="24" customHeight="1">
      <c r="J86" s="124" t="s">
        <v>345</v>
      </c>
      <c r="K86" s="494">
        <f>SUM(K76:K85)</f>
        <v>0</v>
      </c>
      <c r="L86" s="138"/>
      <c r="M86" s="138"/>
      <c r="N86" s="138"/>
    </row>
    <row r="87" spans="2:14" ht="24" customHeight="1">
      <c r="J87" s="126"/>
      <c r="K87" s="542"/>
      <c r="L87" s="138"/>
      <c r="M87" s="138"/>
      <c r="N87" s="138"/>
    </row>
    <row r="88" spans="2:14" ht="18" customHeight="1">
      <c r="B88" s="642" t="s">
        <v>348</v>
      </c>
      <c r="L88" s="722"/>
      <c r="M88" s="722" t="s">
        <v>212</v>
      </c>
      <c r="N88" s="117"/>
    </row>
    <row r="89" spans="2:14" s="136" customFormat="1" ht="26">
      <c r="B89" s="721" t="s">
        <v>256</v>
      </c>
      <c r="C89" s="926" t="s">
        <v>341</v>
      </c>
      <c r="D89" s="926"/>
      <c r="E89" s="926"/>
      <c r="F89" s="495"/>
      <c r="G89" s="719" t="s">
        <v>316</v>
      </c>
      <c r="H89" s="719" t="s">
        <v>239</v>
      </c>
      <c r="I89" s="578" t="s">
        <v>342</v>
      </c>
      <c r="J89" s="705" t="s">
        <v>347</v>
      </c>
      <c r="K89" s="422" t="s">
        <v>344</v>
      </c>
      <c r="L89" s="719" t="s">
        <v>325</v>
      </c>
      <c r="M89" s="717" t="s">
        <v>230</v>
      </c>
      <c r="N89" s="139"/>
    </row>
    <row r="90" spans="2:14" ht="18" customHeight="1">
      <c r="B90" s="582"/>
      <c r="C90" s="377"/>
      <c r="D90" s="387" t="s">
        <v>158</v>
      </c>
      <c r="E90" s="378"/>
      <c r="F90" s="575"/>
      <c r="G90" s="694"/>
      <c r="H90" s="577"/>
      <c r="I90" s="140"/>
      <c r="J90" s="742" t="str">
        <f>IF(H90="","",IF($I90="日","1,500",IF($I90="外","5,500")))</f>
        <v/>
      </c>
      <c r="K90" s="493" t="str">
        <f>IF(H90="","",(J90*H90))</f>
        <v/>
      </c>
      <c r="L90" s="423"/>
      <c r="M90" s="423"/>
    </row>
    <row r="91" spans="2:14" ht="18" customHeight="1">
      <c r="B91" s="582"/>
      <c r="C91" s="377"/>
      <c r="D91" s="387" t="s">
        <v>245</v>
      </c>
      <c r="E91" s="378"/>
      <c r="F91" s="576"/>
      <c r="G91" s="694"/>
      <c r="H91" s="577"/>
      <c r="I91" s="140"/>
      <c r="J91" s="742" t="str">
        <f t="shared" ref="J91:J99" si="7">IF(H91="","",IF($I91="日","1,500",IF($I91="外","5,500")))</f>
        <v/>
      </c>
      <c r="K91" s="493" t="str">
        <f t="shared" ref="K91:K99" si="8">IF(H91="","",(J91*H91))</f>
        <v/>
      </c>
      <c r="L91" s="423"/>
      <c r="M91" s="423"/>
    </row>
    <row r="92" spans="2:14" ht="18" customHeight="1">
      <c r="B92" s="582"/>
      <c r="C92" s="377"/>
      <c r="D92" s="387" t="s">
        <v>245</v>
      </c>
      <c r="E92" s="378"/>
      <c r="F92" s="576"/>
      <c r="G92" s="694"/>
      <c r="H92" s="577"/>
      <c r="I92" s="140"/>
      <c r="J92" s="742" t="str">
        <f>IF(H92="","",IF($I92="日","1,500",IF($I92="外","5,500")))</f>
        <v/>
      </c>
      <c r="K92" s="493" t="str">
        <f t="shared" si="8"/>
        <v/>
      </c>
      <c r="L92" s="423"/>
      <c r="M92" s="423"/>
    </row>
    <row r="93" spans="2:14" ht="18" customHeight="1">
      <c r="B93" s="582"/>
      <c r="C93" s="377"/>
      <c r="D93" s="387" t="s">
        <v>245</v>
      </c>
      <c r="E93" s="378"/>
      <c r="F93" s="576"/>
      <c r="G93" s="694"/>
      <c r="H93" s="577"/>
      <c r="I93" s="140"/>
      <c r="J93" s="742" t="str">
        <f>IF(H93="","",IF($I93="日","1,500",IF($I93="外","5,500")))</f>
        <v/>
      </c>
      <c r="K93" s="493" t="str">
        <f t="shared" si="8"/>
        <v/>
      </c>
      <c r="L93" s="423"/>
      <c r="M93" s="423"/>
    </row>
    <row r="94" spans="2:14" ht="18" customHeight="1">
      <c r="B94" s="582"/>
      <c r="C94" s="377"/>
      <c r="D94" s="387" t="s">
        <v>245</v>
      </c>
      <c r="E94" s="378"/>
      <c r="F94" s="576"/>
      <c r="G94" s="694"/>
      <c r="H94" s="577"/>
      <c r="I94" s="140"/>
      <c r="J94" s="742" t="str">
        <f t="shared" si="7"/>
        <v/>
      </c>
      <c r="K94" s="493" t="str">
        <f t="shared" si="8"/>
        <v/>
      </c>
      <c r="L94" s="423"/>
      <c r="M94" s="423"/>
    </row>
    <row r="95" spans="2:14" ht="18" customHeight="1">
      <c r="B95" s="582"/>
      <c r="C95" s="377"/>
      <c r="D95" s="387" t="s">
        <v>245</v>
      </c>
      <c r="E95" s="378"/>
      <c r="F95" s="576"/>
      <c r="G95" s="694"/>
      <c r="H95" s="577"/>
      <c r="I95" s="140"/>
      <c r="J95" s="742" t="str">
        <f>IF(H95="","",IF($I95="日","1,500",IF($I95="外","5,500")))</f>
        <v/>
      </c>
      <c r="K95" s="493" t="str">
        <f>IF(H95="","",(J95*H95))</f>
        <v/>
      </c>
      <c r="L95" s="423"/>
      <c r="M95" s="423"/>
    </row>
    <row r="96" spans="2:14" ht="18" customHeight="1">
      <c r="B96" s="582"/>
      <c r="C96" s="377"/>
      <c r="D96" s="387" t="s">
        <v>245</v>
      </c>
      <c r="E96" s="378"/>
      <c r="F96" s="576"/>
      <c r="G96" s="694"/>
      <c r="H96" s="577"/>
      <c r="I96" s="140"/>
      <c r="J96" s="742" t="str">
        <f t="shared" si="7"/>
        <v/>
      </c>
      <c r="K96" s="493" t="str">
        <f>IF(H96="","",(J96*H96))</f>
        <v/>
      </c>
      <c r="L96" s="423"/>
      <c r="M96" s="423"/>
    </row>
    <row r="97" spans="2:14" ht="18" customHeight="1">
      <c r="B97" s="582"/>
      <c r="C97" s="377"/>
      <c r="D97" s="387" t="s">
        <v>245</v>
      </c>
      <c r="E97" s="378"/>
      <c r="F97" s="576"/>
      <c r="G97" s="694"/>
      <c r="H97" s="577"/>
      <c r="I97" s="140"/>
      <c r="J97" s="742" t="str">
        <f t="shared" si="7"/>
        <v/>
      </c>
      <c r="K97" s="493" t="str">
        <f t="shared" si="8"/>
        <v/>
      </c>
      <c r="L97" s="423"/>
      <c r="M97" s="423"/>
    </row>
    <row r="98" spans="2:14" ht="18" customHeight="1">
      <c r="B98" s="582"/>
      <c r="C98" s="377"/>
      <c r="D98" s="387" t="s">
        <v>245</v>
      </c>
      <c r="E98" s="378"/>
      <c r="F98" s="576"/>
      <c r="G98" s="694"/>
      <c r="H98" s="577"/>
      <c r="I98" s="140"/>
      <c r="J98" s="742" t="str">
        <f>IF(H98="","",IF($I98="日","1,500",IF($I98="外","5,500")))</f>
        <v/>
      </c>
      <c r="K98" s="493" t="str">
        <f t="shared" si="8"/>
        <v/>
      </c>
      <c r="L98" s="423"/>
      <c r="M98" s="423"/>
    </row>
    <row r="99" spans="2:14" ht="18" customHeight="1">
      <c r="B99" s="582"/>
      <c r="C99" s="377"/>
      <c r="D99" s="387" t="s">
        <v>245</v>
      </c>
      <c r="E99" s="378"/>
      <c r="F99" s="576"/>
      <c r="G99" s="694"/>
      <c r="H99" s="577"/>
      <c r="I99" s="140"/>
      <c r="J99" s="742" t="str">
        <f t="shared" si="7"/>
        <v/>
      </c>
      <c r="K99" s="493" t="str">
        <f t="shared" si="8"/>
        <v/>
      </c>
      <c r="L99" s="423"/>
      <c r="M99" s="423"/>
    </row>
    <row r="100" spans="2:14" ht="24" customHeight="1">
      <c r="J100" s="124" t="s">
        <v>345</v>
      </c>
      <c r="K100" s="494">
        <f>SUM(K90:K99)</f>
        <v>0</v>
      </c>
      <c r="L100" s="138"/>
      <c r="M100" s="138"/>
      <c r="N100" s="138"/>
    </row>
  </sheetData>
  <mergeCells count="174">
    <mergeCell ref="L1:M1"/>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K46:K47"/>
    <mergeCell ref="C12:G12"/>
    <mergeCell ref="C19:F19"/>
    <mergeCell ref="C28:F28"/>
    <mergeCell ref="C29:F29"/>
    <mergeCell ref="C34:D35"/>
    <mergeCell ref="C36:D37"/>
    <mergeCell ref="E46:G47"/>
    <mergeCell ref="E44:G45"/>
    <mergeCell ref="E42:G43"/>
    <mergeCell ref="E40:G41"/>
    <mergeCell ref="E38:G39"/>
    <mergeCell ref="C13:G13"/>
    <mergeCell ref="C14:G14"/>
    <mergeCell ref="C15:G15"/>
    <mergeCell ref="C27:F27"/>
    <mergeCell ref="C46:D47"/>
    <mergeCell ref="C44:D45"/>
    <mergeCell ref="C42:D43"/>
    <mergeCell ref="C40:D41"/>
    <mergeCell ref="C38:D39"/>
    <mergeCell ref="K44:K45"/>
    <mergeCell ref="K42:K43"/>
    <mergeCell ref="H45:I45"/>
    <mergeCell ref="H44:I44"/>
    <mergeCell ref="H43:I43"/>
    <mergeCell ref="H42:I42"/>
    <mergeCell ref="H41:I41"/>
    <mergeCell ref="K38:K39"/>
    <mergeCell ref="K40:K41"/>
    <mergeCell ref="C4:E4"/>
    <mergeCell ref="C5:E5"/>
    <mergeCell ref="C6:E6"/>
    <mergeCell ref="F4:G4"/>
    <mergeCell ref="F5:G5"/>
    <mergeCell ref="F6:G6"/>
    <mergeCell ref="C9:G9"/>
    <mergeCell ref="C10:G10"/>
    <mergeCell ref="C11:G11"/>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J15:K15"/>
    <mergeCell ref="H10:I10"/>
    <mergeCell ref="J10:K10"/>
    <mergeCell ref="H11:I11"/>
    <mergeCell ref="J11:K11"/>
    <mergeCell ref="I31:J31"/>
    <mergeCell ref="H16:I16"/>
    <mergeCell ref="H14:I14"/>
    <mergeCell ref="H15:I15"/>
    <mergeCell ref="J14:K14"/>
    <mergeCell ref="I4:L4"/>
    <mergeCell ref="I6:L6"/>
    <mergeCell ref="I5:L5"/>
    <mergeCell ref="H12:I12"/>
    <mergeCell ref="J12:K12"/>
    <mergeCell ref="H13:I13"/>
    <mergeCell ref="J13:K13"/>
    <mergeCell ref="H9:I9"/>
    <mergeCell ref="J9:K9"/>
    <mergeCell ref="C89:E89"/>
    <mergeCell ref="C24:F24"/>
    <mergeCell ref="C25:F25"/>
    <mergeCell ref="C22:F22"/>
    <mergeCell ref="C23:F23"/>
    <mergeCell ref="C20:F20"/>
    <mergeCell ref="C21:F21"/>
    <mergeCell ref="I58:J58"/>
    <mergeCell ref="I59:J59"/>
    <mergeCell ref="C75:E75"/>
    <mergeCell ref="I56:J56"/>
    <mergeCell ref="J40:J41"/>
    <mergeCell ref="C61:E61"/>
    <mergeCell ref="H46:I46"/>
    <mergeCell ref="H47:I47"/>
    <mergeCell ref="H39:I39"/>
    <mergeCell ref="H38:I38"/>
    <mergeCell ref="I57:J57"/>
    <mergeCell ref="H34:I34"/>
    <mergeCell ref="H40:I40"/>
    <mergeCell ref="C54:D55"/>
    <mergeCell ref="C52:D53"/>
    <mergeCell ref="C50:D51"/>
    <mergeCell ref="C48:D49"/>
    <mergeCell ref="G61:H61"/>
    <mergeCell ref="G62:H62"/>
    <mergeCell ref="G63:H63"/>
    <mergeCell ref="G64:H64"/>
    <mergeCell ref="G65:H65"/>
    <mergeCell ref="G66:H66"/>
    <mergeCell ref="G67:H67"/>
    <mergeCell ref="G68:H68"/>
    <mergeCell ref="G69:H69"/>
    <mergeCell ref="G82:H82"/>
    <mergeCell ref="G83:H83"/>
    <mergeCell ref="G84:H84"/>
    <mergeCell ref="G85:H85"/>
    <mergeCell ref="G70:H70"/>
    <mergeCell ref="G71:H71"/>
    <mergeCell ref="G75:H75"/>
    <mergeCell ref="G76:H76"/>
    <mergeCell ref="G77:H77"/>
    <mergeCell ref="G78:H78"/>
    <mergeCell ref="G79:H79"/>
    <mergeCell ref="G80:H80"/>
    <mergeCell ref="G81:H81"/>
  </mergeCells>
  <phoneticPr fontId="6"/>
  <dataValidations count="5">
    <dataValidation type="list" allowBlank="1" showInputMessage="1" showErrorMessage="1" sqref="J36 J38 J40 J42 J44 J46 J48 J50 J52 J54" xr:uid="{00000000-0002-0000-0800-000000000000}">
      <formula1>"往復,片道"</formula1>
    </dataValidation>
    <dataValidation type="list" allowBlank="1" showInputMessage="1" showErrorMessage="1" sqref="I90:I99 I62:I71 I76:I85"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0:M99 L76:M85 H10:I15" xr:uid="{00000000-0002-0000-0800-000003000000}"/>
    <dataValidation imeMode="off" allowBlank="1" showInputMessage="1" showErrorMessage="1" sqref="H5:H6 B20:B29 G20:J29 B36:D55 E62:G71 B62:C71 J90:J99 H37:I37 H39:I39 H41:I41 H43:I43 H45:I45 H47:I47 H51:I51 H53:I53 H55:I55 H49:I49 J10:K15 D11:E15 B76:C85 E76:G85 J62:J71 B90:C99 E90:G99 B10:C15 J76:J85" xr:uid="{00000000-0002-0000-0800-000004000000}"/>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pageSetUpPr fitToPage="1"/>
  </sheetPr>
  <dimension ref="B1:U233"/>
  <sheetViews>
    <sheetView showGridLines="0" view="pageBreakPreview" zoomScale="80" zoomScaleNormal="80" zoomScaleSheetLayoutView="80" workbookViewId="0">
      <selection activeCell="A30" sqref="A30"/>
    </sheetView>
  </sheetViews>
  <sheetFormatPr defaultColWidth="7" defaultRowHeight="13"/>
  <cols>
    <col min="1" max="1" width="66.36328125" style="142" customWidth="1"/>
    <col min="2" max="2" width="14" style="648" customWidth="1"/>
    <col min="3" max="3" width="23" style="143" customWidth="1"/>
    <col min="4" max="4" width="23" style="144" customWidth="1"/>
    <col min="5" max="5" width="11.08984375" style="142" customWidth="1"/>
    <col min="6" max="6" width="11.7265625" style="143" customWidth="1"/>
    <col min="7" max="7" width="12.26953125" style="142" customWidth="1"/>
    <col min="8" max="8" width="12.36328125" style="142" customWidth="1"/>
    <col min="9" max="9" width="8.7265625" style="146" customWidth="1"/>
    <col min="10" max="10" width="22.26953125" style="146" customWidth="1"/>
    <col min="11" max="11" width="2.26953125" style="142" customWidth="1"/>
    <col min="12" max="12" width="11.7265625" style="142" customWidth="1"/>
    <col min="13" max="13" width="13.26953125" style="142" customWidth="1"/>
    <col min="14" max="14" width="36.6328125" style="145" customWidth="1"/>
    <col min="15" max="15" width="42.6328125" style="142" customWidth="1"/>
    <col min="16" max="16" width="11.08984375" style="142" customWidth="1"/>
    <col min="17" max="17" width="11.7265625" style="142" customWidth="1"/>
    <col min="18" max="18" width="13.90625" style="142" bestFit="1" customWidth="1"/>
    <col min="19" max="19" width="12.36328125" style="142" customWidth="1"/>
    <col min="20" max="20" width="8.90625" style="143" customWidth="1"/>
    <col min="21" max="21" width="12.6328125" style="146" customWidth="1"/>
    <col min="22" max="16384" width="7" style="142"/>
  </cols>
  <sheetData>
    <row r="1" spans="2:11" ht="16.5" customHeight="1">
      <c r="I1" s="984" t="str">
        <f>IF(基本情報!E31="見積書","見積書　別紙６",IF(基本情報!E31="契約書","別紙６"))</f>
        <v>見積書　別紙６</v>
      </c>
      <c r="J1" s="984"/>
      <c r="K1" s="724"/>
    </row>
    <row r="2" spans="2:11" ht="16.5" customHeight="1">
      <c r="B2" s="649" t="s">
        <v>349</v>
      </c>
      <c r="C2" s="203"/>
      <c r="D2" s="204"/>
      <c r="E2" s="205"/>
      <c r="F2" s="203"/>
      <c r="G2" s="205"/>
    </row>
    <row r="3" spans="2:11" ht="16.5" customHeight="1">
      <c r="B3" s="650" t="s">
        <v>350</v>
      </c>
      <c r="I3" s="985" t="s">
        <v>212</v>
      </c>
      <c r="J3" s="985"/>
    </row>
    <row r="4" spans="2:11" ht="32.25" customHeight="1">
      <c r="B4" s="651" t="s">
        <v>256</v>
      </c>
      <c r="C4" s="630" t="s">
        <v>351</v>
      </c>
      <c r="D4" s="403" t="s">
        <v>352</v>
      </c>
      <c r="E4" s="723" t="s">
        <v>281</v>
      </c>
      <c r="F4" s="426" t="s">
        <v>353</v>
      </c>
      <c r="G4" s="543" t="s">
        <v>354</v>
      </c>
      <c r="H4" s="427" t="s">
        <v>355</v>
      </c>
      <c r="I4" s="544" t="s">
        <v>356</v>
      </c>
      <c r="J4" s="543" t="s">
        <v>272</v>
      </c>
      <c r="K4" s="143"/>
    </row>
    <row r="5" spans="2:11" ht="19.5" customHeight="1">
      <c r="B5" s="652"/>
      <c r="C5" s="629"/>
      <c r="D5" s="553"/>
      <c r="E5" s="554"/>
      <c r="F5" s="555"/>
      <c r="G5" s="556"/>
      <c r="H5" s="550" t="str">
        <f>IFERROR(ROUND(IF(F5="","",IF(F5="8%税込",E5*G5/1.08,IF(F5="10%税込",E5*G5/1.1,IF(F5="税抜",E5*G5)))),0),"")</f>
        <v/>
      </c>
      <c r="I5" s="557"/>
      <c r="J5" s="557"/>
      <c r="K5" s="147"/>
    </row>
    <row r="6" spans="2:11" ht="19.5" customHeight="1">
      <c r="B6" s="652"/>
      <c r="C6" s="629"/>
      <c r="D6" s="553"/>
      <c r="E6" s="554"/>
      <c r="F6" s="555"/>
      <c r="G6" s="556"/>
      <c r="H6" s="550" t="str">
        <f t="shared" ref="H6:H34" si="0">IFERROR(ROUND(IF(F6="","",IF(F6="8%税込",E6*G6/1.08,IF(F6="10%税込",E6*G6/1.1,IF(F6="税抜",E6*G6)))),0),"")</f>
        <v/>
      </c>
      <c r="I6" s="557"/>
      <c r="J6" s="557"/>
      <c r="K6" s="147"/>
    </row>
    <row r="7" spans="2:11" ht="19.5" customHeight="1">
      <c r="B7" s="652"/>
      <c r="C7" s="629"/>
      <c r="D7" s="553"/>
      <c r="E7" s="554"/>
      <c r="F7" s="555"/>
      <c r="G7" s="556"/>
      <c r="H7" s="550" t="str">
        <f t="shared" si="0"/>
        <v/>
      </c>
      <c r="I7" s="557"/>
      <c r="J7" s="557"/>
      <c r="K7" s="147"/>
    </row>
    <row r="8" spans="2:11" ht="19.5" customHeight="1">
      <c r="B8" s="652"/>
      <c r="C8" s="629"/>
      <c r="D8" s="553"/>
      <c r="E8" s="554"/>
      <c r="F8" s="555"/>
      <c r="G8" s="556"/>
      <c r="H8" s="550" t="str">
        <f t="shared" si="0"/>
        <v/>
      </c>
      <c r="I8" s="557"/>
      <c r="J8" s="557"/>
      <c r="K8" s="147"/>
    </row>
    <row r="9" spans="2:11" ht="19.5" customHeight="1">
      <c r="B9" s="652"/>
      <c r="C9" s="629"/>
      <c r="D9" s="553"/>
      <c r="E9" s="554"/>
      <c r="F9" s="555"/>
      <c r="G9" s="556"/>
      <c r="H9" s="550" t="str">
        <f t="shared" si="0"/>
        <v/>
      </c>
      <c r="I9" s="557"/>
      <c r="J9" s="557"/>
      <c r="K9" s="147"/>
    </row>
    <row r="10" spans="2:11" ht="19.5" customHeight="1">
      <c r="B10" s="652"/>
      <c r="C10" s="629"/>
      <c r="D10" s="553"/>
      <c r="E10" s="554"/>
      <c r="F10" s="555"/>
      <c r="G10" s="556"/>
      <c r="H10" s="550" t="str">
        <f t="shared" si="0"/>
        <v/>
      </c>
      <c r="I10" s="557"/>
      <c r="J10" s="557"/>
      <c r="K10" s="147"/>
    </row>
    <row r="11" spans="2:11" ht="19.5" customHeight="1">
      <c r="B11" s="652"/>
      <c r="C11" s="629"/>
      <c r="D11" s="553"/>
      <c r="E11" s="554"/>
      <c r="F11" s="555"/>
      <c r="G11" s="556"/>
      <c r="H11" s="550" t="str">
        <f t="shared" si="0"/>
        <v/>
      </c>
      <c r="I11" s="557"/>
      <c r="J11" s="557"/>
      <c r="K11" s="147"/>
    </row>
    <row r="12" spans="2:11" ht="19.5" customHeight="1">
      <c r="B12" s="652"/>
      <c r="C12" s="629"/>
      <c r="D12" s="553"/>
      <c r="E12" s="554"/>
      <c r="F12" s="555"/>
      <c r="G12" s="556"/>
      <c r="H12" s="550" t="str">
        <f t="shared" si="0"/>
        <v/>
      </c>
      <c r="I12" s="557"/>
      <c r="J12" s="557"/>
      <c r="K12" s="147"/>
    </row>
    <row r="13" spans="2:11" ht="19.5" customHeight="1">
      <c r="B13" s="652"/>
      <c r="C13" s="629"/>
      <c r="D13" s="553"/>
      <c r="E13" s="554"/>
      <c r="F13" s="555"/>
      <c r="G13" s="556"/>
      <c r="H13" s="550" t="str">
        <f t="shared" si="0"/>
        <v/>
      </c>
      <c r="I13" s="557"/>
      <c r="J13" s="557"/>
      <c r="K13" s="147"/>
    </row>
    <row r="14" spans="2:11" ht="19.5" customHeight="1">
      <c r="B14" s="652"/>
      <c r="C14" s="629"/>
      <c r="D14" s="553"/>
      <c r="E14" s="554"/>
      <c r="F14" s="555"/>
      <c r="G14" s="556"/>
      <c r="H14" s="550" t="str">
        <f t="shared" si="0"/>
        <v/>
      </c>
      <c r="I14" s="557"/>
      <c r="J14" s="557"/>
      <c r="K14" s="147"/>
    </row>
    <row r="15" spans="2:11" ht="19.5" customHeight="1">
      <c r="B15" s="652"/>
      <c r="C15" s="629"/>
      <c r="D15" s="553"/>
      <c r="E15" s="554"/>
      <c r="F15" s="555"/>
      <c r="G15" s="556"/>
      <c r="H15" s="550" t="str">
        <f t="shared" si="0"/>
        <v/>
      </c>
      <c r="I15" s="557"/>
      <c r="J15" s="557"/>
      <c r="K15" s="147"/>
    </row>
    <row r="16" spans="2:11" ht="19.5" customHeight="1">
      <c r="B16" s="652"/>
      <c r="C16" s="629"/>
      <c r="D16" s="553"/>
      <c r="E16" s="554"/>
      <c r="F16" s="555"/>
      <c r="G16" s="556"/>
      <c r="H16" s="550" t="str">
        <f t="shared" si="0"/>
        <v/>
      </c>
      <c r="I16" s="557"/>
      <c r="J16" s="557"/>
      <c r="K16" s="147"/>
    </row>
    <row r="17" spans="2:11" ht="19.5" customHeight="1">
      <c r="B17" s="652"/>
      <c r="C17" s="629"/>
      <c r="D17" s="553"/>
      <c r="E17" s="554"/>
      <c r="F17" s="555"/>
      <c r="G17" s="556"/>
      <c r="H17" s="550" t="str">
        <f t="shared" si="0"/>
        <v/>
      </c>
      <c r="I17" s="557"/>
      <c r="J17" s="557"/>
      <c r="K17" s="147"/>
    </row>
    <row r="18" spans="2:11" ht="19.5" customHeight="1">
      <c r="B18" s="652"/>
      <c r="C18" s="629"/>
      <c r="D18" s="553"/>
      <c r="E18" s="554"/>
      <c r="F18" s="555"/>
      <c r="G18" s="556"/>
      <c r="H18" s="550" t="str">
        <f t="shared" si="0"/>
        <v/>
      </c>
      <c r="I18" s="557"/>
      <c r="J18" s="557"/>
      <c r="K18" s="147"/>
    </row>
    <row r="19" spans="2:11" ht="19.5" customHeight="1">
      <c r="B19" s="652"/>
      <c r="C19" s="629"/>
      <c r="D19" s="553"/>
      <c r="E19" s="554"/>
      <c r="F19" s="555"/>
      <c r="G19" s="556"/>
      <c r="H19" s="550" t="str">
        <f t="shared" si="0"/>
        <v/>
      </c>
      <c r="I19" s="557"/>
      <c r="J19" s="557"/>
      <c r="K19" s="147"/>
    </row>
    <row r="20" spans="2:11" ht="19.5" customHeight="1">
      <c r="B20" s="652"/>
      <c r="C20" s="629"/>
      <c r="D20" s="553"/>
      <c r="E20" s="554"/>
      <c r="F20" s="555"/>
      <c r="G20" s="556"/>
      <c r="H20" s="550" t="str">
        <f t="shared" si="0"/>
        <v/>
      </c>
      <c r="I20" s="557"/>
      <c r="J20" s="557"/>
      <c r="K20" s="147"/>
    </row>
    <row r="21" spans="2:11" ht="19.5" customHeight="1">
      <c r="B21" s="652"/>
      <c r="C21" s="629"/>
      <c r="D21" s="553"/>
      <c r="E21" s="554"/>
      <c r="F21" s="555"/>
      <c r="G21" s="556"/>
      <c r="H21" s="550" t="str">
        <f t="shared" si="0"/>
        <v/>
      </c>
      <c r="I21" s="557"/>
      <c r="J21" s="557"/>
      <c r="K21" s="147"/>
    </row>
    <row r="22" spans="2:11" ht="19.5" customHeight="1">
      <c r="B22" s="652"/>
      <c r="C22" s="629"/>
      <c r="D22" s="553"/>
      <c r="E22" s="554"/>
      <c r="F22" s="555"/>
      <c r="G22" s="556"/>
      <c r="H22" s="550" t="str">
        <f t="shared" si="0"/>
        <v/>
      </c>
      <c r="I22" s="557"/>
      <c r="J22" s="557"/>
      <c r="K22" s="147"/>
    </row>
    <row r="23" spans="2:11" ht="19.5" customHeight="1">
      <c r="B23" s="652"/>
      <c r="C23" s="629"/>
      <c r="D23" s="553"/>
      <c r="E23" s="554"/>
      <c r="F23" s="555"/>
      <c r="G23" s="556"/>
      <c r="H23" s="550" t="str">
        <f t="shared" si="0"/>
        <v/>
      </c>
      <c r="I23" s="557"/>
      <c r="J23" s="557"/>
      <c r="K23" s="147"/>
    </row>
    <row r="24" spans="2:11" ht="19.5" customHeight="1">
      <c r="B24" s="652"/>
      <c r="C24" s="629"/>
      <c r="D24" s="553"/>
      <c r="E24" s="554"/>
      <c r="F24" s="555"/>
      <c r="G24" s="556"/>
      <c r="H24" s="550" t="str">
        <f t="shared" si="0"/>
        <v/>
      </c>
      <c r="I24" s="557"/>
      <c r="J24" s="557"/>
      <c r="K24" s="147"/>
    </row>
    <row r="25" spans="2:11" ht="19.5" customHeight="1">
      <c r="B25" s="652"/>
      <c r="C25" s="629"/>
      <c r="D25" s="553"/>
      <c r="E25" s="554"/>
      <c r="F25" s="555"/>
      <c r="G25" s="556"/>
      <c r="H25" s="550" t="str">
        <f t="shared" si="0"/>
        <v/>
      </c>
      <c r="I25" s="557"/>
      <c r="J25" s="557"/>
      <c r="K25" s="147"/>
    </row>
    <row r="26" spans="2:11" ht="19.5" customHeight="1">
      <c r="B26" s="652"/>
      <c r="C26" s="629"/>
      <c r="D26" s="553"/>
      <c r="E26" s="554"/>
      <c r="F26" s="555"/>
      <c r="G26" s="556"/>
      <c r="H26" s="550" t="str">
        <f t="shared" si="0"/>
        <v/>
      </c>
      <c r="I26" s="557"/>
      <c r="J26" s="557"/>
      <c r="K26" s="147"/>
    </row>
    <row r="27" spans="2:11" ht="19.5" customHeight="1">
      <c r="B27" s="652"/>
      <c r="C27" s="629"/>
      <c r="D27" s="553"/>
      <c r="E27" s="554"/>
      <c r="F27" s="555"/>
      <c r="G27" s="556"/>
      <c r="H27" s="550" t="str">
        <f t="shared" si="0"/>
        <v/>
      </c>
      <c r="I27" s="557"/>
      <c r="J27" s="557"/>
      <c r="K27" s="147"/>
    </row>
    <row r="28" spans="2:11" ht="19.5" customHeight="1">
      <c r="B28" s="652"/>
      <c r="C28" s="629"/>
      <c r="D28" s="553"/>
      <c r="E28" s="554"/>
      <c r="F28" s="555"/>
      <c r="G28" s="556"/>
      <c r="H28" s="550" t="str">
        <f t="shared" si="0"/>
        <v/>
      </c>
      <c r="I28" s="557"/>
      <c r="J28" s="557"/>
      <c r="K28" s="147"/>
    </row>
    <row r="29" spans="2:11" ht="19.5" customHeight="1">
      <c r="B29" s="652"/>
      <c r="C29" s="629"/>
      <c r="D29" s="553"/>
      <c r="E29" s="554"/>
      <c r="F29" s="555"/>
      <c r="G29" s="556"/>
      <c r="H29" s="550" t="str">
        <f t="shared" si="0"/>
        <v/>
      </c>
      <c r="I29" s="557"/>
      <c r="J29" s="557"/>
      <c r="K29" s="147"/>
    </row>
    <row r="30" spans="2:11" ht="19.5" customHeight="1">
      <c r="B30" s="652"/>
      <c r="C30" s="629"/>
      <c r="D30" s="553"/>
      <c r="E30" s="554"/>
      <c r="F30" s="555"/>
      <c r="G30" s="556"/>
      <c r="H30" s="550" t="str">
        <f t="shared" si="0"/>
        <v/>
      </c>
      <c r="I30" s="557"/>
      <c r="J30" s="557"/>
      <c r="K30" s="147"/>
    </row>
    <row r="31" spans="2:11" ht="19.5" customHeight="1">
      <c r="B31" s="652"/>
      <c r="C31" s="629"/>
      <c r="D31" s="553"/>
      <c r="E31" s="554"/>
      <c r="F31" s="555"/>
      <c r="G31" s="556"/>
      <c r="H31" s="550" t="str">
        <f t="shared" si="0"/>
        <v/>
      </c>
      <c r="I31" s="557"/>
      <c r="J31" s="557"/>
      <c r="K31" s="147"/>
    </row>
    <row r="32" spans="2:11" ht="19.5" customHeight="1">
      <c r="B32" s="652"/>
      <c r="C32" s="629"/>
      <c r="D32" s="553"/>
      <c r="E32" s="554"/>
      <c r="F32" s="555"/>
      <c r="G32" s="556"/>
      <c r="H32" s="550" t="str">
        <f t="shared" si="0"/>
        <v/>
      </c>
      <c r="I32" s="557"/>
      <c r="J32" s="557"/>
      <c r="K32" s="147"/>
    </row>
    <row r="33" spans="2:11" ht="19.5" customHeight="1">
      <c r="B33" s="652"/>
      <c r="C33" s="629"/>
      <c r="D33" s="553"/>
      <c r="E33" s="554"/>
      <c r="F33" s="555"/>
      <c r="G33" s="556"/>
      <c r="H33" s="550" t="str">
        <f t="shared" si="0"/>
        <v/>
      </c>
      <c r="I33" s="557"/>
      <c r="J33" s="557"/>
      <c r="K33" s="147"/>
    </row>
    <row r="34" spans="2:11" ht="19.5" customHeight="1">
      <c r="B34" s="652"/>
      <c r="C34" s="629"/>
      <c r="D34" s="553"/>
      <c r="E34" s="554"/>
      <c r="F34" s="555"/>
      <c r="G34" s="556"/>
      <c r="H34" s="550" t="str">
        <f t="shared" si="0"/>
        <v/>
      </c>
      <c r="I34" s="557"/>
      <c r="J34" s="557"/>
      <c r="K34" s="147"/>
    </row>
    <row r="35" spans="2:11" ht="24.75" customHeight="1">
      <c r="C35" s="142"/>
      <c r="D35" s="148"/>
      <c r="E35" s="148"/>
      <c r="F35" s="974" t="s">
        <v>357</v>
      </c>
      <c r="G35" s="975"/>
      <c r="H35" s="561">
        <f>SUM(H5:H34)</f>
        <v>0</v>
      </c>
      <c r="I35" s="149"/>
      <c r="J35" s="149"/>
      <c r="K35" s="150"/>
    </row>
    <row r="36" spans="2:11" ht="22.5" customHeight="1">
      <c r="I36" s="722"/>
      <c r="J36" s="722"/>
      <c r="K36" s="724"/>
    </row>
    <row r="37" spans="2:11" s="43" customFormat="1" ht="24.75" customHeight="1">
      <c r="B37" s="642" t="s">
        <v>358</v>
      </c>
      <c r="C37" s="151"/>
      <c r="F37" s="972" t="s">
        <v>359</v>
      </c>
      <c r="G37" s="973"/>
      <c r="H37" s="620">
        <f>SUM(H68,H101,H134)</f>
        <v>0</v>
      </c>
      <c r="I37" s="152"/>
      <c r="J37" s="152"/>
      <c r="K37" s="153"/>
    </row>
    <row r="38" spans="2:11" s="43" customFormat="1" ht="16.5" customHeight="1">
      <c r="B38" s="642" t="s">
        <v>360</v>
      </c>
      <c r="C38" s="151"/>
      <c r="F38" s="726"/>
      <c r="I38" s="722"/>
      <c r="J38" s="722" t="s">
        <v>212</v>
      </c>
      <c r="K38" s="142"/>
    </row>
    <row r="39" spans="2:11" s="43" customFormat="1" ht="32.25" customHeight="1">
      <c r="B39" s="660" t="s">
        <v>256</v>
      </c>
      <c r="C39" s="976" t="s">
        <v>361</v>
      </c>
      <c r="D39" s="871"/>
      <c r="E39" s="415" t="s">
        <v>281</v>
      </c>
      <c r="F39" s="426" t="s">
        <v>353</v>
      </c>
      <c r="G39" s="415" t="s">
        <v>362</v>
      </c>
      <c r="H39" s="427" t="s">
        <v>355</v>
      </c>
      <c r="I39" s="544" t="s">
        <v>356</v>
      </c>
      <c r="J39" s="543" t="s">
        <v>272</v>
      </c>
      <c r="K39" s="143"/>
    </row>
    <row r="40" spans="2:11" s="43" customFormat="1" ht="19.5" customHeight="1">
      <c r="B40" s="652"/>
      <c r="C40" s="970"/>
      <c r="D40" s="970"/>
      <c r="E40" s="554"/>
      <c r="F40" s="555"/>
      <c r="G40" s="556"/>
      <c r="H40" s="550" t="str">
        <f>IFERROR(ROUND(IF(F40="","",IF(F40="10%税込",E40*G40/1.1,IF(F40="税抜",E40*G40))),0),"")</f>
        <v/>
      </c>
      <c r="I40" s="557"/>
      <c r="J40" s="557"/>
      <c r="K40" s="147"/>
    </row>
    <row r="41" spans="2:11" s="43" customFormat="1" ht="19.5" customHeight="1">
      <c r="B41" s="652"/>
      <c r="C41" s="970"/>
      <c r="D41" s="970"/>
      <c r="E41" s="554"/>
      <c r="F41" s="555"/>
      <c r="G41" s="556"/>
      <c r="H41" s="550" t="str">
        <f t="shared" ref="H41:H67" si="1">IFERROR(ROUND(IF(F41="","",IF(F41="10%税込",E41*G41/1.1,IF(F41="税抜",E41*G41))),0),"")</f>
        <v/>
      </c>
      <c r="I41" s="557"/>
      <c r="J41" s="557"/>
      <c r="K41" s="147"/>
    </row>
    <row r="42" spans="2:11" s="43" customFormat="1" ht="19.5" customHeight="1">
      <c r="B42" s="652"/>
      <c r="C42" s="970"/>
      <c r="D42" s="970"/>
      <c r="E42" s="554"/>
      <c r="F42" s="555"/>
      <c r="G42" s="556"/>
      <c r="H42" s="550" t="str">
        <f t="shared" si="1"/>
        <v/>
      </c>
      <c r="I42" s="557"/>
      <c r="J42" s="557"/>
      <c r="K42" s="147"/>
    </row>
    <row r="43" spans="2:11" s="43" customFormat="1" ht="19.5" customHeight="1">
      <c r="B43" s="652"/>
      <c r="C43" s="970"/>
      <c r="D43" s="970"/>
      <c r="E43" s="554"/>
      <c r="F43" s="555"/>
      <c r="G43" s="556"/>
      <c r="H43" s="550" t="str">
        <f t="shared" si="1"/>
        <v/>
      </c>
      <c r="I43" s="557"/>
      <c r="J43" s="557"/>
      <c r="K43" s="147"/>
    </row>
    <row r="44" spans="2:11" s="43" customFormat="1" ht="19.5" customHeight="1">
      <c r="B44" s="652"/>
      <c r="C44" s="970"/>
      <c r="D44" s="970"/>
      <c r="E44" s="554"/>
      <c r="F44" s="555"/>
      <c r="G44" s="556"/>
      <c r="H44" s="550" t="str">
        <f t="shared" si="1"/>
        <v/>
      </c>
      <c r="I44" s="557"/>
      <c r="J44" s="557"/>
      <c r="K44" s="147"/>
    </row>
    <row r="45" spans="2:11" s="43" customFormat="1" ht="19.5" customHeight="1">
      <c r="B45" s="652"/>
      <c r="C45" s="970"/>
      <c r="D45" s="970"/>
      <c r="E45" s="554"/>
      <c r="F45" s="555"/>
      <c r="G45" s="556"/>
      <c r="H45" s="550" t="str">
        <f t="shared" si="1"/>
        <v/>
      </c>
      <c r="I45" s="557"/>
      <c r="J45" s="557"/>
      <c r="K45" s="147"/>
    </row>
    <row r="46" spans="2:11" s="43" customFormat="1" ht="19.5" customHeight="1">
      <c r="B46" s="652"/>
      <c r="C46" s="970"/>
      <c r="D46" s="970"/>
      <c r="E46" s="554"/>
      <c r="F46" s="555"/>
      <c r="G46" s="556"/>
      <c r="H46" s="550" t="str">
        <f t="shared" si="1"/>
        <v/>
      </c>
      <c r="I46" s="557"/>
      <c r="J46" s="557"/>
      <c r="K46" s="147"/>
    </row>
    <row r="47" spans="2:11" s="43" customFormat="1" ht="19.5" customHeight="1">
      <c r="B47" s="652"/>
      <c r="C47" s="970"/>
      <c r="D47" s="970"/>
      <c r="E47" s="554"/>
      <c r="F47" s="555"/>
      <c r="G47" s="556"/>
      <c r="H47" s="550" t="str">
        <f t="shared" si="1"/>
        <v/>
      </c>
      <c r="I47" s="557"/>
      <c r="J47" s="557"/>
      <c r="K47" s="147"/>
    </row>
    <row r="48" spans="2:11" s="43" customFormat="1" ht="19.5" customHeight="1">
      <c r="B48" s="652"/>
      <c r="C48" s="970"/>
      <c r="D48" s="970"/>
      <c r="E48" s="554"/>
      <c r="F48" s="555"/>
      <c r="G48" s="556"/>
      <c r="H48" s="550" t="str">
        <f t="shared" si="1"/>
        <v/>
      </c>
      <c r="I48" s="557"/>
      <c r="J48" s="557"/>
      <c r="K48" s="147"/>
    </row>
    <row r="49" spans="2:11" s="43" customFormat="1" ht="19.5" customHeight="1">
      <c r="B49" s="652"/>
      <c r="C49" s="970"/>
      <c r="D49" s="970"/>
      <c r="E49" s="554"/>
      <c r="F49" s="555"/>
      <c r="G49" s="556"/>
      <c r="H49" s="550" t="str">
        <f t="shared" si="1"/>
        <v/>
      </c>
      <c r="I49" s="557"/>
      <c r="J49" s="557"/>
      <c r="K49" s="147"/>
    </row>
    <row r="50" spans="2:11" s="43" customFormat="1" ht="19.5" customHeight="1">
      <c r="B50" s="652"/>
      <c r="C50" s="970"/>
      <c r="D50" s="970"/>
      <c r="E50" s="554"/>
      <c r="F50" s="555"/>
      <c r="G50" s="556"/>
      <c r="H50" s="550" t="str">
        <f t="shared" si="1"/>
        <v/>
      </c>
      <c r="I50" s="557"/>
      <c r="J50" s="557"/>
      <c r="K50" s="147"/>
    </row>
    <row r="51" spans="2:11" s="43" customFormat="1" ht="19.5" customHeight="1">
      <c r="B51" s="652"/>
      <c r="C51" s="970"/>
      <c r="D51" s="970"/>
      <c r="E51" s="554"/>
      <c r="F51" s="555"/>
      <c r="G51" s="556"/>
      <c r="H51" s="550" t="str">
        <f t="shared" si="1"/>
        <v/>
      </c>
      <c r="I51" s="557"/>
      <c r="J51" s="557"/>
      <c r="K51" s="147"/>
    </row>
    <row r="52" spans="2:11" s="43" customFormat="1" ht="19.5" customHeight="1">
      <c r="B52" s="652"/>
      <c r="C52" s="970"/>
      <c r="D52" s="970"/>
      <c r="E52" s="554"/>
      <c r="F52" s="555"/>
      <c r="G52" s="556"/>
      <c r="H52" s="550" t="str">
        <f t="shared" si="1"/>
        <v/>
      </c>
      <c r="I52" s="557"/>
      <c r="J52" s="557"/>
      <c r="K52" s="147"/>
    </row>
    <row r="53" spans="2:11" s="43" customFormat="1" ht="19.5" customHeight="1">
      <c r="B53" s="652"/>
      <c r="C53" s="970"/>
      <c r="D53" s="970"/>
      <c r="E53" s="554"/>
      <c r="F53" s="555"/>
      <c r="G53" s="556"/>
      <c r="H53" s="550" t="str">
        <f t="shared" si="1"/>
        <v/>
      </c>
      <c r="I53" s="557"/>
      <c r="J53" s="557"/>
      <c r="K53" s="147"/>
    </row>
    <row r="54" spans="2:11" s="43" customFormat="1" ht="19.5" customHeight="1">
      <c r="B54" s="652"/>
      <c r="C54" s="970"/>
      <c r="D54" s="970"/>
      <c r="E54" s="554"/>
      <c r="F54" s="555"/>
      <c r="G54" s="556"/>
      <c r="H54" s="550" t="str">
        <f t="shared" si="1"/>
        <v/>
      </c>
      <c r="I54" s="557"/>
      <c r="J54" s="557"/>
      <c r="K54" s="147"/>
    </row>
    <row r="55" spans="2:11" s="43" customFormat="1" ht="19.5" customHeight="1">
      <c r="B55" s="652"/>
      <c r="C55" s="970"/>
      <c r="D55" s="970"/>
      <c r="E55" s="554"/>
      <c r="F55" s="555"/>
      <c r="G55" s="556"/>
      <c r="H55" s="550" t="str">
        <f t="shared" si="1"/>
        <v/>
      </c>
      <c r="I55" s="557"/>
      <c r="J55" s="557"/>
      <c r="K55" s="147"/>
    </row>
    <row r="56" spans="2:11" s="43" customFormat="1" ht="19.5" customHeight="1">
      <c r="B56" s="652"/>
      <c r="C56" s="970"/>
      <c r="D56" s="970"/>
      <c r="E56" s="554"/>
      <c r="F56" s="555"/>
      <c r="G56" s="556"/>
      <c r="H56" s="550" t="str">
        <f t="shared" si="1"/>
        <v/>
      </c>
      <c r="I56" s="557"/>
      <c r="J56" s="557"/>
      <c r="K56" s="147"/>
    </row>
    <row r="57" spans="2:11" s="43" customFormat="1" ht="19.5" customHeight="1">
      <c r="B57" s="652"/>
      <c r="C57" s="970"/>
      <c r="D57" s="970"/>
      <c r="E57" s="554"/>
      <c r="F57" s="555"/>
      <c r="G57" s="556"/>
      <c r="H57" s="550" t="str">
        <f t="shared" si="1"/>
        <v/>
      </c>
      <c r="I57" s="557"/>
      <c r="J57" s="557"/>
      <c r="K57" s="147"/>
    </row>
    <row r="58" spans="2:11" s="43" customFormat="1" ht="19.5" customHeight="1">
      <c r="B58" s="652"/>
      <c r="C58" s="970"/>
      <c r="D58" s="970"/>
      <c r="E58" s="554"/>
      <c r="F58" s="555"/>
      <c r="G58" s="556"/>
      <c r="H58" s="550" t="str">
        <f t="shared" si="1"/>
        <v/>
      </c>
      <c r="I58" s="557"/>
      <c r="J58" s="557"/>
      <c r="K58" s="147"/>
    </row>
    <row r="59" spans="2:11" s="43" customFormat="1" ht="19.5" customHeight="1">
      <c r="B59" s="652"/>
      <c r="C59" s="970"/>
      <c r="D59" s="970"/>
      <c r="E59" s="554"/>
      <c r="F59" s="555"/>
      <c r="G59" s="556"/>
      <c r="H59" s="550" t="str">
        <f t="shared" si="1"/>
        <v/>
      </c>
      <c r="I59" s="557"/>
      <c r="J59" s="557"/>
      <c r="K59" s="147"/>
    </row>
    <row r="60" spans="2:11" s="43" customFormat="1" ht="19.5" customHeight="1">
      <c r="B60" s="652"/>
      <c r="C60" s="970"/>
      <c r="D60" s="970"/>
      <c r="E60" s="554"/>
      <c r="F60" s="555"/>
      <c r="G60" s="556"/>
      <c r="H60" s="550" t="str">
        <f t="shared" si="1"/>
        <v/>
      </c>
      <c r="I60" s="557"/>
      <c r="J60" s="557"/>
      <c r="K60" s="147"/>
    </row>
    <row r="61" spans="2:11" s="43" customFormat="1" ht="19.5" customHeight="1">
      <c r="B61" s="652"/>
      <c r="C61" s="970"/>
      <c r="D61" s="970"/>
      <c r="E61" s="554"/>
      <c r="F61" s="555"/>
      <c r="G61" s="556"/>
      <c r="H61" s="550" t="str">
        <f t="shared" si="1"/>
        <v/>
      </c>
      <c r="I61" s="557"/>
      <c r="J61" s="557"/>
      <c r="K61" s="147"/>
    </row>
    <row r="62" spans="2:11" s="43" customFormat="1" ht="19.5" customHeight="1">
      <c r="B62" s="652"/>
      <c r="C62" s="970"/>
      <c r="D62" s="970"/>
      <c r="E62" s="554"/>
      <c r="F62" s="555"/>
      <c r="G62" s="556"/>
      <c r="H62" s="550" t="str">
        <f t="shared" si="1"/>
        <v/>
      </c>
      <c r="I62" s="557"/>
      <c r="J62" s="557"/>
      <c r="K62" s="147"/>
    </row>
    <row r="63" spans="2:11" s="43" customFormat="1" ht="19.5" customHeight="1">
      <c r="B63" s="652"/>
      <c r="C63" s="970"/>
      <c r="D63" s="970"/>
      <c r="E63" s="554"/>
      <c r="F63" s="555"/>
      <c r="G63" s="556"/>
      <c r="H63" s="550" t="str">
        <f t="shared" si="1"/>
        <v/>
      </c>
      <c r="I63" s="557"/>
      <c r="J63" s="557"/>
      <c r="K63" s="147"/>
    </row>
    <row r="64" spans="2:11" s="43" customFormat="1" ht="19.5" customHeight="1">
      <c r="B64" s="652"/>
      <c r="C64" s="970"/>
      <c r="D64" s="970"/>
      <c r="E64" s="554"/>
      <c r="F64" s="555"/>
      <c r="G64" s="556"/>
      <c r="H64" s="550" t="str">
        <f t="shared" si="1"/>
        <v/>
      </c>
      <c r="I64" s="557"/>
      <c r="J64" s="557"/>
      <c r="K64" s="147"/>
    </row>
    <row r="65" spans="2:11" s="43" customFormat="1" ht="19.5" customHeight="1">
      <c r="B65" s="652"/>
      <c r="C65" s="970"/>
      <c r="D65" s="970"/>
      <c r="E65" s="554"/>
      <c r="F65" s="555"/>
      <c r="G65" s="556"/>
      <c r="H65" s="550" t="str">
        <f t="shared" si="1"/>
        <v/>
      </c>
      <c r="I65" s="557"/>
      <c r="J65" s="557"/>
      <c r="K65" s="147"/>
    </row>
    <row r="66" spans="2:11" s="43" customFormat="1" ht="19.5" customHeight="1">
      <c r="B66" s="652"/>
      <c r="C66" s="970"/>
      <c r="D66" s="970"/>
      <c r="E66" s="554"/>
      <c r="F66" s="555"/>
      <c r="G66" s="556"/>
      <c r="H66" s="550" t="str">
        <f t="shared" si="1"/>
        <v/>
      </c>
      <c r="I66" s="557"/>
      <c r="J66" s="557"/>
      <c r="K66" s="147"/>
    </row>
    <row r="67" spans="2:11" s="43" customFormat="1" ht="19.5" customHeight="1">
      <c r="B67" s="652"/>
      <c r="C67" s="970"/>
      <c r="D67" s="970"/>
      <c r="E67" s="554"/>
      <c r="F67" s="555"/>
      <c r="G67" s="556"/>
      <c r="H67" s="550" t="str">
        <f t="shared" si="1"/>
        <v/>
      </c>
      <c r="I67" s="557"/>
      <c r="J67" s="557"/>
      <c r="K67" s="147"/>
    </row>
    <row r="68" spans="2:11" s="43" customFormat="1" ht="24.75" customHeight="1">
      <c r="B68" s="642"/>
      <c r="E68" s="155"/>
      <c r="F68" s="156"/>
      <c r="G68" s="621" t="s">
        <v>305</v>
      </c>
      <c r="H68" s="622">
        <f>SUM(H40:H67)</f>
        <v>0</v>
      </c>
      <c r="I68" s="158"/>
      <c r="J68" s="158"/>
      <c r="K68" s="154"/>
    </row>
    <row r="69" spans="2:11" s="43" customFormat="1" ht="16.5" customHeight="1">
      <c r="B69" s="642" t="s">
        <v>363</v>
      </c>
      <c r="C69" s="151"/>
      <c r="F69" s="726"/>
      <c r="I69" s="722"/>
      <c r="J69" s="722" t="s">
        <v>212</v>
      </c>
      <c r="K69" s="142"/>
    </row>
    <row r="70" spans="2:11" s="43" customFormat="1" ht="32.25" customHeight="1">
      <c r="B70" s="660" t="s">
        <v>256</v>
      </c>
      <c r="C70" s="976" t="s">
        <v>364</v>
      </c>
      <c r="D70" s="871"/>
      <c r="E70" s="415" t="s">
        <v>281</v>
      </c>
      <c r="F70" s="426" t="s">
        <v>353</v>
      </c>
      <c r="G70" s="579"/>
      <c r="H70" s="427" t="s">
        <v>355</v>
      </c>
      <c r="I70" s="544" t="s">
        <v>356</v>
      </c>
      <c r="J70" s="543" t="s">
        <v>272</v>
      </c>
      <c r="K70" s="143"/>
    </row>
    <row r="71" spans="2:11" s="43" customFormat="1" ht="19.5" customHeight="1">
      <c r="B71" s="652"/>
      <c r="C71" s="970"/>
      <c r="D71" s="970"/>
      <c r="E71" s="554"/>
      <c r="F71" s="555"/>
      <c r="G71" s="580"/>
      <c r="H71" s="550" t="str">
        <f>IFERROR(ROUND(IF(F71="","",IF(F71="10%税込",E71/1.1,IF(F71="税抜",E71))),0),"")</f>
        <v/>
      </c>
      <c r="I71" s="557"/>
      <c r="J71" s="557"/>
      <c r="K71" s="147"/>
    </row>
    <row r="72" spans="2:11" s="43" customFormat="1" ht="19.5" customHeight="1">
      <c r="B72" s="652"/>
      <c r="C72" s="970"/>
      <c r="D72" s="970"/>
      <c r="E72" s="554"/>
      <c r="F72" s="555"/>
      <c r="G72" s="580"/>
      <c r="H72" s="550" t="str">
        <f t="shared" ref="H72:H100" si="2">IFERROR(ROUND(IF(F72="","",IF(F72="10%税込",E72/1.1,IF(F72="税抜",E72))),0),"")</f>
        <v/>
      </c>
      <c r="I72" s="557"/>
      <c r="J72" s="557"/>
      <c r="K72" s="147"/>
    </row>
    <row r="73" spans="2:11" s="43" customFormat="1" ht="19.5" customHeight="1">
      <c r="B73" s="652"/>
      <c r="C73" s="970"/>
      <c r="D73" s="970"/>
      <c r="E73" s="554"/>
      <c r="F73" s="555"/>
      <c r="G73" s="580"/>
      <c r="H73" s="550" t="str">
        <f t="shared" si="2"/>
        <v/>
      </c>
      <c r="I73" s="557"/>
      <c r="J73" s="557"/>
      <c r="K73" s="147"/>
    </row>
    <row r="74" spans="2:11" s="43" customFormat="1" ht="19.5" customHeight="1">
      <c r="B74" s="652"/>
      <c r="C74" s="970"/>
      <c r="D74" s="970"/>
      <c r="E74" s="554"/>
      <c r="F74" s="555"/>
      <c r="G74" s="580"/>
      <c r="H74" s="550" t="str">
        <f t="shared" si="2"/>
        <v/>
      </c>
      <c r="I74" s="557"/>
      <c r="J74" s="557"/>
      <c r="K74" s="147"/>
    </row>
    <row r="75" spans="2:11" s="43" customFormat="1" ht="19.5" customHeight="1">
      <c r="B75" s="652"/>
      <c r="C75" s="970"/>
      <c r="D75" s="970"/>
      <c r="E75" s="554"/>
      <c r="F75" s="555"/>
      <c r="G75" s="580"/>
      <c r="H75" s="550" t="str">
        <f t="shared" si="2"/>
        <v/>
      </c>
      <c r="I75" s="557"/>
      <c r="J75" s="557"/>
      <c r="K75" s="147"/>
    </row>
    <row r="76" spans="2:11" s="43" customFormat="1" ht="19.5" customHeight="1">
      <c r="B76" s="652"/>
      <c r="C76" s="970"/>
      <c r="D76" s="970"/>
      <c r="E76" s="554"/>
      <c r="F76" s="555"/>
      <c r="G76" s="580"/>
      <c r="H76" s="550" t="str">
        <f t="shared" si="2"/>
        <v/>
      </c>
      <c r="I76" s="557"/>
      <c r="J76" s="557"/>
      <c r="K76" s="147"/>
    </row>
    <row r="77" spans="2:11" s="43" customFormat="1" ht="19.5" customHeight="1">
      <c r="B77" s="652"/>
      <c r="C77" s="970"/>
      <c r="D77" s="970"/>
      <c r="E77" s="554"/>
      <c r="F77" s="555"/>
      <c r="G77" s="580"/>
      <c r="H77" s="550" t="str">
        <f t="shared" si="2"/>
        <v/>
      </c>
      <c r="I77" s="557"/>
      <c r="J77" s="557"/>
      <c r="K77" s="147"/>
    </row>
    <row r="78" spans="2:11" s="43" customFormat="1" ht="19.5" customHeight="1">
      <c r="B78" s="652"/>
      <c r="C78" s="970"/>
      <c r="D78" s="970"/>
      <c r="E78" s="554"/>
      <c r="F78" s="555"/>
      <c r="G78" s="580"/>
      <c r="H78" s="550" t="str">
        <f t="shared" si="2"/>
        <v/>
      </c>
      <c r="I78" s="557"/>
      <c r="J78" s="557"/>
      <c r="K78" s="147"/>
    </row>
    <row r="79" spans="2:11" s="43" customFormat="1" ht="19.5" customHeight="1">
      <c r="B79" s="652"/>
      <c r="C79" s="970"/>
      <c r="D79" s="970"/>
      <c r="E79" s="554"/>
      <c r="F79" s="555"/>
      <c r="G79" s="580"/>
      <c r="H79" s="550" t="str">
        <f t="shared" si="2"/>
        <v/>
      </c>
      <c r="I79" s="557"/>
      <c r="J79" s="557"/>
      <c r="K79" s="147"/>
    </row>
    <row r="80" spans="2:11" s="43" customFormat="1" ht="19.5" customHeight="1">
      <c r="B80" s="652"/>
      <c r="C80" s="970"/>
      <c r="D80" s="970"/>
      <c r="E80" s="554"/>
      <c r="F80" s="555"/>
      <c r="G80" s="580"/>
      <c r="H80" s="550" t="str">
        <f t="shared" si="2"/>
        <v/>
      </c>
      <c r="I80" s="557"/>
      <c r="J80" s="557"/>
      <c r="K80" s="147"/>
    </row>
    <row r="81" spans="2:11" s="43" customFormat="1" ht="19.5" customHeight="1">
      <c r="B81" s="652"/>
      <c r="C81" s="970"/>
      <c r="D81" s="970"/>
      <c r="E81" s="554"/>
      <c r="F81" s="555"/>
      <c r="G81" s="580"/>
      <c r="H81" s="550" t="str">
        <f t="shared" si="2"/>
        <v/>
      </c>
      <c r="I81" s="557"/>
      <c r="J81" s="557"/>
      <c r="K81" s="147"/>
    </row>
    <row r="82" spans="2:11" s="43" customFormat="1" ht="19.5" customHeight="1">
      <c r="B82" s="652"/>
      <c r="C82" s="970"/>
      <c r="D82" s="970"/>
      <c r="E82" s="554"/>
      <c r="F82" s="555"/>
      <c r="G82" s="580"/>
      <c r="H82" s="550" t="str">
        <f t="shared" si="2"/>
        <v/>
      </c>
      <c r="I82" s="557"/>
      <c r="J82" s="557"/>
      <c r="K82" s="147"/>
    </row>
    <row r="83" spans="2:11" s="43" customFormat="1" ht="19.5" customHeight="1">
      <c r="B83" s="652"/>
      <c r="C83" s="970"/>
      <c r="D83" s="970"/>
      <c r="E83" s="554"/>
      <c r="F83" s="555"/>
      <c r="G83" s="580"/>
      <c r="H83" s="550" t="str">
        <f t="shared" si="2"/>
        <v/>
      </c>
      <c r="I83" s="557"/>
      <c r="J83" s="557"/>
      <c r="K83" s="147"/>
    </row>
    <row r="84" spans="2:11" s="43" customFormat="1" ht="19.5" customHeight="1">
      <c r="B84" s="652"/>
      <c r="C84" s="970"/>
      <c r="D84" s="970"/>
      <c r="E84" s="554"/>
      <c r="F84" s="555"/>
      <c r="G84" s="580"/>
      <c r="H84" s="550" t="str">
        <f t="shared" si="2"/>
        <v/>
      </c>
      <c r="I84" s="557"/>
      <c r="J84" s="557"/>
      <c r="K84" s="147"/>
    </row>
    <row r="85" spans="2:11" s="43" customFormat="1" ht="19.5" customHeight="1">
      <c r="B85" s="652"/>
      <c r="C85" s="970"/>
      <c r="D85" s="970"/>
      <c r="E85" s="554"/>
      <c r="F85" s="555"/>
      <c r="G85" s="580"/>
      <c r="H85" s="550" t="str">
        <f t="shared" si="2"/>
        <v/>
      </c>
      <c r="I85" s="557"/>
      <c r="J85" s="557"/>
      <c r="K85" s="147"/>
    </row>
    <row r="86" spans="2:11" s="43" customFormat="1" ht="19.5" customHeight="1">
      <c r="B86" s="652"/>
      <c r="C86" s="970"/>
      <c r="D86" s="970"/>
      <c r="E86" s="554"/>
      <c r="F86" s="555"/>
      <c r="G86" s="580"/>
      <c r="H86" s="550" t="str">
        <f t="shared" si="2"/>
        <v/>
      </c>
      <c r="I86" s="557"/>
      <c r="J86" s="557"/>
      <c r="K86" s="147"/>
    </row>
    <row r="87" spans="2:11" s="43" customFormat="1" ht="19.5" customHeight="1">
      <c r="B87" s="652"/>
      <c r="C87" s="970"/>
      <c r="D87" s="970"/>
      <c r="E87" s="554"/>
      <c r="F87" s="555"/>
      <c r="G87" s="580"/>
      <c r="H87" s="550" t="str">
        <f t="shared" si="2"/>
        <v/>
      </c>
      <c r="I87" s="557"/>
      <c r="J87" s="557"/>
      <c r="K87" s="147"/>
    </row>
    <row r="88" spans="2:11" s="43" customFormat="1" ht="19.5" customHeight="1">
      <c r="B88" s="652"/>
      <c r="C88" s="970"/>
      <c r="D88" s="970"/>
      <c r="E88" s="554"/>
      <c r="F88" s="555"/>
      <c r="G88" s="580"/>
      <c r="H88" s="550" t="str">
        <f t="shared" si="2"/>
        <v/>
      </c>
      <c r="I88" s="557"/>
      <c r="J88" s="557"/>
      <c r="K88" s="147"/>
    </row>
    <row r="89" spans="2:11" s="43" customFormat="1" ht="19.5" customHeight="1">
      <c r="B89" s="652"/>
      <c r="C89" s="970"/>
      <c r="D89" s="970"/>
      <c r="E89" s="554"/>
      <c r="F89" s="555"/>
      <c r="G89" s="580"/>
      <c r="H89" s="550" t="str">
        <f t="shared" si="2"/>
        <v/>
      </c>
      <c r="I89" s="557"/>
      <c r="J89" s="557"/>
      <c r="K89" s="147"/>
    </row>
    <row r="90" spans="2:11" s="43" customFormat="1" ht="19.5" customHeight="1">
      <c r="B90" s="652"/>
      <c r="C90" s="970"/>
      <c r="D90" s="970"/>
      <c r="E90" s="554"/>
      <c r="F90" s="555"/>
      <c r="G90" s="580"/>
      <c r="H90" s="550" t="str">
        <f t="shared" si="2"/>
        <v/>
      </c>
      <c r="I90" s="557"/>
      <c r="J90" s="557"/>
      <c r="K90" s="147"/>
    </row>
    <row r="91" spans="2:11" s="43" customFormat="1" ht="19.5" customHeight="1">
      <c r="B91" s="652"/>
      <c r="C91" s="970"/>
      <c r="D91" s="970"/>
      <c r="E91" s="554"/>
      <c r="F91" s="555"/>
      <c r="G91" s="580"/>
      <c r="H91" s="550" t="str">
        <f t="shared" si="2"/>
        <v/>
      </c>
      <c r="I91" s="557"/>
      <c r="J91" s="557"/>
      <c r="K91" s="147"/>
    </row>
    <row r="92" spans="2:11" s="43" customFormat="1" ht="19.5" customHeight="1">
      <c r="B92" s="652"/>
      <c r="C92" s="970"/>
      <c r="D92" s="970"/>
      <c r="E92" s="554"/>
      <c r="F92" s="555"/>
      <c r="G92" s="580"/>
      <c r="H92" s="550" t="str">
        <f t="shared" si="2"/>
        <v/>
      </c>
      <c r="I92" s="557"/>
      <c r="J92" s="557"/>
      <c r="K92" s="147"/>
    </row>
    <row r="93" spans="2:11" s="43" customFormat="1" ht="19.5" customHeight="1">
      <c r="B93" s="652"/>
      <c r="C93" s="970"/>
      <c r="D93" s="970"/>
      <c r="E93" s="554"/>
      <c r="F93" s="555"/>
      <c r="G93" s="580"/>
      <c r="H93" s="550" t="str">
        <f t="shared" si="2"/>
        <v/>
      </c>
      <c r="I93" s="557"/>
      <c r="J93" s="557"/>
      <c r="K93" s="147"/>
    </row>
    <row r="94" spans="2:11" s="43" customFormat="1" ht="19.5" customHeight="1">
      <c r="B94" s="652"/>
      <c r="C94" s="970"/>
      <c r="D94" s="970"/>
      <c r="E94" s="554"/>
      <c r="F94" s="555"/>
      <c r="G94" s="580"/>
      <c r="H94" s="550" t="str">
        <f t="shared" si="2"/>
        <v/>
      </c>
      <c r="I94" s="557"/>
      <c r="J94" s="557"/>
      <c r="K94" s="147"/>
    </row>
    <row r="95" spans="2:11" s="43" customFormat="1" ht="19.5" customHeight="1">
      <c r="B95" s="652"/>
      <c r="C95" s="970"/>
      <c r="D95" s="970"/>
      <c r="E95" s="554"/>
      <c r="F95" s="555"/>
      <c r="G95" s="580"/>
      <c r="H95" s="550" t="str">
        <f t="shared" si="2"/>
        <v/>
      </c>
      <c r="I95" s="557"/>
      <c r="J95" s="557"/>
      <c r="K95" s="147"/>
    </row>
    <row r="96" spans="2:11" s="43" customFormat="1" ht="19.5" customHeight="1">
      <c r="B96" s="652"/>
      <c r="C96" s="970"/>
      <c r="D96" s="970"/>
      <c r="E96" s="554"/>
      <c r="F96" s="555"/>
      <c r="G96" s="580"/>
      <c r="H96" s="550" t="str">
        <f t="shared" si="2"/>
        <v/>
      </c>
      <c r="I96" s="557"/>
      <c r="J96" s="557"/>
      <c r="K96" s="147"/>
    </row>
    <row r="97" spans="2:11" s="43" customFormat="1" ht="19.5" customHeight="1">
      <c r="B97" s="652"/>
      <c r="C97" s="970"/>
      <c r="D97" s="970"/>
      <c r="E97" s="554"/>
      <c r="F97" s="555"/>
      <c r="G97" s="580"/>
      <c r="H97" s="550" t="str">
        <f t="shared" si="2"/>
        <v/>
      </c>
      <c r="I97" s="557"/>
      <c r="J97" s="557"/>
      <c r="K97" s="147"/>
    </row>
    <row r="98" spans="2:11" s="43" customFormat="1" ht="19.5" customHeight="1">
      <c r="B98" s="652"/>
      <c r="C98" s="970"/>
      <c r="D98" s="970"/>
      <c r="E98" s="554"/>
      <c r="F98" s="555"/>
      <c r="G98" s="580"/>
      <c r="H98" s="550" t="str">
        <f t="shared" si="2"/>
        <v/>
      </c>
      <c r="I98" s="557"/>
      <c r="J98" s="557"/>
      <c r="K98" s="147"/>
    </row>
    <row r="99" spans="2:11" s="43" customFormat="1" ht="19.5" customHeight="1">
      <c r="B99" s="652"/>
      <c r="C99" s="970"/>
      <c r="D99" s="970"/>
      <c r="E99" s="554"/>
      <c r="F99" s="555"/>
      <c r="G99" s="580"/>
      <c r="H99" s="550" t="str">
        <f t="shared" si="2"/>
        <v/>
      </c>
      <c r="I99" s="557"/>
      <c r="J99" s="557"/>
      <c r="K99" s="147"/>
    </row>
    <row r="100" spans="2:11" s="43" customFormat="1" ht="19.5" customHeight="1">
      <c r="B100" s="652"/>
      <c r="C100" s="970"/>
      <c r="D100" s="970"/>
      <c r="E100" s="554"/>
      <c r="F100" s="555"/>
      <c r="G100" s="580"/>
      <c r="H100" s="550" t="str">
        <f t="shared" si="2"/>
        <v/>
      </c>
      <c r="I100" s="557"/>
      <c r="J100" s="557"/>
      <c r="K100" s="147"/>
    </row>
    <row r="101" spans="2:11" s="43" customFormat="1" ht="24.75" customHeight="1">
      <c r="B101" s="642"/>
      <c r="E101" s="155"/>
      <c r="F101" s="156"/>
      <c r="G101" s="621" t="s">
        <v>305</v>
      </c>
      <c r="H101" s="622">
        <f>SUM(H71:H100)</f>
        <v>0</v>
      </c>
      <c r="I101" s="158"/>
      <c r="J101" s="158"/>
      <c r="K101" s="154"/>
    </row>
    <row r="102" spans="2:11" s="43" customFormat="1" ht="16.5" customHeight="1">
      <c r="B102" s="642" t="s">
        <v>365</v>
      </c>
      <c r="C102" s="151"/>
      <c r="F102" s="726"/>
      <c r="I102" s="722"/>
      <c r="J102" s="722" t="s">
        <v>212</v>
      </c>
      <c r="K102" s="142"/>
    </row>
    <row r="103" spans="2:11" s="43" customFormat="1" ht="32.25" customHeight="1">
      <c r="B103" s="660" t="s">
        <v>256</v>
      </c>
      <c r="C103" s="976" t="s">
        <v>361</v>
      </c>
      <c r="D103" s="871"/>
      <c r="E103" s="415" t="s">
        <v>281</v>
      </c>
      <c r="F103" s="426" t="s">
        <v>353</v>
      </c>
      <c r="G103" s="415" t="s">
        <v>362</v>
      </c>
      <c r="H103" s="427" t="s">
        <v>355</v>
      </c>
      <c r="I103" s="544" t="s">
        <v>356</v>
      </c>
      <c r="J103" s="543" t="s">
        <v>272</v>
      </c>
      <c r="K103" s="143"/>
    </row>
    <row r="104" spans="2:11" s="43" customFormat="1" ht="19.5" customHeight="1">
      <c r="B104" s="652"/>
      <c r="C104" s="970"/>
      <c r="D104" s="970"/>
      <c r="E104" s="554"/>
      <c r="F104" s="555"/>
      <c r="G104" s="556"/>
      <c r="H104" s="550" t="str">
        <f>IFERROR(ROUND(IF(F104="","",IF(F104="10%税込",E104*G104/1.1,IF(F104="税抜",E104*G104))),0),"")</f>
        <v/>
      </c>
      <c r="I104" s="557"/>
      <c r="J104" s="557"/>
      <c r="K104" s="147"/>
    </row>
    <row r="105" spans="2:11" s="43" customFormat="1" ht="19.5" customHeight="1">
      <c r="B105" s="652"/>
      <c r="C105" s="970"/>
      <c r="D105" s="970"/>
      <c r="E105" s="554"/>
      <c r="F105" s="555"/>
      <c r="G105" s="556"/>
      <c r="H105" s="550" t="str">
        <f t="shared" ref="H105:H133" si="3">IFERROR(ROUND(IF(F105="","",IF(F105="10%税込",E105*G105/1.1,IF(F105="税抜",E105*G105))),0),"")</f>
        <v/>
      </c>
      <c r="I105" s="557"/>
      <c r="J105" s="557"/>
      <c r="K105" s="147"/>
    </row>
    <row r="106" spans="2:11" s="43" customFormat="1" ht="19.5" customHeight="1">
      <c r="B106" s="652"/>
      <c r="C106" s="970"/>
      <c r="D106" s="970"/>
      <c r="E106" s="554"/>
      <c r="F106" s="555"/>
      <c r="G106" s="556"/>
      <c r="H106" s="550" t="str">
        <f t="shared" si="3"/>
        <v/>
      </c>
      <c r="I106" s="557"/>
      <c r="J106" s="557"/>
      <c r="K106" s="147"/>
    </row>
    <row r="107" spans="2:11" s="43" customFormat="1" ht="19.5" customHeight="1">
      <c r="B107" s="652"/>
      <c r="C107" s="970"/>
      <c r="D107" s="970"/>
      <c r="E107" s="554"/>
      <c r="F107" s="555"/>
      <c r="G107" s="556"/>
      <c r="H107" s="550" t="str">
        <f t="shared" si="3"/>
        <v/>
      </c>
      <c r="I107" s="557"/>
      <c r="J107" s="557"/>
      <c r="K107" s="147"/>
    </row>
    <row r="108" spans="2:11" s="43" customFormat="1" ht="19.5" customHeight="1">
      <c r="B108" s="652"/>
      <c r="C108" s="970"/>
      <c r="D108" s="970"/>
      <c r="E108" s="554"/>
      <c r="F108" s="555"/>
      <c r="G108" s="556"/>
      <c r="H108" s="550" t="str">
        <f t="shared" si="3"/>
        <v/>
      </c>
      <c r="I108" s="557"/>
      <c r="J108" s="557"/>
      <c r="K108" s="147"/>
    </row>
    <row r="109" spans="2:11" s="43" customFormat="1" ht="19.5" customHeight="1">
      <c r="B109" s="652"/>
      <c r="C109" s="970"/>
      <c r="D109" s="970"/>
      <c r="E109" s="554"/>
      <c r="F109" s="555"/>
      <c r="G109" s="556"/>
      <c r="H109" s="550" t="str">
        <f t="shared" si="3"/>
        <v/>
      </c>
      <c r="I109" s="557"/>
      <c r="J109" s="557"/>
      <c r="K109" s="147"/>
    </row>
    <row r="110" spans="2:11" s="43" customFormat="1" ht="19.5" customHeight="1">
      <c r="B110" s="652"/>
      <c r="C110" s="970"/>
      <c r="D110" s="970"/>
      <c r="E110" s="554"/>
      <c r="F110" s="555"/>
      <c r="G110" s="556"/>
      <c r="H110" s="550" t="str">
        <f t="shared" si="3"/>
        <v/>
      </c>
      <c r="I110" s="557"/>
      <c r="J110" s="557"/>
      <c r="K110" s="147"/>
    </row>
    <row r="111" spans="2:11" s="43" customFormat="1" ht="19.5" customHeight="1">
      <c r="B111" s="652"/>
      <c r="C111" s="970"/>
      <c r="D111" s="970"/>
      <c r="E111" s="554"/>
      <c r="F111" s="555"/>
      <c r="G111" s="556"/>
      <c r="H111" s="550" t="str">
        <f t="shared" si="3"/>
        <v/>
      </c>
      <c r="I111" s="557"/>
      <c r="J111" s="557"/>
      <c r="K111" s="147"/>
    </row>
    <row r="112" spans="2:11" s="43" customFormat="1" ht="19.5" customHeight="1">
      <c r="B112" s="652"/>
      <c r="C112" s="970"/>
      <c r="D112" s="970"/>
      <c r="E112" s="554"/>
      <c r="F112" s="555"/>
      <c r="G112" s="556"/>
      <c r="H112" s="550" t="str">
        <f t="shared" si="3"/>
        <v/>
      </c>
      <c r="I112" s="557"/>
      <c r="J112" s="557"/>
      <c r="K112" s="147"/>
    </row>
    <row r="113" spans="2:11" s="43" customFormat="1" ht="19.5" customHeight="1">
      <c r="B113" s="652"/>
      <c r="C113" s="970"/>
      <c r="D113" s="970"/>
      <c r="E113" s="554"/>
      <c r="F113" s="555"/>
      <c r="G113" s="556"/>
      <c r="H113" s="550" t="str">
        <f t="shared" si="3"/>
        <v/>
      </c>
      <c r="I113" s="557"/>
      <c r="J113" s="557"/>
      <c r="K113" s="147"/>
    </row>
    <row r="114" spans="2:11" s="43" customFormat="1" ht="19.5" customHeight="1">
      <c r="B114" s="652"/>
      <c r="C114" s="970"/>
      <c r="D114" s="970"/>
      <c r="E114" s="554"/>
      <c r="F114" s="555"/>
      <c r="G114" s="556"/>
      <c r="H114" s="550" t="str">
        <f t="shared" si="3"/>
        <v/>
      </c>
      <c r="I114" s="557"/>
      <c r="J114" s="557"/>
      <c r="K114" s="147"/>
    </row>
    <row r="115" spans="2:11" s="43" customFormat="1" ht="19.5" customHeight="1">
      <c r="B115" s="652"/>
      <c r="C115" s="970"/>
      <c r="D115" s="970"/>
      <c r="E115" s="554"/>
      <c r="F115" s="555"/>
      <c r="G115" s="556"/>
      <c r="H115" s="550" t="str">
        <f t="shared" si="3"/>
        <v/>
      </c>
      <c r="I115" s="557"/>
      <c r="J115" s="557"/>
      <c r="K115" s="147"/>
    </row>
    <row r="116" spans="2:11" s="43" customFormat="1" ht="19.5" customHeight="1">
      <c r="B116" s="652"/>
      <c r="C116" s="970"/>
      <c r="D116" s="970"/>
      <c r="E116" s="554"/>
      <c r="F116" s="555"/>
      <c r="G116" s="556"/>
      <c r="H116" s="550" t="str">
        <f t="shared" si="3"/>
        <v/>
      </c>
      <c r="I116" s="557"/>
      <c r="J116" s="557"/>
      <c r="K116" s="147"/>
    </row>
    <row r="117" spans="2:11" s="43" customFormat="1" ht="19.5" customHeight="1">
      <c r="B117" s="652"/>
      <c r="C117" s="970"/>
      <c r="D117" s="970"/>
      <c r="E117" s="554"/>
      <c r="F117" s="555"/>
      <c r="G117" s="556"/>
      <c r="H117" s="550" t="str">
        <f t="shared" si="3"/>
        <v/>
      </c>
      <c r="I117" s="557"/>
      <c r="J117" s="557"/>
      <c r="K117" s="147"/>
    </row>
    <row r="118" spans="2:11" s="43" customFormat="1" ht="19.5" customHeight="1">
      <c r="B118" s="652"/>
      <c r="C118" s="970"/>
      <c r="D118" s="970"/>
      <c r="E118" s="554"/>
      <c r="F118" s="555"/>
      <c r="G118" s="556"/>
      <c r="H118" s="550" t="str">
        <f t="shared" si="3"/>
        <v/>
      </c>
      <c r="I118" s="557"/>
      <c r="J118" s="557"/>
      <c r="K118" s="147"/>
    </row>
    <row r="119" spans="2:11" s="43" customFormat="1" ht="19.5" customHeight="1">
      <c r="B119" s="652"/>
      <c r="C119" s="970"/>
      <c r="D119" s="970"/>
      <c r="E119" s="554"/>
      <c r="F119" s="555"/>
      <c r="G119" s="556"/>
      <c r="H119" s="550" t="str">
        <f t="shared" si="3"/>
        <v/>
      </c>
      <c r="I119" s="557"/>
      <c r="J119" s="557"/>
      <c r="K119" s="147"/>
    </row>
    <row r="120" spans="2:11" s="43" customFormat="1" ht="19.5" customHeight="1">
      <c r="B120" s="652"/>
      <c r="C120" s="970"/>
      <c r="D120" s="970"/>
      <c r="E120" s="554"/>
      <c r="F120" s="555"/>
      <c r="G120" s="556"/>
      <c r="H120" s="550" t="str">
        <f t="shared" si="3"/>
        <v/>
      </c>
      <c r="I120" s="557"/>
      <c r="J120" s="557"/>
      <c r="K120" s="147"/>
    </row>
    <row r="121" spans="2:11" s="43" customFormat="1" ht="19.5" customHeight="1">
      <c r="B121" s="652"/>
      <c r="C121" s="970"/>
      <c r="D121" s="970"/>
      <c r="E121" s="554"/>
      <c r="F121" s="555"/>
      <c r="G121" s="556"/>
      <c r="H121" s="550" t="str">
        <f t="shared" si="3"/>
        <v/>
      </c>
      <c r="I121" s="557"/>
      <c r="J121" s="557"/>
      <c r="K121" s="147"/>
    </row>
    <row r="122" spans="2:11" s="43" customFormat="1" ht="19.5" customHeight="1">
      <c r="B122" s="652"/>
      <c r="C122" s="970"/>
      <c r="D122" s="970"/>
      <c r="E122" s="554"/>
      <c r="F122" s="555"/>
      <c r="G122" s="556"/>
      <c r="H122" s="550" t="str">
        <f t="shared" si="3"/>
        <v/>
      </c>
      <c r="I122" s="557"/>
      <c r="J122" s="557"/>
      <c r="K122" s="147"/>
    </row>
    <row r="123" spans="2:11" s="43" customFormat="1" ht="19.5" customHeight="1">
      <c r="B123" s="652"/>
      <c r="C123" s="970"/>
      <c r="D123" s="970"/>
      <c r="E123" s="554"/>
      <c r="F123" s="555"/>
      <c r="G123" s="556"/>
      <c r="H123" s="550" t="str">
        <f t="shared" si="3"/>
        <v/>
      </c>
      <c r="I123" s="557"/>
      <c r="J123" s="557"/>
      <c r="K123" s="147"/>
    </row>
    <row r="124" spans="2:11" s="43" customFormat="1" ht="19.5" customHeight="1">
      <c r="B124" s="652"/>
      <c r="C124" s="970"/>
      <c r="D124" s="970"/>
      <c r="E124" s="554"/>
      <c r="F124" s="555"/>
      <c r="G124" s="556"/>
      <c r="H124" s="550" t="str">
        <f t="shared" si="3"/>
        <v/>
      </c>
      <c r="I124" s="557"/>
      <c r="J124" s="557"/>
      <c r="K124" s="147"/>
    </row>
    <row r="125" spans="2:11" s="43" customFormat="1" ht="19.5" customHeight="1">
      <c r="B125" s="652"/>
      <c r="C125" s="970"/>
      <c r="D125" s="970"/>
      <c r="E125" s="554"/>
      <c r="F125" s="555"/>
      <c r="G125" s="556"/>
      <c r="H125" s="550" t="str">
        <f t="shared" si="3"/>
        <v/>
      </c>
      <c r="I125" s="557"/>
      <c r="J125" s="557"/>
      <c r="K125" s="147"/>
    </row>
    <row r="126" spans="2:11" s="43" customFormat="1" ht="19.5" customHeight="1">
      <c r="B126" s="652"/>
      <c r="C126" s="970"/>
      <c r="D126" s="970"/>
      <c r="E126" s="554"/>
      <c r="F126" s="555"/>
      <c r="G126" s="556"/>
      <c r="H126" s="550" t="str">
        <f t="shared" si="3"/>
        <v/>
      </c>
      <c r="I126" s="557"/>
      <c r="J126" s="557"/>
      <c r="K126" s="147"/>
    </row>
    <row r="127" spans="2:11" s="43" customFormat="1" ht="19.5" customHeight="1">
      <c r="B127" s="652"/>
      <c r="C127" s="970"/>
      <c r="D127" s="970"/>
      <c r="E127" s="554"/>
      <c r="F127" s="555"/>
      <c r="G127" s="556"/>
      <c r="H127" s="550" t="str">
        <f t="shared" si="3"/>
        <v/>
      </c>
      <c r="I127" s="557"/>
      <c r="J127" s="557"/>
      <c r="K127" s="147"/>
    </row>
    <row r="128" spans="2:11" s="43" customFormat="1" ht="19.5" customHeight="1">
      <c r="B128" s="652"/>
      <c r="C128" s="970"/>
      <c r="D128" s="970"/>
      <c r="E128" s="554"/>
      <c r="F128" s="555"/>
      <c r="G128" s="556"/>
      <c r="H128" s="550" t="str">
        <f t="shared" si="3"/>
        <v/>
      </c>
      <c r="I128" s="557"/>
      <c r="J128" s="557"/>
      <c r="K128" s="147"/>
    </row>
    <row r="129" spans="2:11" s="43" customFormat="1" ht="19.5" customHeight="1">
      <c r="B129" s="652"/>
      <c r="C129" s="970"/>
      <c r="D129" s="970"/>
      <c r="E129" s="554"/>
      <c r="F129" s="555"/>
      <c r="G129" s="556"/>
      <c r="H129" s="550" t="str">
        <f t="shared" si="3"/>
        <v/>
      </c>
      <c r="I129" s="557"/>
      <c r="J129" s="557"/>
      <c r="K129" s="147"/>
    </row>
    <row r="130" spans="2:11" s="43" customFormat="1" ht="19.5" customHeight="1">
      <c r="B130" s="652"/>
      <c r="C130" s="970"/>
      <c r="D130" s="970"/>
      <c r="E130" s="554"/>
      <c r="F130" s="555"/>
      <c r="G130" s="556"/>
      <c r="H130" s="550" t="str">
        <f t="shared" si="3"/>
        <v/>
      </c>
      <c r="I130" s="557"/>
      <c r="J130" s="557"/>
      <c r="K130" s="147"/>
    </row>
    <row r="131" spans="2:11" s="43" customFormat="1" ht="19.5" customHeight="1">
      <c r="B131" s="652"/>
      <c r="C131" s="970"/>
      <c r="D131" s="970"/>
      <c r="E131" s="554"/>
      <c r="F131" s="555"/>
      <c r="G131" s="556"/>
      <c r="H131" s="550" t="str">
        <f t="shared" si="3"/>
        <v/>
      </c>
      <c r="I131" s="557"/>
      <c r="J131" s="557"/>
      <c r="K131" s="147"/>
    </row>
    <row r="132" spans="2:11" s="43" customFormat="1" ht="19.5" customHeight="1">
      <c r="B132" s="652"/>
      <c r="C132" s="970"/>
      <c r="D132" s="970"/>
      <c r="E132" s="554"/>
      <c r="F132" s="555"/>
      <c r="G132" s="556"/>
      <c r="H132" s="550" t="str">
        <f t="shared" si="3"/>
        <v/>
      </c>
      <c r="I132" s="557"/>
      <c r="J132" s="557"/>
      <c r="K132" s="147"/>
    </row>
    <row r="133" spans="2:11" s="43" customFormat="1" ht="19.5" customHeight="1">
      <c r="B133" s="652"/>
      <c r="C133" s="970"/>
      <c r="D133" s="970"/>
      <c r="E133" s="554"/>
      <c r="F133" s="555"/>
      <c r="G133" s="556"/>
      <c r="H133" s="550" t="str">
        <f t="shared" si="3"/>
        <v/>
      </c>
      <c r="I133" s="557"/>
      <c r="J133" s="557"/>
      <c r="K133" s="147"/>
    </row>
    <row r="134" spans="2:11" s="43" customFormat="1" ht="24.75" customHeight="1">
      <c r="B134" s="642"/>
      <c r="E134" s="155"/>
      <c r="F134" s="156"/>
      <c r="G134" s="621" t="s">
        <v>305</v>
      </c>
      <c r="H134" s="622">
        <f>SUM(H104:H133)</f>
        <v>0</v>
      </c>
      <c r="I134" s="158"/>
      <c r="J134" s="158"/>
      <c r="K134" s="154"/>
    </row>
    <row r="135" spans="2:11" ht="16.5" customHeight="1">
      <c r="B135" s="653" t="s">
        <v>366</v>
      </c>
      <c r="C135" s="146"/>
      <c r="H135" s="148"/>
      <c r="I135" s="722"/>
      <c r="J135" s="722" t="s">
        <v>212</v>
      </c>
    </row>
    <row r="136" spans="2:11" ht="33" customHeight="1">
      <c r="B136" s="654" t="s">
        <v>367</v>
      </c>
      <c r="C136" s="981" t="s">
        <v>368</v>
      </c>
      <c r="D136" s="982"/>
      <c r="E136" s="403" t="s">
        <v>281</v>
      </c>
      <c r="F136" s="426" t="s">
        <v>353</v>
      </c>
      <c r="G136" s="543" t="s">
        <v>354</v>
      </c>
      <c r="H136" s="427" t="s">
        <v>355</v>
      </c>
      <c r="I136" s="544" t="s">
        <v>356</v>
      </c>
      <c r="J136" s="543" t="s">
        <v>272</v>
      </c>
      <c r="K136" s="143"/>
    </row>
    <row r="137" spans="2:11" ht="19.5" customHeight="1">
      <c r="B137" s="655"/>
      <c r="C137" s="971"/>
      <c r="D137" s="971"/>
      <c r="E137" s="554"/>
      <c r="F137" s="555"/>
      <c r="G137" s="556"/>
      <c r="H137" s="550" t="str">
        <f>IFERROR(ROUND(IF(F137="","",IF(F137="10%税込",E137*G137/1.1,IF(F137="税抜",E137*G137))),0),"")</f>
        <v/>
      </c>
      <c r="I137" s="557"/>
      <c r="J137" s="557"/>
      <c r="K137" s="147"/>
    </row>
    <row r="138" spans="2:11" ht="19.5" customHeight="1">
      <c r="B138" s="655"/>
      <c r="C138" s="971"/>
      <c r="D138" s="971"/>
      <c r="E138" s="554"/>
      <c r="F138" s="555"/>
      <c r="G138" s="556"/>
      <c r="H138" s="550" t="str">
        <f t="shared" ref="H138:H146" si="4">IFERROR(ROUND(IF(F138="","",IF(F138="10%税込",E138*G138/1.1,IF(F138="税抜",E138*G138))),0),"")</f>
        <v/>
      </c>
      <c r="I138" s="557"/>
      <c r="J138" s="557"/>
      <c r="K138" s="147"/>
    </row>
    <row r="139" spans="2:11" ht="19.5" customHeight="1">
      <c r="B139" s="655"/>
      <c r="C139" s="971"/>
      <c r="D139" s="971"/>
      <c r="E139" s="554"/>
      <c r="F139" s="555"/>
      <c r="G139" s="556"/>
      <c r="H139" s="550" t="str">
        <f t="shared" si="4"/>
        <v/>
      </c>
      <c r="I139" s="557"/>
      <c r="J139" s="557"/>
      <c r="K139" s="147"/>
    </row>
    <row r="140" spans="2:11" ht="19.5" customHeight="1">
      <c r="B140" s="655"/>
      <c r="C140" s="971"/>
      <c r="D140" s="971"/>
      <c r="E140" s="554"/>
      <c r="F140" s="555"/>
      <c r="G140" s="556"/>
      <c r="H140" s="550" t="str">
        <f t="shared" si="4"/>
        <v/>
      </c>
      <c r="I140" s="557"/>
      <c r="J140" s="557"/>
      <c r="K140" s="147"/>
    </row>
    <row r="141" spans="2:11" ht="19.5" customHeight="1">
      <c r="B141" s="655"/>
      <c r="C141" s="971"/>
      <c r="D141" s="971"/>
      <c r="E141" s="554"/>
      <c r="F141" s="555"/>
      <c r="G141" s="556"/>
      <c r="H141" s="550" t="str">
        <f t="shared" si="4"/>
        <v/>
      </c>
      <c r="I141" s="557"/>
      <c r="J141" s="557"/>
      <c r="K141" s="147"/>
    </row>
    <row r="142" spans="2:11" ht="19.5" customHeight="1">
      <c r="B142" s="655"/>
      <c r="C142" s="971"/>
      <c r="D142" s="971"/>
      <c r="E142" s="554"/>
      <c r="F142" s="555"/>
      <c r="G142" s="556"/>
      <c r="H142" s="550" t="str">
        <f t="shared" si="4"/>
        <v/>
      </c>
      <c r="I142" s="557"/>
      <c r="J142" s="557"/>
      <c r="K142" s="147"/>
    </row>
    <row r="143" spans="2:11" ht="19.5" customHeight="1">
      <c r="B143" s="655"/>
      <c r="C143" s="971"/>
      <c r="D143" s="971"/>
      <c r="E143" s="554"/>
      <c r="F143" s="555"/>
      <c r="G143" s="556"/>
      <c r="H143" s="550" t="str">
        <f t="shared" si="4"/>
        <v/>
      </c>
      <c r="I143" s="557"/>
      <c r="J143" s="557"/>
      <c r="K143" s="147"/>
    </row>
    <row r="144" spans="2:11" ht="19.5" customHeight="1">
      <c r="B144" s="655"/>
      <c r="C144" s="971"/>
      <c r="D144" s="971"/>
      <c r="E144" s="554"/>
      <c r="F144" s="555"/>
      <c r="G144" s="556"/>
      <c r="H144" s="550" t="str">
        <f t="shared" si="4"/>
        <v/>
      </c>
      <c r="I144" s="557"/>
      <c r="J144" s="557"/>
      <c r="K144" s="147"/>
    </row>
    <row r="145" spans="2:11" ht="19.5" customHeight="1">
      <c r="B145" s="655"/>
      <c r="C145" s="971"/>
      <c r="D145" s="971"/>
      <c r="E145" s="554"/>
      <c r="F145" s="555"/>
      <c r="G145" s="556"/>
      <c r="H145" s="550" t="str">
        <f t="shared" si="4"/>
        <v/>
      </c>
      <c r="I145" s="557"/>
      <c r="J145" s="557"/>
      <c r="K145" s="147"/>
    </row>
    <row r="146" spans="2:11" ht="19.5" customHeight="1">
      <c r="B146" s="655"/>
      <c r="C146" s="971"/>
      <c r="D146" s="971"/>
      <c r="E146" s="554"/>
      <c r="F146" s="555"/>
      <c r="G146" s="556"/>
      <c r="H146" s="550" t="str">
        <f t="shared" si="4"/>
        <v/>
      </c>
      <c r="I146" s="557"/>
      <c r="J146" s="557"/>
      <c r="K146" s="147"/>
    </row>
    <row r="147" spans="2:11" ht="24.75" customHeight="1">
      <c r="C147" s="142"/>
      <c r="D147" s="142"/>
      <c r="E147" s="148"/>
      <c r="F147" s="979" t="s">
        <v>369</v>
      </c>
      <c r="G147" s="980"/>
      <c r="H147" s="561">
        <f>SUM(H137:H146)</f>
        <v>0</v>
      </c>
      <c r="I147" s="149"/>
      <c r="J147" s="149"/>
      <c r="K147" s="150"/>
    </row>
    <row r="148" spans="2:11" ht="11.25" customHeight="1">
      <c r="C148" s="142"/>
      <c r="D148" s="142"/>
      <c r="E148" s="148"/>
      <c r="F148" s="148"/>
      <c r="G148" s="143"/>
      <c r="H148" s="147"/>
      <c r="I148" s="160"/>
      <c r="J148" s="160"/>
      <c r="K148" s="147"/>
    </row>
    <row r="149" spans="2:11" s="43" customFormat="1" ht="16.5" customHeight="1">
      <c r="B149" s="653" t="s">
        <v>370</v>
      </c>
      <c r="C149" s="146"/>
      <c r="D149" s="144"/>
      <c r="E149" s="142"/>
      <c r="F149" s="143"/>
      <c r="G149" s="142"/>
      <c r="H149" s="148"/>
      <c r="I149" s="722"/>
      <c r="J149" s="722" t="s">
        <v>212</v>
      </c>
      <c r="K149" s="142"/>
    </row>
    <row r="150" spans="2:11" s="43" customFormat="1" ht="33" customHeight="1">
      <c r="B150" s="660" t="s">
        <v>256</v>
      </c>
      <c r="C150" s="981" t="s">
        <v>371</v>
      </c>
      <c r="D150" s="982"/>
      <c r="E150" s="403" t="s">
        <v>281</v>
      </c>
      <c r="F150" s="723" t="s">
        <v>353</v>
      </c>
      <c r="G150" s="543" t="s">
        <v>354</v>
      </c>
      <c r="H150" s="427" t="s">
        <v>355</v>
      </c>
      <c r="I150" s="544" t="s">
        <v>356</v>
      </c>
      <c r="J150" s="543" t="s">
        <v>272</v>
      </c>
      <c r="K150" s="143"/>
    </row>
    <row r="151" spans="2:11" s="43" customFormat="1" ht="19.5" customHeight="1">
      <c r="B151" s="655"/>
      <c r="C151" s="971"/>
      <c r="D151" s="971"/>
      <c r="E151" s="554"/>
      <c r="F151" s="548" t="s">
        <v>372</v>
      </c>
      <c r="G151" s="555"/>
      <c r="H151" s="550" t="str">
        <f>IF(G151="","",(E151*G151))</f>
        <v/>
      </c>
      <c r="I151" s="557"/>
      <c r="J151" s="557"/>
      <c r="K151" s="147"/>
    </row>
    <row r="152" spans="2:11" s="43" customFormat="1" ht="19.5" customHeight="1">
      <c r="B152" s="655"/>
      <c r="C152" s="971"/>
      <c r="D152" s="971"/>
      <c r="E152" s="554"/>
      <c r="F152" s="548" t="s">
        <v>372</v>
      </c>
      <c r="G152" s="555"/>
      <c r="H152" s="550" t="str">
        <f t="shared" ref="H152:H153" si="5">IF(G152="","",(E152*G152))</f>
        <v/>
      </c>
      <c r="I152" s="557"/>
      <c r="J152" s="557"/>
      <c r="K152" s="147"/>
    </row>
    <row r="153" spans="2:11" s="43" customFormat="1" ht="19.5" customHeight="1">
      <c r="B153" s="655"/>
      <c r="C153" s="969"/>
      <c r="D153" s="969"/>
      <c r="E153" s="554"/>
      <c r="F153" s="548" t="s">
        <v>372</v>
      </c>
      <c r="G153" s="555"/>
      <c r="H153" s="550" t="str">
        <f t="shared" si="5"/>
        <v/>
      </c>
      <c r="I153" s="557"/>
      <c r="J153" s="557"/>
      <c r="K153" s="147"/>
    </row>
    <row r="154" spans="2:11" s="43" customFormat="1" ht="24.75" customHeight="1">
      <c r="B154" s="648"/>
      <c r="C154" s="142"/>
      <c r="D154" s="142"/>
      <c r="E154" s="148"/>
      <c r="F154" s="977" t="s">
        <v>373</v>
      </c>
      <c r="G154" s="978"/>
      <c r="H154" s="561">
        <f>SUM(H151:H153)</f>
        <v>0</v>
      </c>
      <c r="I154" s="149"/>
      <c r="J154" s="149"/>
      <c r="K154" s="150"/>
    </row>
    <row r="155" spans="2:11" ht="11.25" customHeight="1">
      <c r="C155" s="142"/>
      <c r="D155" s="148"/>
      <c r="E155" s="143"/>
      <c r="G155" s="143"/>
      <c r="H155" s="148"/>
      <c r="I155" s="722"/>
      <c r="J155" s="722"/>
      <c r="K155" s="148"/>
    </row>
    <row r="156" spans="2:11" s="43" customFormat="1" ht="16.5" customHeight="1">
      <c r="B156" s="653" t="s">
        <v>374</v>
      </c>
      <c r="C156" s="146"/>
      <c r="D156" s="144"/>
      <c r="E156" s="142"/>
      <c r="F156" s="143"/>
      <c r="G156" s="142"/>
      <c r="H156" s="148"/>
      <c r="I156" s="722"/>
      <c r="J156" s="722" t="s">
        <v>212</v>
      </c>
      <c r="K156" s="142"/>
    </row>
    <row r="157" spans="2:11" s="43" customFormat="1" ht="33" customHeight="1">
      <c r="B157" s="654" t="s">
        <v>367</v>
      </c>
      <c r="C157" s="981" t="s">
        <v>375</v>
      </c>
      <c r="D157" s="982"/>
      <c r="E157" s="403" t="s">
        <v>281</v>
      </c>
      <c r="F157" s="426" t="s">
        <v>353</v>
      </c>
      <c r="G157" s="543" t="s">
        <v>376</v>
      </c>
      <c r="H157" s="427" t="s">
        <v>355</v>
      </c>
      <c r="I157" s="544" t="s">
        <v>356</v>
      </c>
      <c r="J157" s="543" t="s">
        <v>272</v>
      </c>
      <c r="K157" s="143"/>
    </row>
    <row r="158" spans="2:11" s="43" customFormat="1" ht="19.5" customHeight="1">
      <c r="B158" s="655"/>
      <c r="C158" s="971"/>
      <c r="D158" s="971"/>
      <c r="E158" s="554"/>
      <c r="F158" s="555"/>
      <c r="G158" s="556"/>
      <c r="H158" s="550" t="str">
        <f>IFERROR(ROUND(IF(F158="","",IF(F158="10%税込",E158*G158/1.1,IF(F158="税抜",E158*G158))),0),"")</f>
        <v/>
      </c>
      <c r="I158" s="557"/>
      <c r="J158" s="557"/>
      <c r="K158" s="147"/>
    </row>
    <row r="159" spans="2:11" s="43" customFormat="1" ht="19.5" customHeight="1">
      <c r="B159" s="655"/>
      <c r="C159" s="969"/>
      <c r="D159" s="969"/>
      <c r="E159" s="554"/>
      <c r="F159" s="555"/>
      <c r="G159" s="556"/>
      <c r="H159" s="550" t="str">
        <f t="shared" ref="H159:H166" si="6">IFERROR(ROUND(IF(F159="","",IF(F159="10%税込",E159*G159/1.1,IF(F159="税抜",E159*G159))),0),"")</f>
        <v/>
      </c>
      <c r="I159" s="557"/>
      <c r="J159" s="557"/>
      <c r="K159" s="147"/>
    </row>
    <row r="160" spans="2:11" s="43" customFormat="1" ht="19.5" customHeight="1">
      <c r="B160" s="655"/>
      <c r="C160" s="969"/>
      <c r="D160" s="969"/>
      <c r="E160" s="554"/>
      <c r="F160" s="555"/>
      <c r="G160" s="556"/>
      <c r="H160" s="550" t="str">
        <f t="shared" si="6"/>
        <v/>
      </c>
      <c r="I160" s="557"/>
      <c r="J160" s="557"/>
      <c r="K160" s="147"/>
    </row>
    <row r="161" spans="2:11" s="43" customFormat="1" ht="19.5" customHeight="1">
      <c r="B161" s="655"/>
      <c r="C161" s="969"/>
      <c r="D161" s="969"/>
      <c r="E161" s="554"/>
      <c r="F161" s="555"/>
      <c r="G161" s="556"/>
      <c r="H161" s="550" t="str">
        <f t="shared" si="6"/>
        <v/>
      </c>
      <c r="I161" s="557"/>
      <c r="J161" s="557"/>
      <c r="K161" s="147"/>
    </row>
    <row r="162" spans="2:11" s="43" customFormat="1" ht="19.5" customHeight="1">
      <c r="B162" s="655"/>
      <c r="C162" s="969"/>
      <c r="D162" s="969"/>
      <c r="E162" s="554"/>
      <c r="F162" s="555"/>
      <c r="G162" s="556"/>
      <c r="H162" s="550" t="str">
        <f t="shared" si="6"/>
        <v/>
      </c>
      <c r="I162" s="557"/>
      <c r="J162" s="557"/>
      <c r="K162" s="147"/>
    </row>
    <row r="163" spans="2:11" s="43" customFormat="1" ht="19.5" customHeight="1">
      <c r="B163" s="655"/>
      <c r="C163" s="969"/>
      <c r="D163" s="969"/>
      <c r="E163" s="554"/>
      <c r="F163" s="555"/>
      <c r="G163" s="556"/>
      <c r="H163" s="550" t="str">
        <f t="shared" si="6"/>
        <v/>
      </c>
      <c r="I163" s="557"/>
      <c r="J163" s="557"/>
      <c r="K163" s="147"/>
    </row>
    <row r="164" spans="2:11" s="43" customFormat="1" ht="19.5" customHeight="1">
      <c r="B164" s="655"/>
      <c r="C164" s="969"/>
      <c r="D164" s="969"/>
      <c r="E164" s="554"/>
      <c r="F164" s="555"/>
      <c r="G164" s="556"/>
      <c r="H164" s="550" t="str">
        <f t="shared" si="6"/>
        <v/>
      </c>
      <c r="I164" s="557"/>
      <c r="J164" s="557"/>
      <c r="K164" s="147"/>
    </row>
    <row r="165" spans="2:11" s="43" customFormat="1" ht="19.5" customHeight="1">
      <c r="B165" s="655"/>
      <c r="C165" s="969"/>
      <c r="D165" s="969"/>
      <c r="E165" s="554"/>
      <c r="F165" s="555"/>
      <c r="G165" s="556"/>
      <c r="H165" s="550" t="str">
        <f t="shared" si="6"/>
        <v/>
      </c>
      <c r="I165" s="557"/>
      <c r="J165" s="557"/>
      <c r="K165" s="147"/>
    </row>
    <row r="166" spans="2:11" s="43" customFormat="1" ht="19.5" customHeight="1">
      <c r="B166" s="655"/>
      <c r="C166" s="969"/>
      <c r="D166" s="969"/>
      <c r="E166" s="554"/>
      <c r="F166" s="555"/>
      <c r="G166" s="556"/>
      <c r="H166" s="550" t="str">
        <f t="shared" si="6"/>
        <v/>
      </c>
      <c r="I166" s="558"/>
      <c r="J166" s="558"/>
      <c r="K166" s="147"/>
    </row>
    <row r="167" spans="2:11" s="43" customFormat="1" ht="24.75" customHeight="1">
      <c r="B167" s="648"/>
      <c r="C167" s="142"/>
      <c r="D167" s="142"/>
      <c r="E167" s="148"/>
      <c r="F167" s="977" t="s">
        <v>377</v>
      </c>
      <c r="G167" s="978"/>
      <c r="H167" s="561">
        <f>SUM(H158:H166)</f>
        <v>0</v>
      </c>
      <c r="I167" s="149"/>
      <c r="J167" s="149"/>
      <c r="K167" s="150"/>
    </row>
    <row r="168" spans="2:11" ht="16.5" customHeight="1">
      <c r="C168" s="142"/>
      <c r="D168" s="148"/>
      <c r="E168" s="143"/>
      <c r="G168" s="143"/>
      <c r="H168" s="148"/>
      <c r="I168" s="722"/>
      <c r="J168" s="722"/>
      <c r="K168" s="724"/>
    </row>
    <row r="169" spans="2:11" s="43" customFormat="1" ht="16.5" customHeight="1">
      <c r="B169" s="653" t="s">
        <v>378</v>
      </c>
      <c r="C169" s="146"/>
      <c r="D169" s="144"/>
      <c r="E169" s="142"/>
      <c r="F169" s="143"/>
      <c r="G169" s="142"/>
      <c r="H169" s="148"/>
      <c r="I169" s="722"/>
      <c r="J169" s="722" t="s">
        <v>212</v>
      </c>
      <c r="K169" s="142"/>
    </row>
    <row r="170" spans="2:11" s="43" customFormat="1" ht="35.25" customHeight="1">
      <c r="B170" s="660" t="s">
        <v>256</v>
      </c>
      <c r="C170" s="983" t="s">
        <v>379</v>
      </c>
      <c r="D170" s="982"/>
      <c r="E170" s="403" t="s">
        <v>281</v>
      </c>
      <c r="F170" s="426" t="s">
        <v>353</v>
      </c>
      <c r="G170" s="428" t="s">
        <v>380</v>
      </c>
      <c r="H170" s="427" t="s">
        <v>355</v>
      </c>
      <c r="I170" s="544" t="s">
        <v>356</v>
      </c>
      <c r="J170" s="543" t="s">
        <v>272</v>
      </c>
      <c r="K170" s="143"/>
    </row>
    <row r="171" spans="2:11" s="43" customFormat="1" ht="19.5" customHeight="1">
      <c r="B171" s="655"/>
      <c r="C171" s="969"/>
      <c r="D171" s="969"/>
      <c r="E171" s="554"/>
      <c r="F171" s="555"/>
      <c r="G171" s="560"/>
      <c r="H171" s="550" t="str">
        <f>IFERROR(ROUND(IF(F171="","",IF(F171="10%税込",E171*G171/1.1,IF(F171="税抜",E171*G171))),0),"")</f>
        <v/>
      </c>
      <c r="I171" s="557"/>
      <c r="J171" s="557"/>
      <c r="K171" s="147"/>
    </row>
    <row r="172" spans="2:11" s="43" customFormat="1" ht="19.5" customHeight="1">
      <c r="B172" s="655"/>
      <c r="C172" s="969"/>
      <c r="D172" s="969"/>
      <c r="E172" s="554"/>
      <c r="F172" s="555"/>
      <c r="G172" s="560"/>
      <c r="H172" s="550" t="str">
        <f t="shared" ref="H172:H190" si="7">IFERROR(ROUND(IF(F172="","",IF(F172="10%税込",E172*G172/1.1,IF(F172="税抜",E172*G172))),0),"")</f>
        <v/>
      </c>
      <c r="I172" s="557"/>
      <c r="J172" s="557"/>
      <c r="K172" s="147"/>
    </row>
    <row r="173" spans="2:11" s="43" customFormat="1" ht="19.5" customHeight="1">
      <c r="B173" s="655"/>
      <c r="C173" s="969"/>
      <c r="D173" s="969"/>
      <c r="E173" s="554"/>
      <c r="F173" s="555"/>
      <c r="G173" s="560"/>
      <c r="H173" s="550" t="str">
        <f t="shared" si="7"/>
        <v/>
      </c>
      <c r="I173" s="557"/>
      <c r="J173" s="557"/>
      <c r="K173" s="147"/>
    </row>
    <row r="174" spans="2:11" s="43" customFormat="1" ht="19.5" customHeight="1">
      <c r="B174" s="655"/>
      <c r="C174" s="969"/>
      <c r="D174" s="969"/>
      <c r="E174" s="554"/>
      <c r="F174" s="555"/>
      <c r="G174" s="560"/>
      <c r="H174" s="550" t="str">
        <f t="shared" si="7"/>
        <v/>
      </c>
      <c r="I174" s="557"/>
      <c r="J174" s="557"/>
      <c r="K174" s="147"/>
    </row>
    <row r="175" spans="2:11" s="43" customFormat="1" ht="19.5" customHeight="1">
      <c r="B175" s="655"/>
      <c r="C175" s="969"/>
      <c r="D175" s="969"/>
      <c r="E175" s="554"/>
      <c r="F175" s="555"/>
      <c r="G175" s="560"/>
      <c r="H175" s="550" t="str">
        <f t="shared" si="7"/>
        <v/>
      </c>
      <c r="I175" s="557"/>
      <c r="J175" s="557"/>
      <c r="K175" s="147"/>
    </row>
    <row r="176" spans="2:11" s="43" customFormat="1" ht="19.5" customHeight="1">
      <c r="B176" s="655"/>
      <c r="C176" s="969"/>
      <c r="D176" s="969"/>
      <c r="E176" s="554"/>
      <c r="F176" s="555"/>
      <c r="G176" s="560"/>
      <c r="H176" s="550" t="str">
        <f t="shared" si="7"/>
        <v/>
      </c>
      <c r="I176" s="557"/>
      <c r="J176" s="557"/>
      <c r="K176" s="147"/>
    </row>
    <row r="177" spans="2:11" s="43" customFormat="1" ht="19.5" customHeight="1">
      <c r="B177" s="655"/>
      <c r="C177" s="969"/>
      <c r="D177" s="969"/>
      <c r="E177" s="554"/>
      <c r="F177" s="555"/>
      <c r="G177" s="560"/>
      <c r="H177" s="550" t="str">
        <f t="shared" si="7"/>
        <v/>
      </c>
      <c r="I177" s="557"/>
      <c r="J177" s="557"/>
      <c r="K177" s="147"/>
    </row>
    <row r="178" spans="2:11" s="43" customFormat="1" ht="19.5" customHeight="1">
      <c r="B178" s="655"/>
      <c r="C178" s="969"/>
      <c r="D178" s="969"/>
      <c r="E178" s="554"/>
      <c r="F178" s="555"/>
      <c r="G178" s="560"/>
      <c r="H178" s="550" t="str">
        <f t="shared" si="7"/>
        <v/>
      </c>
      <c r="I178" s="557"/>
      <c r="J178" s="557"/>
      <c r="K178" s="147"/>
    </row>
    <row r="179" spans="2:11" s="43" customFormat="1" ht="19.5" customHeight="1">
      <c r="B179" s="655"/>
      <c r="C179" s="969"/>
      <c r="D179" s="969"/>
      <c r="E179" s="554"/>
      <c r="F179" s="555"/>
      <c r="G179" s="560"/>
      <c r="H179" s="550" t="str">
        <f t="shared" si="7"/>
        <v/>
      </c>
      <c r="I179" s="557"/>
      <c r="J179" s="557"/>
      <c r="K179" s="147"/>
    </row>
    <row r="180" spans="2:11" s="43" customFormat="1" ht="19.5" customHeight="1">
      <c r="B180" s="655"/>
      <c r="C180" s="969"/>
      <c r="D180" s="969"/>
      <c r="E180" s="554"/>
      <c r="F180" s="555"/>
      <c r="G180" s="560"/>
      <c r="H180" s="550" t="str">
        <f t="shared" si="7"/>
        <v/>
      </c>
      <c r="I180" s="557"/>
      <c r="J180" s="557"/>
      <c r="K180" s="147"/>
    </row>
    <row r="181" spans="2:11" s="43" customFormat="1" ht="19.5" customHeight="1">
      <c r="B181" s="655"/>
      <c r="C181" s="969"/>
      <c r="D181" s="969"/>
      <c r="E181" s="554"/>
      <c r="F181" s="555"/>
      <c r="G181" s="560"/>
      <c r="H181" s="550" t="str">
        <f t="shared" si="7"/>
        <v/>
      </c>
      <c r="I181" s="557"/>
      <c r="J181" s="557"/>
      <c r="K181" s="147"/>
    </row>
    <row r="182" spans="2:11" s="43" customFormat="1" ht="19.5" customHeight="1">
      <c r="B182" s="655"/>
      <c r="C182" s="969"/>
      <c r="D182" s="969"/>
      <c r="E182" s="554"/>
      <c r="F182" s="555"/>
      <c r="G182" s="560"/>
      <c r="H182" s="550" t="str">
        <f t="shared" si="7"/>
        <v/>
      </c>
      <c r="I182" s="557"/>
      <c r="J182" s="557"/>
      <c r="K182" s="147"/>
    </row>
    <row r="183" spans="2:11" s="43" customFormat="1" ht="19.5" customHeight="1">
      <c r="B183" s="655"/>
      <c r="C183" s="969"/>
      <c r="D183" s="969"/>
      <c r="E183" s="554"/>
      <c r="F183" s="555"/>
      <c r="G183" s="560"/>
      <c r="H183" s="550" t="str">
        <f t="shared" si="7"/>
        <v/>
      </c>
      <c r="I183" s="557"/>
      <c r="J183" s="557"/>
      <c r="K183" s="147"/>
    </row>
    <row r="184" spans="2:11" s="43" customFormat="1" ht="19.5" customHeight="1">
      <c r="B184" s="655"/>
      <c r="C184" s="969"/>
      <c r="D184" s="969"/>
      <c r="E184" s="554"/>
      <c r="F184" s="555"/>
      <c r="G184" s="560"/>
      <c r="H184" s="550" t="str">
        <f t="shared" si="7"/>
        <v/>
      </c>
      <c r="I184" s="557"/>
      <c r="J184" s="557"/>
      <c r="K184" s="147"/>
    </row>
    <row r="185" spans="2:11" s="43" customFormat="1" ht="19.5" customHeight="1">
      <c r="B185" s="655"/>
      <c r="C185" s="969"/>
      <c r="D185" s="969"/>
      <c r="E185" s="554"/>
      <c r="F185" s="555"/>
      <c r="G185" s="560"/>
      <c r="H185" s="550" t="str">
        <f t="shared" si="7"/>
        <v/>
      </c>
      <c r="I185" s="557"/>
      <c r="J185" s="557"/>
      <c r="K185" s="147"/>
    </row>
    <row r="186" spans="2:11" s="43" customFormat="1" ht="19.5" customHeight="1">
      <c r="B186" s="655"/>
      <c r="C186" s="969"/>
      <c r="D186" s="969"/>
      <c r="E186" s="554"/>
      <c r="F186" s="555"/>
      <c r="G186" s="560"/>
      <c r="H186" s="550" t="str">
        <f t="shared" si="7"/>
        <v/>
      </c>
      <c r="I186" s="557"/>
      <c r="J186" s="557"/>
      <c r="K186" s="147"/>
    </row>
    <row r="187" spans="2:11" s="43" customFormat="1" ht="19.5" customHeight="1">
      <c r="B187" s="655"/>
      <c r="C187" s="969"/>
      <c r="D187" s="969"/>
      <c r="E187" s="554"/>
      <c r="F187" s="555"/>
      <c r="G187" s="560"/>
      <c r="H187" s="550" t="str">
        <f t="shared" si="7"/>
        <v/>
      </c>
      <c r="I187" s="557"/>
      <c r="J187" s="557"/>
      <c r="K187" s="147"/>
    </row>
    <row r="188" spans="2:11" s="43" customFormat="1" ht="19.5" customHeight="1">
      <c r="B188" s="655"/>
      <c r="C188" s="969"/>
      <c r="D188" s="969"/>
      <c r="E188" s="554"/>
      <c r="F188" s="555"/>
      <c r="G188" s="560"/>
      <c r="H188" s="550" t="str">
        <f t="shared" si="7"/>
        <v/>
      </c>
      <c r="I188" s="557"/>
      <c r="J188" s="557"/>
      <c r="K188" s="147"/>
    </row>
    <row r="189" spans="2:11" s="43" customFormat="1" ht="19.5" customHeight="1">
      <c r="B189" s="655"/>
      <c r="C189" s="969"/>
      <c r="D189" s="969"/>
      <c r="E189" s="554"/>
      <c r="F189" s="555"/>
      <c r="G189" s="560"/>
      <c r="H189" s="550" t="str">
        <f t="shared" si="7"/>
        <v/>
      </c>
      <c r="I189" s="557"/>
      <c r="J189" s="557"/>
      <c r="K189" s="147"/>
    </row>
    <row r="190" spans="2:11" s="43" customFormat="1" ht="19.5" customHeight="1">
      <c r="B190" s="655"/>
      <c r="C190" s="969"/>
      <c r="D190" s="969"/>
      <c r="E190" s="554"/>
      <c r="F190" s="555"/>
      <c r="G190" s="560"/>
      <c r="H190" s="550" t="str">
        <f t="shared" si="7"/>
        <v/>
      </c>
      <c r="I190" s="557"/>
      <c r="J190" s="557"/>
      <c r="K190" s="147"/>
    </row>
    <row r="191" spans="2:11" s="43" customFormat="1" ht="24.75" customHeight="1">
      <c r="B191" s="648"/>
      <c r="C191" s="142"/>
      <c r="D191" s="142"/>
      <c r="E191" s="148"/>
      <c r="F191" s="977" t="s">
        <v>381</v>
      </c>
      <c r="G191" s="978"/>
      <c r="H191" s="561">
        <f>SUM(H171:H190)</f>
        <v>0</v>
      </c>
      <c r="I191" s="149"/>
      <c r="J191" s="149"/>
      <c r="K191" s="150"/>
    </row>
    <row r="192" spans="2:11" ht="16.5" customHeight="1">
      <c r="C192" s="142"/>
      <c r="D192" s="148"/>
      <c r="E192" s="143"/>
      <c r="G192" s="143"/>
      <c r="H192" s="148"/>
      <c r="I192" s="159"/>
      <c r="J192" s="159"/>
      <c r="K192" s="148"/>
    </row>
    <row r="193" spans="2:11" s="43" customFormat="1" ht="16.5" customHeight="1">
      <c r="B193" s="653" t="s">
        <v>382</v>
      </c>
      <c r="C193" s="146"/>
      <c r="D193" s="144"/>
      <c r="E193" s="142"/>
      <c r="F193" s="143"/>
      <c r="G193" s="142"/>
      <c r="H193" s="148"/>
      <c r="I193" s="722"/>
      <c r="J193" s="722" t="s">
        <v>212</v>
      </c>
      <c r="K193" s="142"/>
    </row>
    <row r="194" spans="2:11" s="43" customFormat="1" ht="35.25" customHeight="1">
      <c r="B194" s="660" t="s">
        <v>256</v>
      </c>
      <c r="C194" s="983" t="s">
        <v>379</v>
      </c>
      <c r="D194" s="982"/>
      <c r="E194" s="403" t="s">
        <v>281</v>
      </c>
      <c r="F194" s="426" t="s">
        <v>353</v>
      </c>
      <c r="G194" s="427" t="s">
        <v>376</v>
      </c>
      <c r="H194" s="427" t="s">
        <v>355</v>
      </c>
      <c r="I194" s="544" t="s">
        <v>356</v>
      </c>
      <c r="J194" s="543" t="s">
        <v>272</v>
      </c>
      <c r="K194" s="143"/>
    </row>
    <row r="195" spans="2:11" s="43" customFormat="1" ht="19.5" customHeight="1">
      <c r="B195" s="655"/>
      <c r="C195" s="969"/>
      <c r="D195" s="969"/>
      <c r="E195" s="554"/>
      <c r="F195" s="555"/>
      <c r="G195" s="556"/>
      <c r="H195" s="550" t="str">
        <f>IFERROR(ROUND(IF(F195="","",IF(F195="8%税込",E195*G195/1.08,IF(F195="10%税込",E195*G195/1.1,IF(F195="税抜",E195*G195)))),0),"")</f>
        <v/>
      </c>
      <c r="I195" s="557"/>
      <c r="J195" s="557"/>
      <c r="K195" s="147"/>
    </row>
    <row r="196" spans="2:11" s="43" customFormat="1" ht="19.5" customHeight="1">
      <c r="B196" s="655"/>
      <c r="C196" s="969"/>
      <c r="D196" s="969"/>
      <c r="E196" s="554"/>
      <c r="F196" s="555"/>
      <c r="G196" s="556"/>
      <c r="H196" s="550" t="str">
        <f t="shared" ref="H196:H197" si="8">IFERROR(ROUND(IF(F196="","",IF(F196="8%税込",E196*G196/1.08,IF(F196="10%税込",E196*G196/1.1,IF(F196="税抜",E196*G196)))),0),"")</f>
        <v/>
      </c>
      <c r="I196" s="557"/>
      <c r="J196" s="557"/>
      <c r="K196" s="147"/>
    </row>
    <row r="197" spans="2:11" s="43" customFormat="1" ht="19.5" customHeight="1">
      <c r="B197" s="655"/>
      <c r="C197" s="969"/>
      <c r="D197" s="969"/>
      <c r="E197" s="554"/>
      <c r="F197" s="555"/>
      <c r="G197" s="556"/>
      <c r="H197" s="550" t="str">
        <f t="shared" si="8"/>
        <v/>
      </c>
      <c r="I197" s="557"/>
      <c r="J197" s="557"/>
      <c r="K197" s="147"/>
    </row>
    <row r="198" spans="2:11" s="43" customFormat="1" ht="24.75" customHeight="1">
      <c r="B198" s="642"/>
      <c r="C198" s="142"/>
      <c r="D198" s="142"/>
      <c r="E198" s="148"/>
      <c r="F198" s="977" t="s">
        <v>383</v>
      </c>
      <c r="G198" s="978"/>
      <c r="H198" s="561">
        <f>SUM(H195:H197)</f>
        <v>0</v>
      </c>
      <c r="I198" s="149"/>
      <c r="J198" s="149"/>
      <c r="K198" s="150"/>
    </row>
    <row r="199" spans="2:11" s="43" customFormat="1" ht="16.5" customHeight="1">
      <c r="B199" s="653" t="s">
        <v>384</v>
      </c>
      <c r="C199" s="146"/>
      <c r="D199" s="144"/>
      <c r="E199" s="142"/>
      <c r="F199" s="143"/>
      <c r="G199" s="142"/>
      <c r="H199" s="148"/>
      <c r="I199" s="722"/>
      <c r="J199" s="722" t="s">
        <v>212</v>
      </c>
      <c r="K199" s="142"/>
    </row>
    <row r="200" spans="2:11" s="43" customFormat="1" ht="35.25" customHeight="1">
      <c r="B200" s="660" t="s">
        <v>256</v>
      </c>
      <c r="C200" s="983" t="s">
        <v>385</v>
      </c>
      <c r="D200" s="982"/>
      <c r="E200" s="403" t="s">
        <v>281</v>
      </c>
      <c r="F200" s="426" t="s">
        <v>353</v>
      </c>
      <c r="G200" s="428" t="s">
        <v>354</v>
      </c>
      <c r="H200" s="427" t="s">
        <v>355</v>
      </c>
      <c r="I200" s="544" t="s">
        <v>356</v>
      </c>
      <c r="J200" s="543" t="s">
        <v>272</v>
      </c>
      <c r="K200" s="143"/>
    </row>
    <row r="201" spans="2:11" s="43" customFormat="1" ht="19.5" customHeight="1">
      <c r="B201" s="655"/>
      <c r="C201" s="969"/>
      <c r="D201" s="969"/>
      <c r="E201" s="554"/>
      <c r="F201" s="555"/>
      <c r="G201" s="560"/>
      <c r="H201" s="550" t="str">
        <f>IFERROR(ROUND(IF(F201="","",IF(F201="10%税込",E201*G201/1.1,IF(F201="税抜",E201*G201))),0),"")</f>
        <v/>
      </c>
      <c r="I201" s="557"/>
      <c r="J201" s="557"/>
      <c r="K201" s="147"/>
    </row>
    <row r="202" spans="2:11" s="43" customFormat="1" ht="19.5" customHeight="1">
      <c r="B202" s="655"/>
      <c r="C202" s="969"/>
      <c r="D202" s="969"/>
      <c r="E202" s="554"/>
      <c r="F202" s="555"/>
      <c r="G202" s="560"/>
      <c r="H202" s="550" t="str">
        <f t="shared" ref="H202:H220" si="9">IFERROR(ROUND(IF(F202="","",IF(F202="10%税込",E202*G202/1.1,IF(F202="税抜",E202*G202))),0),"")</f>
        <v/>
      </c>
      <c r="I202" s="557"/>
      <c r="J202" s="557"/>
      <c r="K202" s="147"/>
    </row>
    <row r="203" spans="2:11" s="43" customFormat="1" ht="19.5" customHeight="1">
      <c r="B203" s="655"/>
      <c r="C203" s="969"/>
      <c r="D203" s="969"/>
      <c r="E203" s="554"/>
      <c r="F203" s="555"/>
      <c r="G203" s="560"/>
      <c r="H203" s="550" t="str">
        <f t="shared" si="9"/>
        <v/>
      </c>
      <c r="I203" s="557"/>
      <c r="J203" s="557"/>
      <c r="K203" s="147"/>
    </row>
    <row r="204" spans="2:11" s="43" customFormat="1" ht="19.5" customHeight="1">
      <c r="B204" s="655"/>
      <c r="C204" s="969"/>
      <c r="D204" s="969"/>
      <c r="E204" s="554"/>
      <c r="F204" s="555"/>
      <c r="G204" s="560"/>
      <c r="H204" s="550" t="str">
        <f t="shared" si="9"/>
        <v/>
      </c>
      <c r="I204" s="557"/>
      <c r="J204" s="557"/>
      <c r="K204" s="147"/>
    </row>
    <row r="205" spans="2:11" s="43" customFormat="1" ht="19.5" customHeight="1">
      <c r="B205" s="655"/>
      <c r="C205" s="969"/>
      <c r="D205" s="969"/>
      <c r="E205" s="554"/>
      <c r="F205" s="555"/>
      <c r="G205" s="560"/>
      <c r="H205" s="550" t="str">
        <f t="shared" si="9"/>
        <v/>
      </c>
      <c r="I205" s="557"/>
      <c r="J205" s="557"/>
      <c r="K205" s="147"/>
    </row>
    <row r="206" spans="2:11" s="43" customFormat="1" ht="19.5" customHeight="1">
      <c r="B206" s="655"/>
      <c r="C206" s="969"/>
      <c r="D206" s="969"/>
      <c r="E206" s="554"/>
      <c r="F206" s="555"/>
      <c r="G206" s="560"/>
      <c r="H206" s="550" t="str">
        <f t="shared" si="9"/>
        <v/>
      </c>
      <c r="I206" s="557"/>
      <c r="J206" s="557"/>
      <c r="K206" s="147"/>
    </row>
    <row r="207" spans="2:11" s="43" customFormat="1" ht="19.5" customHeight="1">
      <c r="B207" s="655"/>
      <c r="C207" s="969"/>
      <c r="D207" s="969"/>
      <c r="E207" s="554"/>
      <c r="F207" s="555"/>
      <c r="G207" s="560"/>
      <c r="H207" s="550" t="str">
        <f t="shared" si="9"/>
        <v/>
      </c>
      <c r="I207" s="557"/>
      <c r="J207" s="557"/>
      <c r="K207" s="147"/>
    </row>
    <row r="208" spans="2:11" s="43" customFormat="1" ht="19.5" customHeight="1">
      <c r="B208" s="655"/>
      <c r="C208" s="969"/>
      <c r="D208" s="969"/>
      <c r="E208" s="554"/>
      <c r="F208" s="555"/>
      <c r="G208" s="560"/>
      <c r="H208" s="550" t="str">
        <f t="shared" si="9"/>
        <v/>
      </c>
      <c r="I208" s="557"/>
      <c r="J208" s="557"/>
      <c r="K208" s="147"/>
    </row>
    <row r="209" spans="2:11" s="43" customFormat="1" ht="19.5" customHeight="1">
      <c r="B209" s="655"/>
      <c r="C209" s="969"/>
      <c r="D209" s="969"/>
      <c r="E209" s="554"/>
      <c r="F209" s="555"/>
      <c r="G209" s="560"/>
      <c r="H209" s="550" t="str">
        <f t="shared" si="9"/>
        <v/>
      </c>
      <c r="I209" s="557"/>
      <c r="J209" s="557"/>
      <c r="K209" s="147"/>
    </row>
    <row r="210" spans="2:11" s="43" customFormat="1" ht="19.5" customHeight="1">
      <c r="B210" s="655"/>
      <c r="C210" s="969"/>
      <c r="D210" s="969"/>
      <c r="E210" s="554"/>
      <c r="F210" s="555"/>
      <c r="G210" s="560"/>
      <c r="H210" s="550" t="str">
        <f t="shared" si="9"/>
        <v/>
      </c>
      <c r="I210" s="557"/>
      <c r="J210" s="557"/>
      <c r="K210" s="147"/>
    </row>
    <row r="211" spans="2:11" s="43" customFormat="1" ht="19.5" customHeight="1">
      <c r="B211" s="655"/>
      <c r="C211" s="969"/>
      <c r="D211" s="969"/>
      <c r="E211" s="554"/>
      <c r="F211" s="555"/>
      <c r="G211" s="560"/>
      <c r="H211" s="550" t="str">
        <f t="shared" si="9"/>
        <v/>
      </c>
      <c r="I211" s="557"/>
      <c r="J211" s="557"/>
      <c r="K211" s="147"/>
    </row>
    <row r="212" spans="2:11" s="43" customFormat="1" ht="19.5" customHeight="1">
      <c r="B212" s="655"/>
      <c r="C212" s="969"/>
      <c r="D212" s="969"/>
      <c r="E212" s="554"/>
      <c r="F212" s="555"/>
      <c r="G212" s="560"/>
      <c r="H212" s="550" t="str">
        <f t="shared" si="9"/>
        <v/>
      </c>
      <c r="I212" s="557"/>
      <c r="J212" s="557"/>
      <c r="K212" s="147"/>
    </row>
    <row r="213" spans="2:11" s="43" customFormat="1" ht="19.5" customHeight="1">
      <c r="B213" s="655"/>
      <c r="C213" s="969"/>
      <c r="D213" s="969"/>
      <c r="E213" s="554"/>
      <c r="F213" s="555"/>
      <c r="G213" s="560"/>
      <c r="H213" s="550" t="str">
        <f t="shared" si="9"/>
        <v/>
      </c>
      <c r="I213" s="557"/>
      <c r="J213" s="557"/>
      <c r="K213" s="147"/>
    </row>
    <row r="214" spans="2:11" s="43" customFormat="1" ht="19.5" customHeight="1">
      <c r="B214" s="655"/>
      <c r="C214" s="969"/>
      <c r="D214" s="969"/>
      <c r="E214" s="554"/>
      <c r="F214" s="555"/>
      <c r="G214" s="560"/>
      <c r="H214" s="550" t="str">
        <f t="shared" si="9"/>
        <v/>
      </c>
      <c r="I214" s="557"/>
      <c r="J214" s="557"/>
      <c r="K214" s="147"/>
    </row>
    <row r="215" spans="2:11" s="43" customFormat="1" ht="19.5" customHeight="1">
      <c r="B215" s="655"/>
      <c r="C215" s="969"/>
      <c r="D215" s="969"/>
      <c r="E215" s="554"/>
      <c r="F215" s="555"/>
      <c r="G215" s="560"/>
      <c r="H215" s="550" t="str">
        <f t="shared" si="9"/>
        <v/>
      </c>
      <c r="I215" s="557"/>
      <c r="J215" s="557"/>
      <c r="K215" s="147"/>
    </row>
    <row r="216" spans="2:11" s="43" customFormat="1" ht="19.5" customHeight="1">
      <c r="B216" s="655"/>
      <c r="C216" s="969"/>
      <c r="D216" s="969"/>
      <c r="E216" s="554"/>
      <c r="F216" s="555"/>
      <c r="G216" s="560"/>
      <c r="H216" s="550" t="str">
        <f t="shared" si="9"/>
        <v/>
      </c>
      <c r="I216" s="557"/>
      <c r="J216" s="557"/>
      <c r="K216" s="147"/>
    </row>
    <row r="217" spans="2:11" s="43" customFormat="1" ht="19.5" customHeight="1">
      <c r="B217" s="655"/>
      <c r="C217" s="969"/>
      <c r="D217" s="969"/>
      <c r="E217" s="554"/>
      <c r="F217" s="555"/>
      <c r="G217" s="560"/>
      <c r="H217" s="550" t="str">
        <f t="shared" si="9"/>
        <v/>
      </c>
      <c r="I217" s="557"/>
      <c r="J217" s="557"/>
      <c r="K217" s="147"/>
    </row>
    <row r="218" spans="2:11" s="43" customFormat="1" ht="19.5" customHeight="1">
      <c r="B218" s="655"/>
      <c r="C218" s="969"/>
      <c r="D218" s="969"/>
      <c r="E218" s="554"/>
      <c r="F218" s="555"/>
      <c r="G218" s="560"/>
      <c r="H218" s="550" t="str">
        <f t="shared" si="9"/>
        <v/>
      </c>
      <c r="I218" s="557"/>
      <c r="J218" s="557"/>
      <c r="K218" s="147"/>
    </row>
    <row r="219" spans="2:11" s="43" customFormat="1" ht="19.5" customHeight="1">
      <c r="B219" s="655"/>
      <c r="C219" s="969"/>
      <c r="D219" s="969"/>
      <c r="E219" s="554"/>
      <c r="F219" s="555"/>
      <c r="G219" s="560"/>
      <c r="H219" s="550" t="str">
        <f t="shared" si="9"/>
        <v/>
      </c>
      <c r="I219" s="557"/>
      <c r="J219" s="557"/>
      <c r="K219" s="147"/>
    </row>
    <row r="220" spans="2:11" s="43" customFormat="1" ht="19.5" customHeight="1">
      <c r="B220" s="655"/>
      <c r="C220" s="969"/>
      <c r="D220" s="969"/>
      <c r="E220" s="554"/>
      <c r="F220" s="555"/>
      <c r="G220" s="560"/>
      <c r="H220" s="550" t="str">
        <f t="shared" si="9"/>
        <v/>
      </c>
      <c r="I220" s="557"/>
      <c r="J220" s="557"/>
      <c r="K220" s="147"/>
    </row>
    <row r="221" spans="2:11" s="43" customFormat="1" ht="24.75" customHeight="1">
      <c r="B221" s="648"/>
      <c r="C221" s="142"/>
      <c r="D221" s="142"/>
      <c r="E221" s="148"/>
      <c r="F221" s="977" t="s">
        <v>386</v>
      </c>
      <c r="G221" s="978"/>
      <c r="H221" s="561">
        <f>SUM(H201:H220)</f>
        <v>0</v>
      </c>
      <c r="I221" s="149"/>
      <c r="J221" s="149"/>
      <c r="K221" s="150"/>
    </row>
    <row r="222" spans="2:11" ht="16.5" customHeight="1"/>
    <row r="226" spans="3:14">
      <c r="C226" s="142"/>
      <c r="D226" s="142"/>
      <c r="F226" s="142"/>
      <c r="N226" s="142"/>
    </row>
    <row r="227" spans="3:14">
      <c r="C227" s="142"/>
      <c r="D227" s="142"/>
      <c r="F227" s="142"/>
      <c r="N227" s="142"/>
    </row>
    <row r="228" spans="3:14">
      <c r="C228" s="142"/>
      <c r="D228" s="142"/>
      <c r="F228" s="142"/>
      <c r="N228" s="142"/>
    </row>
    <row r="229" spans="3:14" ht="18" customHeight="1">
      <c r="C229" s="142"/>
      <c r="D229" s="142"/>
      <c r="F229" s="142"/>
      <c r="N229" s="142"/>
    </row>
    <row r="230" spans="3:14" ht="18" customHeight="1">
      <c r="C230" s="142"/>
      <c r="D230" s="142"/>
      <c r="F230" s="142"/>
      <c r="N230" s="142"/>
    </row>
    <row r="231" spans="3:14" ht="18" customHeight="1">
      <c r="C231" s="142"/>
      <c r="D231" s="142"/>
      <c r="F231" s="142"/>
      <c r="N231" s="142"/>
    </row>
    <row r="232" spans="3:14" ht="18" customHeight="1">
      <c r="C232" s="142"/>
      <c r="D232" s="142"/>
      <c r="F232" s="142"/>
      <c r="N232" s="142"/>
    </row>
    <row r="233" spans="3:14" ht="18" customHeight="1">
      <c r="C233" s="142"/>
      <c r="D233" s="142"/>
      <c r="F233" s="142"/>
      <c r="N233" s="142"/>
    </row>
  </sheetData>
  <mergeCells count="172">
    <mergeCell ref="I1:J1"/>
    <mergeCell ref="I3:J3"/>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C200:D200"/>
    <mergeCell ref="C201:D201"/>
    <mergeCell ref="C202:D202"/>
    <mergeCell ref="C203:D203"/>
    <mergeCell ref="C204:D204"/>
    <mergeCell ref="C205:D205"/>
    <mergeCell ref="C206:D206"/>
    <mergeCell ref="C207:D207"/>
    <mergeCell ref="C208:D208"/>
    <mergeCell ref="C183:D183"/>
    <mergeCell ref="C184:D184"/>
    <mergeCell ref="C185:D185"/>
    <mergeCell ref="C186:D186"/>
    <mergeCell ref="C189:D189"/>
    <mergeCell ref="C190:D190"/>
    <mergeCell ref="C197:D197"/>
    <mergeCell ref="C196:D196"/>
    <mergeCell ref="C194:D194"/>
    <mergeCell ref="C187:D187"/>
    <mergeCell ref="C188:D188"/>
    <mergeCell ref="C146:D146"/>
    <mergeCell ref="C153:D153"/>
    <mergeCell ref="C152:D152"/>
    <mergeCell ref="C182:D182"/>
    <mergeCell ref="C164:D164"/>
    <mergeCell ref="C165:D165"/>
    <mergeCell ref="C161:D161"/>
    <mergeCell ref="C159:D159"/>
    <mergeCell ref="C158:D158"/>
    <mergeCell ref="C162:D162"/>
    <mergeCell ref="C163:D163"/>
    <mergeCell ref="C170:D170"/>
    <mergeCell ref="C166:D166"/>
    <mergeCell ref="C171:D171"/>
    <mergeCell ref="C151:D151"/>
    <mergeCell ref="C160:D160"/>
    <mergeCell ref="C177:D177"/>
    <mergeCell ref="C178:D178"/>
    <mergeCell ref="C179:D179"/>
    <mergeCell ref="C180:D180"/>
    <mergeCell ref="C181:D181"/>
    <mergeCell ref="C172:D172"/>
    <mergeCell ref="C173:D173"/>
    <mergeCell ref="C174:D174"/>
    <mergeCell ref="C132:D132"/>
    <mergeCell ref="C103:D103"/>
    <mergeCell ref="C121:D121"/>
    <mergeCell ref="C70:D70"/>
    <mergeCell ref="C99:D99"/>
    <mergeCell ref="C94:D94"/>
    <mergeCell ref="C93:D93"/>
    <mergeCell ref="C67:D67"/>
    <mergeCell ref="C55:D55"/>
    <mergeCell ref="C62:D62"/>
    <mergeCell ref="C61:D61"/>
    <mergeCell ref="C63:D63"/>
    <mergeCell ref="C64:D64"/>
    <mergeCell ref="C98:D98"/>
    <mergeCell ref="C131:D131"/>
    <mergeCell ref="C85:D85"/>
    <mergeCell ref="C86:D86"/>
    <mergeCell ref="C72:D72"/>
    <mergeCell ref="C73:D73"/>
    <mergeCell ref="C74:D74"/>
    <mergeCell ref="C75:D75"/>
    <mergeCell ref="C81:D81"/>
    <mergeCell ref="C82:D82"/>
    <mergeCell ref="C83:D83"/>
    <mergeCell ref="F198:G198"/>
    <mergeCell ref="F167:G167"/>
    <mergeCell ref="F191:G191"/>
    <mergeCell ref="F154:G154"/>
    <mergeCell ref="F147:G147"/>
    <mergeCell ref="C57:D57"/>
    <mergeCell ref="C124:D124"/>
    <mergeCell ref="C129:D129"/>
    <mergeCell ref="C130:D130"/>
    <mergeCell ref="C120:D120"/>
    <mergeCell ref="C126:D126"/>
    <mergeCell ref="C125:D125"/>
    <mergeCell ref="C133:D133"/>
    <mergeCell ref="C127:D127"/>
    <mergeCell ref="C128:D128"/>
    <mergeCell ref="C122:D122"/>
    <mergeCell ref="C123:D123"/>
    <mergeCell ref="C157:D157"/>
    <mergeCell ref="C150:D150"/>
    <mergeCell ref="C136:D136"/>
    <mergeCell ref="C137:D137"/>
    <mergeCell ref="C143:D143"/>
    <mergeCell ref="C144:D144"/>
    <mergeCell ref="C145:D145"/>
    <mergeCell ref="F37:G37"/>
    <mergeCell ref="F35:G35"/>
    <mergeCell ref="C56:D56"/>
    <mergeCell ref="C71:D71"/>
    <mergeCell ref="C39:D39"/>
    <mergeCell ref="C59:D59"/>
    <mergeCell ref="C60:D60"/>
    <mergeCell ref="C58:D58"/>
    <mergeCell ref="C41:D41"/>
    <mergeCell ref="C42:D42"/>
    <mergeCell ref="C43:D43"/>
    <mergeCell ref="C44:D44"/>
    <mergeCell ref="C45:D45"/>
    <mergeCell ref="C46:D46"/>
    <mergeCell ref="C47:D47"/>
    <mergeCell ref="C40:D40"/>
    <mergeCell ref="C65:D65"/>
    <mergeCell ref="C66:D66"/>
    <mergeCell ref="C84:D84"/>
    <mergeCell ref="C48:D48"/>
    <mergeCell ref="C49:D49"/>
    <mergeCell ref="C50:D50"/>
    <mergeCell ref="C51:D51"/>
    <mergeCell ref="C52:D52"/>
    <mergeCell ref="C53:D53"/>
    <mergeCell ref="C54:D54"/>
    <mergeCell ref="C110:D110"/>
    <mergeCell ref="C116:D116"/>
    <mergeCell ref="C117:D117"/>
    <mergeCell ref="C118:D118"/>
    <mergeCell ref="C87:D87"/>
    <mergeCell ref="C88:D88"/>
    <mergeCell ref="C89:D89"/>
    <mergeCell ref="C90:D90"/>
    <mergeCell ref="C91:D91"/>
    <mergeCell ref="C92:D92"/>
    <mergeCell ref="C104:D104"/>
    <mergeCell ref="C100:D100"/>
    <mergeCell ref="C96:D96"/>
    <mergeCell ref="C97:D97"/>
    <mergeCell ref="C95:D95"/>
    <mergeCell ref="C175:D175"/>
    <mergeCell ref="C176:D176"/>
    <mergeCell ref="C195:D195"/>
    <mergeCell ref="C76:D76"/>
    <mergeCell ref="C77:D77"/>
    <mergeCell ref="C78:D78"/>
    <mergeCell ref="C79:D79"/>
    <mergeCell ref="C80:D80"/>
    <mergeCell ref="C111:D111"/>
    <mergeCell ref="C112:D112"/>
    <mergeCell ref="C113:D113"/>
    <mergeCell ref="C114:D114"/>
    <mergeCell ref="C115:D115"/>
    <mergeCell ref="C119:D119"/>
    <mergeCell ref="C140:D140"/>
    <mergeCell ref="C141:D141"/>
    <mergeCell ref="C142:D142"/>
    <mergeCell ref="C138:D138"/>
    <mergeCell ref="C139:D139"/>
    <mergeCell ref="C105:D105"/>
    <mergeCell ref="C106:D106"/>
    <mergeCell ref="C107:D107"/>
    <mergeCell ref="C108:D108"/>
    <mergeCell ref="C109:D109"/>
  </mergeCells>
  <phoneticPr fontId="6"/>
  <dataValidations count="5">
    <dataValidation imeMode="on" allowBlank="1" showInputMessage="1" showErrorMessage="1" sqref="I195:J197 C158 I5:J34 I137:J146 I171:J190 C137:C146 I151:J153 I104:J133 C151:C152 I71:J100 I158:J166 I40:J67 I201:J220 C40:D67 C71:D100 C104:D133 C5:D34" xr:uid="{00000000-0002-0000-0900-000000000000}"/>
    <dataValidation imeMode="off" allowBlank="1" showInputMessage="1" showErrorMessage="1" sqref="E195:E197 G5:G34 B195:C197 C153 E5:E34 B5:B34 G137:G146 B137:B146 E171:E190 E137:E146 G171:G190 B171:C190 G151:G153 G104:G133 E104:E133 B104:B133 B151:B153 E151:E153 G195:G197 E71:E100 B71:B100 G71:G100 C159:C166 E158:E166 G158:G166 B158:B166 G40:G67 B40:B67 E40:E67 E201:E220 G201:G220 B201:C220" xr:uid="{00000000-0002-0000-0900-000001000000}"/>
    <dataValidation type="list" allowBlank="1" showInputMessage="1" showErrorMessage="1" sqref="F5:F34 F195:F197" xr:uid="{00000000-0002-0000-0900-000002000000}">
      <formula1>"8%税込,10%税込,税抜"</formula1>
    </dataValidation>
    <dataValidation type="list" allowBlank="1" showInputMessage="1" showErrorMessage="1" sqref="F40:F67 F71:F100 F104:F133 F137:F146 F201:F220 F171:F190" xr:uid="{00000000-0002-0000-0900-000003000000}">
      <formula1>"10%税込,税抜"</formula1>
    </dataValidation>
    <dataValidation type="list" allowBlank="1" showInputMessage="1" showErrorMessage="1" sqref="F158:F166" xr:uid="{F52320EC-9B32-4D15-824A-D97CFF4BC9BF}">
      <formula1>"10%税込,税抜,不課税"</formula1>
    </dataValidation>
  </dataValidations>
  <pageMargins left="0.78740157480314965" right="0.39370078740157483" top="0.59055118110236227" bottom="0.59055118110236227" header="0.31496062992125984" footer="0.31496062992125984"/>
  <pageSetup paperSize="9" scale="98" fitToHeight="0" orientation="landscape" r:id="rId1"/>
  <rowBreaks count="1" manualBreakCount="1">
    <brk id="134" min="1" max="9"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K1" sqref="K1"/>
    </sheetView>
  </sheetViews>
  <sheetFormatPr defaultRowHeight="20.25" customHeight="1"/>
  <cols>
    <col min="1" max="1" width="68.90625" style="43" customWidth="1"/>
    <col min="2" max="2" width="15.6328125" style="43" customWidth="1"/>
    <col min="3" max="3" width="23.08984375" style="43" customWidth="1"/>
    <col min="4" max="4" width="9.6328125" style="43" customWidth="1"/>
    <col min="5" max="5" width="8.6328125" style="50" customWidth="1"/>
    <col min="6" max="6" width="21.6328125" style="43" customWidth="1"/>
    <col min="7" max="7" width="11" style="43" customWidth="1"/>
    <col min="8" max="8" width="4" style="43" customWidth="1"/>
    <col min="9" max="9" width="12.36328125" style="43" customWidth="1"/>
    <col min="10" max="10" width="4.36328125" style="43" customWidth="1"/>
    <col min="11" max="11" width="17.26953125" style="43" customWidth="1"/>
    <col min="12" max="12" width="2.08984375" style="43" customWidth="1"/>
    <col min="13" max="13" width="15.6328125" style="43" customWidth="1"/>
    <col min="14" max="14" width="16.26953125" style="43" customWidth="1"/>
    <col min="15" max="15" width="9.6328125" style="43" customWidth="1"/>
    <col min="16" max="16" width="6.36328125" style="50" customWidth="1"/>
    <col min="17" max="17" width="27" style="43" customWidth="1"/>
    <col min="18" max="18" width="9" style="43" customWidth="1"/>
    <col min="19" max="19" width="4" style="43" customWidth="1"/>
    <col min="20" max="20" width="12.36328125" style="43" customWidth="1"/>
    <col min="21" max="21" width="4.36328125" style="43" customWidth="1"/>
    <col min="22" max="22" width="15.36328125" style="43" customWidth="1"/>
    <col min="23" max="258" width="9" style="43"/>
    <col min="259" max="260" width="15.6328125" style="43" customWidth="1"/>
    <col min="261" max="262" width="10.6328125" style="43" customWidth="1"/>
    <col min="263" max="263" width="5.36328125" style="43" bestFit="1" customWidth="1"/>
    <col min="264" max="264" width="18.36328125" style="43" bestFit="1" customWidth="1"/>
    <col min="265" max="266" width="9.6328125" style="43" customWidth="1"/>
    <col min="267" max="267" width="10.6328125" style="43" customWidth="1"/>
    <col min="268" max="269" width="4.08984375" style="43" customWidth="1"/>
    <col min="270" max="270" width="1.6328125" style="43" customWidth="1"/>
    <col min="271" max="514" width="9" style="43"/>
    <col min="515" max="516" width="15.6328125" style="43" customWidth="1"/>
    <col min="517" max="518" width="10.6328125" style="43" customWidth="1"/>
    <col min="519" max="519" width="5.36328125" style="43" bestFit="1" customWidth="1"/>
    <col min="520" max="520" width="18.36328125" style="43" bestFit="1" customWidth="1"/>
    <col min="521" max="522" width="9.6328125" style="43" customWidth="1"/>
    <col min="523" max="523" width="10.6328125" style="43" customWidth="1"/>
    <col min="524" max="525" width="4.08984375" style="43" customWidth="1"/>
    <col min="526" max="526" width="1.6328125" style="43" customWidth="1"/>
    <col min="527" max="770" width="9" style="43"/>
    <col min="771" max="772" width="15.6328125" style="43" customWidth="1"/>
    <col min="773" max="774" width="10.6328125" style="43" customWidth="1"/>
    <col min="775" max="775" width="5.36328125" style="43" bestFit="1" customWidth="1"/>
    <col min="776" max="776" width="18.36328125" style="43" bestFit="1" customWidth="1"/>
    <col min="777" max="778" width="9.6328125" style="43" customWidth="1"/>
    <col min="779" max="779" width="10.6328125" style="43" customWidth="1"/>
    <col min="780" max="781" width="4.08984375" style="43" customWidth="1"/>
    <col min="782" max="782" width="1.6328125" style="43" customWidth="1"/>
    <col min="783" max="1026" width="9" style="43"/>
    <col min="1027" max="1028" width="15.6328125" style="43" customWidth="1"/>
    <col min="1029" max="1030" width="10.6328125" style="43" customWidth="1"/>
    <col min="1031" max="1031" width="5.36328125" style="43" bestFit="1" customWidth="1"/>
    <col min="1032" max="1032" width="18.36328125" style="43" bestFit="1" customWidth="1"/>
    <col min="1033" max="1034" width="9.6328125" style="43" customWidth="1"/>
    <col min="1035" max="1035" width="10.6328125" style="43" customWidth="1"/>
    <col min="1036" max="1037" width="4.08984375" style="43" customWidth="1"/>
    <col min="1038" max="1038" width="1.6328125" style="43" customWidth="1"/>
    <col min="1039" max="1282" width="9" style="43"/>
    <col min="1283" max="1284" width="15.6328125" style="43" customWidth="1"/>
    <col min="1285" max="1286" width="10.6328125" style="43" customWidth="1"/>
    <col min="1287" max="1287" width="5.36328125" style="43" bestFit="1" customWidth="1"/>
    <col min="1288" max="1288" width="18.36328125" style="43" bestFit="1" customWidth="1"/>
    <col min="1289" max="1290" width="9.6328125" style="43" customWidth="1"/>
    <col min="1291" max="1291" width="10.6328125" style="43" customWidth="1"/>
    <col min="1292" max="1293" width="4.08984375" style="43" customWidth="1"/>
    <col min="1294" max="1294" width="1.6328125" style="43" customWidth="1"/>
    <col min="1295" max="1538" width="9" style="43"/>
    <col min="1539" max="1540" width="15.6328125" style="43" customWidth="1"/>
    <col min="1541" max="1542" width="10.6328125" style="43" customWidth="1"/>
    <col min="1543" max="1543" width="5.36328125" style="43" bestFit="1" customWidth="1"/>
    <col min="1544" max="1544" width="18.36328125" style="43" bestFit="1" customWidth="1"/>
    <col min="1545" max="1546" width="9.6328125" style="43" customWidth="1"/>
    <col min="1547" max="1547" width="10.6328125" style="43" customWidth="1"/>
    <col min="1548" max="1549" width="4.08984375" style="43" customWidth="1"/>
    <col min="1550" max="1550" width="1.6328125" style="43" customWidth="1"/>
    <col min="1551" max="1794" width="9" style="43"/>
    <col min="1795" max="1796" width="15.6328125" style="43" customWidth="1"/>
    <col min="1797" max="1798" width="10.6328125" style="43" customWidth="1"/>
    <col min="1799" max="1799" width="5.36328125" style="43" bestFit="1" customWidth="1"/>
    <col min="1800" max="1800" width="18.36328125" style="43" bestFit="1" customWidth="1"/>
    <col min="1801" max="1802" width="9.6328125" style="43" customWidth="1"/>
    <col min="1803" max="1803" width="10.6328125" style="43" customWidth="1"/>
    <col min="1804" max="1805" width="4.08984375" style="43" customWidth="1"/>
    <col min="1806" max="1806" width="1.6328125" style="43" customWidth="1"/>
    <col min="1807" max="2050" width="9" style="43"/>
    <col min="2051" max="2052" width="15.6328125" style="43" customWidth="1"/>
    <col min="2053" max="2054" width="10.6328125" style="43" customWidth="1"/>
    <col min="2055" max="2055" width="5.36328125" style="43" bestFit="1" customWidth="1"/>
    <col min="2056" max="2056" width="18.36328125" style="43" bestFit="1" customWidth="1"/>
    <col min="2057" max="2058" width="9.6328125" style="43" customWidth="1"/>
    <col min="2059" max="2059" width="10.6328125" style="43" customWidth="1"/>
    <col min="2060" max="2061" width="4.08984375" style="43" customWidth="1"/>
    <col min="2062" max="2062" width="1.6328125" style="43" customWidth="1"/>
    <col min="2063" max="2306" width="9" style="43"/>
    <col min="2307" max="2308" width="15.6328125" style="43" customWidth="1"/>
    <col min="2309" max="2310" width="10.6328125" style="43" customWidth="1"/>
    <col min="2311" max="2311" width="5.36328125" style="43" bestFit="1" customWidth="1"/>
    <col min="2312" max="2312" width="18.36328125" style="43" bestFit="1" customWidth="1"/>
    <col min="2313" max="2314" width="9.6328125" style="43" customWidth="1"/>
    <col min="2315" max="2315" width="10.6328125" style="43" customWidth="1"/>
    <col min="2316" max="2317" width="4.08984375" style="43" customWidth="1"/>
    <col min="2318" max="2318" width="1.6328125" style="43" customWidth="1"/>
    <col min="2319" max="2562" width="9" style="43"/>
    <col min="2563" max="2564" width="15.6328125" style="43" customWidth="1"/>
    <col min="2565" max="2566" width="10.6328125" style="43" customWidth="1"/>
    <col min="2567" max="2567" width="5.36328125" style="43" bestFit="1" customWidth="1"/>
    <col min="2568" max="2568" width="18.36328125" style="43" bestFit="1" customWidth="1"/>
    <col min="2569" max="2570" width="9.6328125" style="43" customWidth="1"/>
    <col min="2571" max="2571" width="10.6328125" style="43" customWidth="1"/>
    <col min="2572" max="2573" width="4.08984375" style="43" customWidth="1"/>
    <col min="2574" max="2574" width="1.6328125" style="43" customWidth="1"/>
    <col min="2575" max="2818" width="9" style="43"/>
    <col min="2819" max="2820" width="15.6328125" style="43" customWidth="1"/>
    <col min="2821" max="2822" width="10.6328125" style="43" customWidth="1"/>
    <col min="2823" max="2823" width="5.36328125" style="43" bestFit="1" customWidth="1"/>
    <col min="2824" max="2824" width="18.36328125" style="43" bestFit="1" customWidth="1"/>
    <col min="2825" max="2826" width="9.6328125" style="43" customWidth="1"/>
    <col min="2827" max="2827" width="10.6328125" style="43" customWidth="1"/>
    <col min="2828" max="2829" width="4.08984375" style="43" customWidth="1"/>
    <col min="2830" max="2830" width="1.6328125" style="43" customWidth="1"/>
    <col min="2831" max="3074" width="9" style="43"/>
    <col min="3075" max="3076" width="15.6328125" style="43" customWidth="1"/>
    <col min="3077" max="3078" width="10.6328125" style="43" customWidth="1"/>
    <col min="3079" max="3079" width="5.36328125" style="43" bestFit="1" customWidth="1"/>
    <col min="3080" max="3080" width="18.36328125" style="43" bestFit="1" customWidth="1"/>
    <col min="3081" max="3082" width="9.6328125" style="43" customWidth="1"/>
    <col min="3083" max="3083" width="10.6328125" style="43" customWidth="1"/>
    <col min="3084" max="3085" width="4.08984375" style="43" customWidth="1"/>
    <col min="3086" max="3086" width="1.6328125" style="43" customWidth="1"/>
    <col min="3087" max="3330" width="9" style="43"/>
    <col min="3331" max="3332" width="15.6328125" style="43" customWidth="1"/>
    <col min="3333" max="3334" width="10.6328125" style="43" customWidth="1"/>
    <col min="3335" max="3335" width="5.36328125" style="43" bestFit="1" customWidth="1"/>
    <col min="3336" max="3336" width="18.36328125" style="43" bestFit="1" customWidth="1"/>
    <col min="3337" max="3338" width="9.6328125" style="43" customWidth="1"/>
    <col min="3339" max="3339" width="10.6328125" style="43" customWidth="1"/>
    <col min="3340" max="3341" width="4.08984375" style="43" customWidth="1"/>
    <col min="3342" max="3342" width="1.6328125" style="43" customWidth="1"/>
    <col min="3343" max="3586" width="9" style="43"/>
    <col min="3587" max="3588" width="15.6328125" style="43" customWidth="1"/>
    <col min="3589" max="3590" width="10.6328125" style="43" customWidth="1"/>
    <col min="3591" max="3591" width="5.36328125" style="43" bestFit="1" customWidth="1"/>
    <col min="3592" max="3592" width="18.36328125" style="43" bestFit="1" customWidth="1"/>
    <col min="3593" max="3594" width="9.6328125" style="43" customWidth="1"/>
    <col min="3595" max="3595" width="10.6328125" style="43" customWidth="1"/>
    <col min="3596" max="3597" width="4.08984375" style="43" customWidth="1"/>
    <col min="3598" max="3598" width="1.6328125" style="43" customWidth="1"/>
    <col min="3599" max="3842" width="9" style="43"/>
    <col min="3843" max="3844" width="15.6328125" style="43" customWidth="1"/>
    <col min="3845" max="3846" width="10.6328125" style="43" customWidth="1"/>
    <col min="3847" max="3847" width="5.36328125" style="43" bestFit="1" customWidth="1"/>
    <col min="3848" max="3848" width="18.36328125" style="43" bestFit="1" customWidth="1"/>
    <col min="3849" max="3850" width="9.6328125" style="43" customWidth="1"/>
    <col min="3851" max="3851" width="10.6328125" style="43" customWidth="1"/>
    <col min="3852" max="3853" width="4.08984375" style="43" customWidth="1"/>
    <col min="3854" max="3854" width="1.6328125" style="43" customWidth="1"/>
    <col min="3855" max="4098" width="9" style="43"/>
    <col min="4099" max="4100" width="15.6328125" style="43" customWidth="1"/>
    <col min="4101" max="4102" width="10.6328125" style="43" customWidth="1"/>
    <col min="4103" max="4103" width="5.36328125" style="43" bestFit="1" customWidth="1"/>
    <col min="4104" max="4104" width="18.36328125" style="43" bestFit="1" customWidth="1"/>
    <col min="4105" max="4106" width="9.6328125" style="43" customWidth="1"/>
    <col min="4107" max="4107" width="10.6328125" style="43" customWidth="1"/>
    <col min="4108" max="4109" width="4.08984375" style="43" customWidth="1"/>
    <col min="4110" max="4110" width="1.6328125" style="43" customWidth="1"/>
    <col min="4111" max="4354" width="9" style="43"/>
    <col min="4355" max="4356" width="15.6328125" style="43" customWidth="1"/>
    <col min="4357" max="4358" width="10.6328125" style="43" customWidth="1"/>
    <col min="4359" max="4359" width="5.36328125" style="43" bestFit="1" customWidth="1"/>
    <col min="4360" max="4360" width="18.36328125" style="43" bestFit="1" customWidth="1"/>
    <col min="4361" max="4362" width="9.6328125" style="43" customWidth="1"/>
    <col min="4363" max="4363" width="10.6328125" style="43" customWidth="1"/>
    <col min="4364" max="4365" width="4.08984375" style="43" customWidth="1"/>
    <col min="4366" max="4366" width="1.6328125" style="43" customWidth="1"/>
    <col min="4367" max="4610" width="9" style="43"/>
    <col min="4611" max="4612" width="15.6328125" style="43" customWidth="1"/>
    <col min="4613" max="4614" width="10.6328125" style="43" customWidth="1"/>
    <col min="4615" max="4615" width="5.36328125" style="43" bestFit="1" customWidth="1"/>
    <col min="4616" max="4616" width="18.36328125" style="43" bestFit="1" customWidth="1"/>
    <col min="4617" max="4618" width="9.6328125" style="43" customWidth="1"/>
    <col min="4619" max="4619" width="10.6328125" style="43" customWidth="1"/>
    <col min="4620" max="4621" width="4.08984375" style="43" customWidth="1"/>
    <col min="4622" max="4622" width="1.6328125" style="43" customWidth="1"/>
    <col min="4623" max="4866" width="9" style="43"/>
    <col min="4867" max="4868" width="15.6328125" style="43" customWidth="1"/>
    <col min="4869" max="4870" width="10.6328125" style="43" customWidth="1"/>
    <col min="4871" max="4871" width="5.36328125" style="43" bestFit="1" customWidth="1"/>
    <col min="4872" max="4872" width="18.36328125" style="43" bestFit="1" customWidth="1"/>
    <col min="4873" max="4874" width="9.6328125" style="43" customWidth="1"/>
    <col min="4875" max="4875" width="10.6328125" style="43" customWidth="1"/>
    <col min="4876" max="4877" width="4.08984375" style="43" customWidth="1"/>
    <col min="4878" max="4878" width="1.6328125" style="43" customWidth="1"/>
    <col min="4879" max="5122" width="9" style="43"/>
    <col min="5123" max="5124" width="15.6328125" style="43" customWidth="1"/>
    <col min="5125" max="5126" width="10.6328125" style="43" customWidth="1"/>
    <col min="5127" max="5127" width="5.36328125" style="43" bestFit="1" customWidth="1"/>
    <col min="5128" max="5128" width="18.36328125" style="43" bestFit="1" customWidth="1"/>
    <col min="5129" max="5130" width="9.6328125" style="43" customWidth="1"/>
    <col min="5131" max="5131" width="10.6328125" style="43" customWidth="1"/>
    <col min="5132" max="5133" width="4.08984375" style="43" customWidth="1"/>
    <col min="5134" max="5134" width="1.6328125" style="43" customWidth="1"/>
    <col min="5135" max="5378" width="9" style="43"/>
    <col min="5379" max="5380" width="15.6328125" style="43" customWidth="1"/>
    <col min="5381" max="5382" width="10.6328125" style="43" customWidth="1"/>
    <col min="5383" max="5383" width="5.36328125" style="43" bestFit="1" customWidth="1"/>
    <col min="5384" max="5384" width="18.36328125" style="43" bestFit="1" customWidth="1"/>
    <col min="5385" max="5386" width="9.6328125" style="43" customWidth="1"/>
    <col min="5387" max="5387" width="10.6328125" style="43" customWidth="1"/>
    <col min="5388" max="5389" width="4.08984375" style="43" customWidth="1"/>
    <col min="5390" max="5390" width="1.6328125" style="43" customWidth="1"/>
    <col min="5391" max="5634" width="9" style="43"/>
    <col min="5635" max="5636" width="15.6328125" style="43" customWidth="1"/>
    <col min="5637" max="5638" width="10.6328125" style="43" customWidth="1"/>
    <col min="5639" max="5639" width="5.36328125" style="43" bestFit="1" customWidth="1"/>
    <col min="5640" max="5640" width="18.36328125" style="43" bestFit="1" customWidth="1"/>
    <col min="5641" max="5642" width="9.6328125" style="43" customWidth="1"/>
    <col min="5643" max="5643" width="10.6328125" style="43" customWidth="1"/>
    <col min="5644" max="5645" width="4.08984375" style="43" customWidth="1"/>
    <col min="5646" max="5646" width="1.6328125" style="43" customWidth="1"/>
    <col min="5647" max="5890" width="9" style="43"/>
    <col min="5891" max="5892" width="15.6328125" style="43" customWidth="1"/>
    <col min="5893" max="5894" width="10.6328125" style="43" customWidth="1"/>
    <col min="5895" max="5895" width="5.36328125" style="43" bestFit="1" customWidth="1"/>
    <col min="5896" max="5896" width="18.36328125" style="43" bestFit="1" customWidth="1"/>
    <col min="5897" max="5898" width="9.6328125" style="43" customWidth="1"/>
    <col min="5899" max="5899" width="10.6328125" style="43" customWidth="1"/>
    <col min="5900" max="5901" width="4.08984375" style="43" customWidth="1"/>
    <col min="5902" max="5902" width="1.6328125" style="43" customWidth="1"/>
    <col min="5903" max="6146" width="9" style="43"/>
    <col min="6147" max="6148" width="15.6328125" style="43" customWidth="1"/>
    <col min="6149" max="6150" width="10.6328125" style="43" customWidth="1"/>
    <col min="6151" max="6151" width="5.36328125" style="43" bestFit="1" customWidth="1"/>
    <col min="6152" max="6152" width="18.36328125" style="43" bestFit="1" customWidth="1"/>
    <col min="6153" max="6154" width="9.6328125" style="43" customWidth="1"/>
    <col min="6155" max="6155" width="10.6328125" style="43" customWidth="1"/>
    <col min="6156" max="6157" width="4.08984375" style="43" customWidth="1"/>
    <col min="6158" max="6158" width="1.6328125" style="43" customWidth="1"/>
    <col min="6159" max="6402" width="9" style="43"/>
    <col min="6403" max="6404" width="15.6328125" style="43" customWidth="1"/>
    <col min="6405" max="6406" width="10.6328125" style="43" customWidth="1"/>
    <col min="6407" max="6407" width="5.36328125" style="43" bestFit="1" customWidth="1"/>
    <col min="6408" max="6408" width="18.36328125" style="43" bestFit="1" customWidth="1"/>
    <col min="6409" max="6410" width="9.6328125" style="43" customWidth="1"/>
    <col min="6411" max="6411" width="10.6328125" style="43" customWidth="1"/>
    <col min="6412" max="6413" width="4.08984375" style="43" customWidth="1"/>
    <col min="6414" max="6414" width="1.6328125" style="43" customWidth="1"/>
    <col min="6415" max="6658" width="9" style="43"/>
    <col min="6659" max="6660" width="15.6328125" style="43" customWidth="1"/>
    <col min="6661" max="6662" width="10.6328125" style="43" customWidth="1"/>
    <col min="6663" max="6663" width="5.36328125" style="43" bestFit="1" customWidth="1"/>
    <col min="6664" max="6664" width="18.36328125" style="43" bestFit="1" customWidth="1"/>
    <col min="6665" max="6666" width="9.6328125" style="43" customWidth="1"/>
    <col min="6667" max="6667" width="10.6328125" style="43" customWidth="1"/>
    <col min="6668" max="6669" width="4.08984375" style="43" customWidth="1"/>
    <col min="6670" max="6670" width="1.6328125" style="43" customWidth="1"/>
    <col min="6671" max="6914" width="9" style="43"/>
    <col min="6915" max="6916" width="15.6328125" style="43" customWidth="1"/>
    <col min="6917" max="6918" width="10.6328125" style="43" customWidth="1"/>
    <col min="6919" max="6919" width="5.36328125" style="43" bestFit="1" customWidth="1"/>
    <col min="6920" max="6920" width="18.36328125" style="43" bestFit="1" customWidth="1"/>
    <col min="6921" max="6922" width="9.6328125" style="43" customWidth="1"/>
    <col min="6923" max="6923" width="10.6328125" style="43" customWidth="1"/>
    <col min="6924" max="6925" width="4.08984375" style="43" customWidth="1"/>
    <col min="6926" max="6926" width="1.6328125" style="43" customWidth="1"/>
    <col min="6927" max="7170" width="9" style="43"/>
    <col min="7171" max="7172" width="15.6328125" style="43" customWidth="1"/>
    <col min="7173" max="7174" width="10.6328125" style="43" customWidth="1"/>
    <col min="7175" max="7175" width="5.36328125" style="43" bestFit="1" customWidth="1"/>
    <col min="7176" max="7176" width="18.36328125" style="43" bestFit="1" customWidth="1"/>
    <col min="7177" max="7178" width="9.6328125" style="43" customWidth="1"/>
    <col min="7179" max="7179" width="10.6328125" style="43" customWidth="1"/>
    <col min="7180" max="7181" width="4.08984375" style="43" customWidth="1"/>
    <col min="7182" max="7182" width="1.6328125" style="43" customWidth="1"/>
    <col min="7183" max="7426" width="9" style="43"/>
    <col min="7427" max="7428" width="15.6328125" style="43" customWidth="1"/>
    <col min="7429" max="7430" width="10.6328125" style="43" customWidth="1"/>
    <col min="7431" max="7431" width="5.36328125" style="43" bestFit="1" customWidth="1"/>
    <col min="7432" max="7432" width="18.36328125" style="43" bestFit="1" customWidth="1"/>
    <col min="7433" max="7434" width="9.6328125" style="43" customWidth="1"/>
    <col min="7435" max="7435" width="10.6328125" style="43" customWidth="1"/>
    <col min="7436" max="7437" width="4.08984375" style="43" customWidth="1"/>
    <col min="7438" max="7438" width="1.6328125" style="43" customWidth="1"/>
    <col min="7439" max="7682" width="9" style="43"/>
    <col min="7683" max="7684" width="15.6328125" style="43" customWidth="1"/>
    <col min="7685" max="7686" width="10.6328125" style="43" customWidth="1"/>
    <col min="7687" max="7687" width="5.36328125" style="43" bestFit="1" customWidth="1"/>
    <col min="7688" max="7688" width="18.36328125" style="43" bestFit="1" customWidth="1"/>
    <col min="7689" max="7690" width="9.6328125" style="43" customWidth="1"/>
    <col min="7691" max="7691" width="10.6328125" style="43" customWidth="1"/>
    <col min="7692" max="7693" width="4.08984375" style="43" customWidth="1"/>
    <col min="7694" max="7694" width="1.6328125" style="43" customWidth="1"/>
    <col min="7695" max="7938" width="9" style="43"/>
    <col min="7939" max="7940" width="15.6328125" style="43" customWidth="1"/>
    <col min="7941" max="7942" width="10.6328125" style="43" customWidth="1"/>
    <col min="7943" max="7943" width="5.36328125" style="43" bestFit="1" customWidth="1"/>
    <col min="7944" max="7944" width="18.36328125" style="43" bestFit="1" customWidth="1"/>
    <col min="7945" max="7946" width="9.6328125" style="43" customWidth="1"/>
    <col min="7947" max="7947" width="10.6328125" style="43" customWidth="1"/>
    <col min="7948" max="7949" width="4.08984375" style="43" customWidth="1"/>
    <col min="7950" max="7950" width="1.6328125" style="43" customWidth="1"/>
    <col min="7951" max="8194" width="9" style="43"/>
    <col min="8195" max="8196" width="15.6328125" style="43" customWidth="1"/>
    <col min="8197" max="8198" width="10.6328125" style="43" customWidth="1"/>
    <col min="8199" max="8199" width="5.36328125" style="43" bestFit="1" customWidth="1"/>
    <col min="8200" max="8200" width="18.36328125" style="43" bestFit="1" customWidth="1"/>
    <col min="8201" max="8202" width="9.6328125" style="43" customWidth="1"/>
    <col min="8203" max="8203" width="10.6328125" style="43" customWidth="1"/>
    <col min="8204" max="8205" width="4.08984375" style="43" customWidth="1"/>
    <col min="8206" max="8206" width="1.6328125" style="43" customWidth="1"/>
    <col min="8207" max="8450" width="9" style="43"/>
    <col min="8451" max="8452" width="15.6328125" style="43" customWidth="1"/>
    <col min="8453" max="8454" width="10.6328125" style="43" customWidth="1"/>
    <col min="8455" max="8455" width="5.36328125" style="43" bestFit="1" customWidth="1"/>
    <col min="8456" max="8456" width="18.36328125" style="43" bestFit="1" customWidth="1"/>
    <col min="8457" max="8458" width="9.6328125" style="43" customWidth="1"/>
    <col min="8459" max="8459" width="10.6328125" style="43" customWidth="1"/>
    <col min="8460" max="8461" width="4.08984375" style="43" customWidth="1"/>
    <col min="8462" max="8462" width="1.6328125" style="43" customWidth="1"/>
    <col min="8463" max="8706" width="9" style="43"/>
    <col min="8707" max="8708" width="15.6328125" style="43" customWidth="1"/>
    <col min="8709" max="8710" width="10.6328125" style="43" customWidth="1"/>
    <col min="8711" max="8711" width="5.36328125" style="43" bestFit="1" customWidth="1"/>
    <col min="8712" max="8712" width="18.36328125" style="43" bestFit="1" customWidth="1"/>
    <col min="8713" max="8714" width="9.6328125" style="43" customWidth="1"/>
    <col min="8715" max="8715" width="10.6328125" style="43" customWidth="1"/>
    <col min="8716" max="8717" width="4.08984375" style="43" customWidth="1"/>
    <col min="8718" max="8718" width="1.6328125" style="43" customWidth="1"/>
    <col min="8719" max="8962" width="9" style="43"/>
    <col min="8963" max="8964" width="15.6328125" style="43" customWidth="1"/>
    <col min="8965" max="8966" width="10.6328125" style="43" customWidth="1"/>
    <col min="8967" max="8967" width="5.36328125" style="43" bestFit="1" customWidth="1"/>
    <col min="8968" max="8968" width="18.36328125" style="43" bestFit="1" customWidth="1"/>
    <col min="8969" max="8970" width="9.6328125" style="43" customWidth="1"/>
    <col min="8971" max="8971" width="10.6328125" style="43" customWidth="1"/>
    <col min="8972" max="8973" width="4.08984375" style="43" customWidth="1"/>
    <col min="8974" max="8974" width="1.6328125" style="43" customWidth="1"/>
    <col min="8975" max="9218" width="9" style="43"/>
    <col min="9219" max="9220" width="15.6328125" style="43" customWidth="1"/>
    <col min="9221" max="9222" width="10.6328125" style="43" customWidth="1"/>
    <col min="9223" max="9223" width="5.36328125" style="43" bestFit="1" customWidth="1"/>
    <col min="9224" max="9224" width="18.36328125" style="43" bestFit="1" customWidth="1"/>
    <col min="9225" max="9226" width="9.6328125" style="43" customWidth="1"/>
    <col min="9227" max="9227" width="10.6328125" style="43" customWidth="1"/>
    <col min="9228" max="9229" width="4.08984375" style="43" customWidth="1"/>
    <col min="9230" max="9230" width="1.6328125" style="43" customWidth="1"/>
    <col min="9231" max="9474" width="9" style="43"/>
    <col min="9475" max="9476" width="15.6328125" style="43" customWidth="1"/>
    <col min="9477" max="9478" width="10.6328125" style="43" customWidth="1"/>
    <col min="9479" max="9479" width="5.36328125" style="43" bestFit="1" customWidth="1"/>
    <col min="9480" max="9480" width="18.36328125" style="43" bestFit="1" customWidth="1"/>
    <col min="9481" max="9482" width="9.6328125" style="43" customWidth="1"/>
    <col min="9483" max="9483" width="10.6328125" style="43" customWidth="1"/>
    <col min="9484" max="9485" width="4.08984375" style="43" customWidth="1"/>
    <col min="9486" max="9486" width="1.6328125" style="43" customWidth="1"/>
    <col min="9487" max="9730" width="9" style="43"/>
    <col min="9731" max="9732" width="15.6328125" style="43" customWidth="1"/>
    <col min="9733" max="9734" width="10.6328125" style="43" customWidth="1"/>
    <col min="9735" max="9735" width="5.36328125" style="43" bestFit="1" customWidth="1"/>
    <col min="9736" max="9736" width="18.36328125" style="43" bestFit="1" customWidth="1"/>
    <col min="9737" max="9738" width="9.6328125" style="43" customWidth="1"/>
    <col min="9739" max="9739" width="10.6328125" style="43" customWidth="1"/>
    <col min="9740" max="9741" width="4.08984375" style="43" customWidth="1"/>
    <col min="9742" max="9742" width="1.6328125" style="43" customWidth="1"/>
    <col min="9743" max="9986" width="9" style="43"/>
    <col min="9987" max="9988" width="15.6328125" style="43" customWidth="1"/>
    <col min="9989" max="9990" width="10.6328125" style="43" customWidth="1"/>
    <col min="9991" max="9991" width="5.36328125" style="43" bestFit="1" customWidth="1"/>
    <col min="9992" max="9992" width="18.36328125" style="43" bestFit="1" customWidth="1"/>
    <col min="9993" max="9994" width="9.6328125" style="43" customWidth="1"/>
    <col min="9995" max="9995" width="10.6328125" style="43" customWidth="1"/>
    <col min="9996" max="9997" width="4.08984375" style="43" customWidth="1"/>
    <col min="9998" max="9998" width="1.6328125" style="43" customWidth="1"/>
    <col min="9999" max="10242" width="9" style="43"/>
    <col min="10243" max="10244" width="15.6328125" style="43" customWidth="1"/>
    <col min="10245" max="10246" width="10.6328125" style="43" customWidth="1"/>
    <col min="10247" max="10247" width="5.36328125" style="43" bestFit="1" customWidth="1"/>
    <col min="10248" max="10248" width="18.36328125" style="43" bestFit="1" customWidth="1"/>
    <col min="10249" max="10250" width="9.6328125" style="43" customWidth="1"/>
    <col min="10251" max="10251" width="10.6328125" style="43" customWidth="1"/>
    <col min="10252" max="10253" width="4.08984375" style="43" customWidth="1"/>
    <col min="10254" max="10254" width="1.6328125" style="43" customWidth="1"/>
    <col min="10255" max="10498" width="9" style="43"/>
    <col min="10499" max="10500" width="15.6328125" style="43" customWidth="1"/>
    <col min="10501" max="10502" width="10.6328125" style="43" customWidth="1"/>
    <col min="10503" max="10503" width="5.36328125" style="43" bestFit="1" customWidth="1"/>
    <col min="10504" max="10504" width="18.36328125" style="43" bestFit="1" customWidth="1"/>
    <col min="10505" max="10506" width="9.6328125" style="43" customWidth="1"/>
    <col min="10507" max="10507" width="10.6328125" style="43" customWidth="1"/>
    <col min="10508" max="10509" width="4.08984375" style="43" customWidth="1"/>
    <col min="10510" max="10510" width="1.6328125" style="43" customWidth="1"/>
    <col min="10511" max="10754" width="9" style="43"/>
    <col min="10755" max="10756" width="15.6328125" style="43" customWidth="1"/>
    <col min="10757" max="10758" width="10.6328125" style="43" customWidth="1"/>
    <col min="10759" max="10759" width="5.36328125" style="43" bestFit="1" customWidth="1"/>
    <col min="10760" max="10760" width="18.36328125" style="43" bestFit="1" customWidth="1"/>
    <col min="10761" max="10762" width="9.6328125" style="43" customWidth="1"/>
    <col min="10763" max="10763" width="10.6328125" style="43" customWidth="1"/>
    <col min="10764" max="10765" width="4.08984375" style="43" customWidth="1"/>
    <col min="10766" max="10766" width="1.6328125" style="43" customWidth="1"/>
    <col min="10767" max="11010" width="9" style="43"/>
    <col min="11011" max="11012" width="15.6328125" style="43" customWidth="1"/>
    <col min="11013" max="11014" width="10.6328125" style="43" customWidth="1"/>
    <col min="11015" max="11015" width="5.36328125" style="43" bestFit="1" customWidth="1"/>
    <col min="11016" max="11016" width="18.36328125" style="43" bestFit="1" customWidth="1"/>
    <col min="11017" max="11018" width="9.6328125" style="43" customWidth="1"/>
    <col min="11019" max="11019" width="10.6328125" style="43" customWidth="1"/>
    <col min="11020" max="11021" width="4.08984375" style="43" customWidth="1"/>
    <col min="11022" max="11022" width="1.6328125" style="43" customWidth="1"/>
    <col min="11023" max="11266" width="9" style="43"/>
    <col min="11267" max="11268" width="15.6328125" style="43" customWidth="1"/>
    <col min="11269" max="11270" width="10.6328125" style="43" customWidth="1"/>
    <col min="11271" max="11271" width="5.36328125" style="43" bestFit="1" customWidth="1"/>
    <col min="11272" max="11272" width="18.36328125" style="43" bestFit="1" customWidth="1"/>
    <col min="11273" max="11274" width="9.6328125" style="43" customWidth="1"/>
    <col min="11275" max="11275" width="10.6328125" style="43" customWidth="1"/>
    <col min="11276" max="11277" width="4.08984375" style="43" customWidth="1"/>
    <col min="11278" max="11278" width="1.6328125" style="43" customWidth="1"/>
    <col min="11279" max="11522" width="9" style="43"/>
    <col min="11523" max="11524" width="15.6328125" style="43" customWidth="1"/>
    <col min="11525" max="11526" width="10.6328125" style="43" customWidth="1"/>
    <col min="11527" max="11527" width="5.36328125" style="43" bestFit="1" customWidth="1"/>
    <col min="11528" max="11528" width="18.36328125" style="43" bestFit="1" customWidth="1"/>
    <col min="11529" max="11530" width="9.6328125" style="43" customWidth="1"/>
    <col min="11531" max="11531" width="10.6328125" style="43" customWidth="1"/>
    <col min="11532" max="11533" width="4.08984375" style="43" customWidth="1"/>
    <col min="11534" max="11534" width="1.6328125" style="43" customWidth="1"/>
    <col min="11535" max="11778" width="9" style="43"/>
    <col min="11779" max="11780" width="15.6328125" style="43" customWidth="1"/>
    <col min="11781" max="11782" width="10.6328125" style="43" customWidth="1"/>
    <col min="11783" max="11783" width="5.36328125" style="43" bestFit="1" customWidth="1"/>
    <col min="11784" max="11784" width="18.36328125" style="43" bestFit="1" customWidth="1"/>
    <col min="11785" max="11786" width="9.6328125" style="43" customWidth="1"/>
    <col min="11787" max="11787" width="10.6328125" style="43" customWidth="1"/>
    <col min="11788" max="11789" width="4.08984375" style="43" customWidth="1"/>
    <col min="11790" max="11790" width="1.6328125" style="43" customWidth="1"/>
    <col min="11791" max="12034" width="9" style="43"/>
    <col min="12035" max="12036" width="15.6328125" style="43" customWidth="1"/>
    <col min="12037" max="12038" width="10.6328125" style="43" customWidth="1"/>
    <col min="12039" max="12039" width="5.36328125" style="43" bestFit="1" customWidth="1"/>
    <col min="12040" max="12040" width="18.36328125" style="43" bestFit="1" customWidth="1"/>
    <col min="12041" max="12042" width="9.6328125" style="43" customWidth="1"/>
    <col min="12043" max="12043" width="10.6328125" style="43" customWidth="1"/>
    <col min="12044" max="12045" width="4.08984375" style="43" customWidth="1"/>
    <col min="12046" max="12046" width="1.6328125" style="43" customWidth="1"/>
    <col min="12047" max="12290" width="9" style="43"/>
    <col min="12291" max="12292" width="15.6328125" style="43" customWidth="1"/>
    <col min="12293" max="12294" width="10.6328125" style="43" customWidth="1"/>
    <col min="12295" max="12295" width="5.36328125" style="43" bestFit="1" customWidth="1"/>
    <col min="12296" max="12296" width="18.36328125" style="43" bestFit="1" customWidth="1"/>
    <col min="12297" max="12298" width="9.6328125" style="43" customWidth="1"/>
    <col min="12299" max="12299" width="10.6328125" style="43" customWidth="1"/>
    <col min="12300" max="12301" width="4.08984375" style="43" customWidth="1"/>
    <col min="12302" max="12302" width="1.6328125" style="43" customWidth="1"/>
    <col min="12303" max="12546" width="9" style="43"/>
    <col min="12547" max="12548" width="15.6328125" style="43" customWidth="1"/>
    <col min="12549" max="12550" width="10.6328125" style="43" customWidth="1"/>
    <col min="12551" max="12551" width="5.36328125" style="43" bestFit="1" customWidth="1"/>
    <col min="12552" max="12552" width="18.36328125" style="43" bestFit="1" customWidth="1"/>
    <col min="12553" max="12554" width="9.6328125" style="43" customWidth="1"/>
    <col min="12555" max="12555" width="10.6328125" style="43" customWidth="1"/>
    <col min="12556" max="12557" width="4.08984375" style="43" customWidth="1"/>
    <col min="12558" max="12558" width="1.6328125" style="43" customWidth="1"/>
    <col min="12559" max="12802" width="9" style="43"/>
    <col min="12803" max="12804" width="15.6328125" style="43" customWidth="1"/>
    <col min="12805" max="12806" width="10.6328125" style="43" customWidth="1"/>
    <col min="12807" max="12807" width="5.36328125" style="43" bestFit="1" customWidth="1"/>
    <col min="12808" max="12808" width="18.36328125" style="43" bestFit="1" customWidth="1"/>
    <col min="12809" max="12810" width="9.6328125" style="43" customWidth="1"/>
    <col min="12811" max="12811" width="10.6328125" style="43" customWidth="1"/>
    <col min="12812" max="12813" width="4.08984375" style="43" customWidth="1"/>
    <col min="12814" max="12814" width="1.6328125" style="43" customWidth="1"/>
    <col min="12815" max="13058" width="9" style="43"/>
    <col min="13059" max="13060" width="15.6328125" style="43" customWidth="1"/>
    <col min="13061" max="13062" width="10.6328125" style="43" customWidth="1"/>
    <col min="13063" max="13063" width="5.36328125" style="43" bestFit="1" customWidth="1"/>
    <col min="13064" max="13064" width="18.36328125" style="43" bestFit="1" customWidth="1"/>
    <col min="13065" max="13066" width="9.6328125" style="43" customWidth="1"/>
    <col min="13067" max="13067" width="10.6328125" style="43" customWidth="1"/>
    <col min="13068" max="13069" width="4.08984375" style="43" customWidth="1"/>
    <col min="13070" max="13070" width="1.6328125" style="43" customWidth="1"/>
    <col min="13071" max="13314" width="9" style="43"/>
    <col min="13315" max="13316" width="15.6328125" style="43" customWidth="1"/>
    <col min="13317" max="13318" width="10.6328125" style="43" customWidth="1"/>
    <col min="13319" max="13319" width="5.36328125" style="43" bestFit="1" customWidth="1"/>
    <col min="13320" max="13320" width="18.36328125" style="43" bestFit="1" customWidth="1"/>
    <col min="13321" max="13322" width="9.6328125" style="43" customWidth="1"/>
    <col min="13323" max="13323" width="10.6328125" style="43" customWidth="1"/>
    <col min="13324" max="13325" width="4.08984375" style="43" customWidth="1"/>
    <col min="13326" max="13326" width="1.6328125" style="43" customWidth="1"/>
    <col min="13327" max="13570" width="9" style="43"/>
    <col min="13571" max="13572" width="15.6328125" style="43" customWidth="1"/>
    <col min="13573" max="13574" width="10.6328125" style="43" customWidth="1"/>
    <col min="13575" max="13575" width="5.36328125" style="43" bestFit="1" customWidth="1"/>
    <col min="13576" max="13576" width="18.36328125" style="43" bestFit="1" customWidth="1"/>
    <col min="13577" max="13578" width="9.6328125" style="43" customWidth="1"/>
    <col min="13579" max="13579" width="10.6328125" style="43" customWidth="1"/>
    <col min="13580" max="13581" width="4.08984375" style="43" customWidth="1"/>
    <col min="13582" max="13582" width="1.6328125" style="43" customWidth="1"/>
    <col min="13583" max="13826" width="9" style="43"/>
    <col min="13827" max="13828" width="15.6328125" style="43" customWidth="1"/>
    <col min="13829" max="13830" width="10.6328125" style="43" customWidth="1"/>
    <col min="13831" max="13831" width="5.36328125" style="43" bestFit="1" customWidth="1"/>
    <col min="13832" max="13832" width="18.36328125" style="43" bestFit="1" customWidth="1"/>
    <col min="13833" max="13834" width="9.6328125" style="43" customWidth="1"/>
    <col min="13835" max="13835" width="10.6328125" style="43" customWidth="1"/>
    <col min="13836" max="13837" width="4.08984375" style="43" customWidth="1"/>
    <col min="13838" max="13838" width="1.6328125" style="43" customWidth="1"/>
    <col min="13839" max="14082" width="9" style="43"/>
    <col min="14083" max="14084" width="15.6328125" style="43" customWidth="1"/>
    <col min="14085" max="14086" width="10.6328125" style="43" customWidth="1"/>
    <col min="14087" max="14087" width="5.36328125" style="43" bestFit="1" customWidth="1"/>
    <col min="14088" max="14088" width="18.36328125" style="43" bestFit="1" customWidth="1"/>
    <col min="14089" max="14090" width="9.6328125" style="43" customWidth="1"/>
    <col min="14091" max="14091" width="10.6328125" style="43" customWidth="1"/>
    <col min="14092" max="14093" width="4.08984375" style="43" customWidth="1"/>
    <col min="14094" max="14094" width="1.6328125" style="43" customWidth="1"/>
    <col min="14095" max="14338" width="9" style="43"/>
    <col min="14339" max="14340" width="15.6328125" style="43" customWidth="1"/>
    <col min="14341" max="14342" width="10.6328125" style="43" customWidth="1"/>
    <col min="14343" max="14343" width="5.36328125" style="43" bestFit="1" customWidth="1"/>
    <col min="14344" max="14344" width="18.36328125" style="43" bestFit="1" customWidth="1"/>
    <col min="14345" max="14346" width="9.6328125" style="43" customWidth="1"/>
    <col min="14347" max="14347" width="10.6328125" style="43" customWidth="1"/>
    <col min="14348" max="14349" width="4.08984375" style="43" customWidth="1"/>
    <col min="14350" max="14350" width="1.6328125" style="43" customWidth="1"/>
    <col min="14351" max="14594" width="9" style="43"/>
    <col min="14595" max="14596" width="15.6328125" style="43" customWidth="1"/>
    <col min="14597" max="14598" width="10.6328125" style="43" customWidth="1"/>
    <col min="14599" max="14599" width="5.36328125" style="43" bestFit="1" customWidth="1"/>
    <col min="14600" max="14600" width="18.36328125" style="43" bestFit="1" customWidth="1"/>
    <col min="14601" max="14602" width="9.6328125" style="43" customWidth="1"/>
    <col min="14603" max="14603" width="10.6328125" style="43" customWidth="1"/>
    <col min="14604" max="14605" width="4.08984375" style="43" customWidth="1"/>
    <col min="14606" max="14606" width="1.6328125" style="43" customWidth="1"/>
    <col min="14607" max="14850" width="9" style="43"/>
    <col min="14851" max="14852" width="15.6328125" style="43" customWidth="1"/>
    <col min="14853" max="14854" width="10.6328125" style="43" customWidth="1"/>
    <col min="14855" max="14855" width="5.36328125" style="43" bestFit="1" customWidth="1"/>
    <col min="14856" max="14856" width="18.36328125" style="43" bestFit="1" customWidth="1"/>
    <col min="14857" max="14858" width="9.6328125" style="43" customWidth="1"/>
    <col min="14859" max="14859" width="10.6328125" style="43" customWidth="1"/>
    <col min="14860" max="14861" width="4.08984375" style="43" customWidth="1"/>
    <col min="14862" max="14862" width="1.6328125" style="43" customWidth="1"/>
    <col min="14863" max="15106" width="9" style="43"/>
    <col min="15107" max="15108" width="15.6328125" style="43" customWidth="1"/>
    <col min="15109" max="15110" width="10.6328125" style="43" customWidth="1"/>
    <col min="15111" max="15111" width="5.36328125" style="43" bestFit="1" customWidth="1"/>
    <col min="15112" max="15112" width="18.36328125" style="43" bestFit="1" customWidth="1"/>
    <col min="15113" max="15114" width="9.6328125" style="43" customWidth="1"/>
    <col min="15115" max="15115" width="10.6328125" style="43" customWidth="1"/>
    <col min="15116" max="15117" width="4.08984375" style="43" customWidth="1"/>
    <col min="15118" max="15118" width="1.6328125" style="43" customWidth="1"/>
    <col min="15119" max="15362" width="9" style="43"/>
    <col min="15363" max="15364" width="15.6328125" style="43" customWidth="1"/>
    <col min="15365" max="15366" width="10.6328125" style="43" customWidth="1"/>
    <col min="15367" max="15367" width="5.36328125" style="43" bestFit="1" customWidth="1"/>
    <col min="15368" max="15368" width="18.36328125" style="43" bestFit="1" customWidth="1"/>
    <col min="15369" max="15370" width="9.6328125" style="43" customWidth="1"/>
    <col min="15371" max="15371" width="10.6328125" style="43" customWidth="1"/>
    <col min="15372" max="15373" width="4.08984375" style="43" customWidth="1"/>
    <col min="15374" max="15374" width="1.6328125" style="43" customWidth="1"/>
    <col min="15375" max="15618" width="9" style="43"/>
    <col min="15619" max="15620" width="15.6328125" style="43" customWidth="1"/>
    <col min="15621" max="15622" width="10.6328125" style="43" customWidth="1"/>
    <col min="15623" max="15623" width="5.36328125" style="43" bestFit="1" customWidth="1"/>
    <col min="15624" max="15624" width="18.36328125" style="43" bestFit="1" customWidth="1"/>
    <col min="15625" max="15626" width="9.6328125" style="43" customWidth="1"/>
    <col min="15627" max="15627" width="10.6328125" style="43" customWidth="1"/>
    <col min="15628" max="15629" width="4.08984375" style="43" customWidth="1"/>
    <col min="15630" max="15630" width="1.6328125" style="43" customWidth="1"/>
    <col min="15631" max="15874" width="9" style="43"/>
    <col min="15875" max="15876" width="15.6328125" style="43" customWidth="1"/>
    <col min="15877" max="15878" width="10.6328125" style="43" customWidth="1"/>
    <col min="15879" max="15879" width="5.36328125" style="43" bestFit="1" customWidth="1"/>
    <col min="15880" max="15880" width="18.36328125" style="43" bestFit="1" customWidth="1"/>
    <col min="15881" max="15882" width="9.6328125" style="43" customWidth="1"/>
    <col min="15883" max="15883" width="10.6328125" style="43" customWidth="1"/>
    <col min="15884" max="15885" width="4.08984375" style="43" customWidth="1"/>
    <col min="15886" max="15886" width="1.6328125" style="43" customWidth="1"/>
    <col min="15887" max="16130" width="9" style="43"/>
    <col min="16131" max="16132" width="15.6328125" style="43" customWidth="1"/>
    <col min="16133" max="16134" width="10.6328125" style="43" customWidth="1"/>
    <col min="16135" max="16135" width="5.36328125" style="43" bestFit="1" customWidth="1"/>
    <col min="16136" max="16136" width="18.36328125" style="43" bestFit="1" customWidth="1"/>
    <col min="16137" max="16138" width="9.6328125" style="43" customWidth="1"/>
    <col min="16139" max="16139" width="10.6328125" style="43" customWidth="1"/>
    <col min="16140" max="16141" width="4.08984375" style="43" customWidth="1"/>
    <col min="16142" max="16142" width="1.6328125" style="43" customWidth="1"/>
    <col min="16143" max="16384" width="9" style="43"/>
  </cols>
  <sheetData>
    <row r="1" spans="2:12" ht="20.25" customHeight="1">
      <c r="E1" s="726"/>
      <c r="K1" s="702" t="str">
        <f>IF(基本情報!E31="見積書","見積書　別紙７",IF(基本情報!E31="契約書","別紙７"))</f>
        <v>見積書　別紙７</v>
      </c>
      <c r="L1" s="101"/>
    </row>
    <row r="2" spans="2:12" ht="20.25" customHeight="1">
      <c r="B2" s="490" t="s">
        <v>387</v>
      </c>
      <c r="E2" s="726"/>
      <c r="I2" s="997"/>
      <c r="J2" s="997"/>
      <c r="K2" s="724"/>
      <c r="L2" s="724"/>
    </row>
    <row r="3" spans="2:12" ht="20.25" customHeight="1">
      <c r="E3" s="726"/>
      <c r="I3" s="722"/>
      <c r="J3" s="722"/>
      <c r="K3" s="722"/>
      <c r="L3" s="722"/>
    </row>
    <row r="4" spans="2:12" ht="20.25" customHeight="1">
      <c r="B4" s="43" t="s">
        <v>388</v>
      </c>
      <c r="C4" s="725">
        <f>基本情報!$E$22</f>
        <v>0</v>
      </c>
      <c r="D4" s="161" t="s">
        <v>389</v>
      </c>
      <c r="E4" s="998">
        <f>基本情報!$E$23</f>
        <v>0</v>
      </c>
      <c r="F4" s="998"/>
      <c r="G4" s="101"/>
      <c r="H4" s="100"/>
      <c r="I4" s="100"/>
      <c r="J4" s="722"/>
      <c r="K4" s="722"/>
      <c r="L4" s="722"/>
    </row>
    <row r="5" spans="2:12" ht="20.25" customHeight="1">
      <c r="B5" s="43" t="s">
        <v>390</v>
      </c>
      <c r="C5" s="725">
        <f>基本情報!$E$26</f>
        <v>0</v>
      </c>
      <c r="D5" s="161" t="s">
        <v>389</v>
      </c>
      <c r="E5" s="998">
        <f>基本情報!$E$27</f>
        <v>0</v>
      </c>
      <c r="F5" s="998"/>
      <c r="G5" s="999" t="s">
        <v>391</v>
      </c>
      <c r="H5" s="999"/>
      <c r="I5" s="671"/>
      <c r="J5" s="43" t="s">
        <v>392</v>
      </c>
    </row>
    <row r="6" spans="2:12" ht="20.25" customHeight="1">
      <c r="E6" s="726"/>
      <c r="I6" s="722"/>
      <c r="J6" s="722"/>
      <c r="K6" s="722"/>
      <c r="L6" s="722"/>
    </row>
    <row r="7" spans="2:12" ht="20.25" customHeight="1">
      <c r="B7" s="727" t="s">
        <v>393</v>
      </c>
      <c r="C7" s="727" t="s">
        <v>394</v>
      </c>
      <c r="D7" s="1000" t="s">
        <v>395</v>
      </c>
      <c r="E7" s="1001"/>
      <c r="F7" s="994" t="s">
        <v>396</v>
      </c>
      <c r="G7" s="994"/>
      <c r="H7" s="994"/>
      <c r="I7" s="1000" t="s">
        <v>397</v>
      </c>
      <c r="J7" s="1002"/>
      <c r="K7" s="727" t="s">
        <v>230</v>
      </c>
      <c r="L7" s="722"/>
    </row>
    <row r="8" spans="2:12" ht="20.25" customHeight="1">
      <c r="B8" s="988" t="s">
        <v>398</v>
      </c>
      <c r="C8" s="861"/>
      <c r="D8" s="163"/>
      <c r="E8" s="106"/>
      <c r="F8" s="738" t="s">
        <v>399</v>
      </c>
      <c r="G8" s="675">
        <f>'(参考)人日積算'!D9</f>
        <v>0</v>
      </c>
      <c r="H8" s="164" t="s">
        <v>400</v>
      </c>
      <c r="I8" s="990">
        <f>D9*G10</f>
        <v>0</v>
      </c>
      <c r="J8" s="992" t="s">
        <v>401</v>
      </c>
      <c r="K8" s="861"/>
      <c r="L8" s="162"/>
    </row>
    <row r="9" spans="2:12" ht="20.25" customHeight="1">
      <c r="B9" s="988"/>
      <c r="C9" s="862"/>
      <c r="D9" s="729">
        <f>'2024単価表'!B37</f>
        <v>31100</v>
      </c>
      <c r="E9" s="165" t="s">
        <v>402</v>
      </c>
      <c r="F9" s="166" t="s">
        <v>403</v>
      </c>
      <c r="G9" s="676">
        <f>'(参考)人日積算'!D10</f>
        <v>0</v>
      </c>
      <c r="H9" s="167" t="s">
        <v>400</v>
      </c>
      <c r="I9" s="990"/>
      <c r="J9" s="992"/>
      <c r="K9" s="862"/>
      <c r="L9" s="162"/>
    </row>
    <row r="10" spans="2:12" ht="20.25" customHeight="1">
      <c r="B10" s="989"/>
      <c r="C10" s="863"/>
      <c r="E10" s="726"/>
      <c r="F10" s="739" t="s">
        <v>404</v>
      </c>
      <c r="G10" s="677">
        <f>SUM(G8:G9)</f>
        <v>0</v>
      </c>
      <c r="H10" s="169" t="s">
        <v>405</v>
      </c>
      <c r="I10" s="991"/>
      <c r="J10" s="993"/>
      <c r="K10" s="863"/>
      <c r="L10" s="162"/>
    </row>
    <row r="11" spans="2:12" ht="20.25" customHeight="1">
      <c r="B11" s="994" t="s">
        <v>406</v>
      </c>
      <c r="C11" s="861"/>
      <c r="D11" s="170"/>
      <c r="E11" s="171"/>
      <c r="F11" s="583" t="s">
        <v>407</v>
      </c>
      <c r="G11" s="678">
        <f>'(参考)人日積算'!E9</f>
        <v>0</v>
      </c>
      <c r="H11" s="585" t="s">
        <v>400</v>
      </c>
      <c r="I11" s="995">
        <f>D12*G13</f>
        <v>0</v>
      </c>
      <c r="J11" s="996" t="s">
        <v>401</v>
      </c>
      <c r="K11" s="861"/>
      <c r="L11" s="162"/>
    </row>
    <row r="12" spans="2:12" ht="20.25" customHeight="1">
      <c r="B12" s="994"/>
      <c r="C12" s="862"/>
      <c r="D12" s="729">
        <f>'2024単価表'!B38</f>
        <v>22600</v>
      </c>
      <c r="E12" s="164" t="s">
        <v>402</v>
      </c>
      <c r="F12" s="739" t="s">
        <v>403</v>
      </c>
      <c r="G12" s="677">
        <f>'(参考)人日積算'!E10</f>
        <v>0</v>
      </c>
      <c r="H12" s="169" t="s">
        <v>400</v>
      </c>
      <c r="I12" s="990"/>
      <c r="J12" s="992"/>
      <c r="K12" s="862"/>
      <c r="L12" s="162"/>
    </row>
    <row r="13" spans="2:12" ht="20.25" customHeight="1">
      <c r="B13" s="994"/>
      <c r="C13" s="863"/>
      <c r="D13" s="253"/>
      <c r="E13" s="708"/>
      <c r="F13" s="728" t="s">
        <v>404</v>
      </c>
      <c r="G13" s="168">
        <f>SUM(G11:G12)</f>
        <v>0</v>
      </c>
      <c r="H13" s="169" t="s">
        <v>405</v>
      </c>
      <c r="I13" s="991"/>
      <c r="J13" s="993"/>
      <c r="K13" s="863"/>
      <c r="L13" s="162"/>
    </row>
    <row r="14" spans="2:12" ht="24" customHeight="1">
      <c r="B14" s="100" t="s">
        <v>408</v>
      </c>
      <c r="C14" s="100"/>
      <c r="D14" s="100"/>
      <c r="E14" s="172"/>
      <c r="F14" s="986" t="s">
        <v>409</v>
      </c>
      <c r="G14" s="986"/>
      <c r="H14" s="986"/>
      <c r="I14" s="173">
        <f>SUM(I8,I11)</f>
        <v>0</v>
      </c>
      <c r="J14" s="174" t="s">
        <v>410</v>
      </c>
      <c r="K14" s="54"/>
      <c r="L14" s="162"/>
    </row>
    <row r="15" spans="2:12" ht="23.25" customHeight="1">
      <c r="C15" s="100"/>
      <c r="D15" s="100"/>
      <c r="E15" s="172"/>
      <c r="F15" s="726"/>
      <c r="G15" s="726"/>
      <c r="H15" s="726"/>
      <c r="I15" s="175"/>
      <c r="J15" s="726"/>
      <c r="K15" s="726"/>
      <c r="L15" s="726"/>
    </row>
    <row r="16" spans="2:12" s="43" customFormat="1" ht="20.25" customHeight="1">
      <c r="B16" s="490" t="s">
        <v>411</v>
      </c>
      <c r="C16" s="100"/>
      <c r="D16" s="100"/>
      <c r="E16" s="172"/>
      <c r="F16" s="726"/>
      <c r="G16" s="726"/>
      <c r="H16" s="726"/>
      <c r="I16" s="175"/>
      <c r="J16" s="726"/>
      <c r="K16" s="726"/>
      <c r="L16" s="726"/>
    </row>
    <row r="17" spans="2:21" ht="20.25" customHeight="1">
      <c r="B17" s="2"/>
      <c r="C17" s="100"/>
      <c r="D17" s="100"/>
      <c r="E17" s="172"/>
      <c r="F17" s="726"/>
      <c r="G17" s="726"/>
      <c r="H17" s="726"/>
      <c r="I17" s="175"/>
      <c r="J17" s="726"/>
      <c r="K17" s="726"/>
      <c r="L17" s="726"/>
      <c r="P17" s="43"/>
    </row>
    <row r="18" spans="2:21" ht="24" customHeight="1">
      <c r="B18" s="727" t="s">
        <v>412</v>
      </c>
      <c r="C18" s="176"/>
      <c r="D18" s="177"/>
      <c r="E18" s="177"/>
      <c r="F18" s="972" t="s">
        <v>413</v>
      </c>
      <c r="G18" s="987"/>
      <c r="H18" s="973"/>
      <c r="I18" s="178">
        <f>IF(C18="",0,ROUND((I14*C18),0))</f>
        <v>0</v>
      </c>
      <c r="J18" s="179" t="s">
        <v>410</v>
      </c>
      <c r="K18" s="54"/>
      <c r="L18" s="726"/>
      <c r="P18" s="43"/>
    </row>
    <row r="19" spans="2:21" ht="23.25" customHeight="1">
      <c r="E19" s="726"/>
      <c r="L19" s="726"/>
      <c r="P19" s="43"/>
    </row>
    <row r="20" spans="2:21" ht="20.25" customHeight="1">
      <c r="E20" s="43"/>
      <c r="P20" s="726"/>
    </row>
    <row r="21" spans="2:21" ht="20.25" customHeight="1">
      <c r="B21" s="730"/>
      <c r="C21" s="730"/>
      <c r="D21" s="730"/>
      <c r="E21" s="730"/>
      <c r="F21" s="180"/>
      <c r="G21" s="181"/>
      <c r="H21" s="181"/>
      <c r="I21" s="182"/>
      <c r="J21" s="181"/>
      <c r="K21" s="181"/>
      <c r="P21" s="43"/>
    </row>
    <row r="22" spans="2:21" ht="20.25" customHeight="1">
      <c r="E22" s="726"/>
      <c r="L22" s="181"/>
      <c r="M22" s="730"/>
      <c r="N22" s="730"/>
      <c r="O22" s="730"/>
      <c r="P22" s="730"/>
      <c r="Q22" s="180"/>
      <c r="R22" s="181"/>
      <c r="S22" s="181"/>
      <c r="T22" s="182"/>
      <c r="U22" s="181"/>
    </row>
  </sheetData>
  <mergeCells count="19">
    <mergeCell ref="K8:K10"/>
    <mergeCell ref="K11:K13"/>
    <mergeCell ref="I2:J2"/>
    <mergeCell ref="E4:F4"/>
    <mergeCell ref="E5:F5"/>
    <mergeCell ref="G5:H5"/>
    <mergeCell ref="D7:E7"/>
    <mergeCell ref="F7:H7"/>
    <mergeCell ref="I7:J7"/>
    <mergeCell ref="F14:H14"/>
    <mergeCell ref="F18:H18"/>
    <mergeCell ref="B8:B10"/>
    <mergeCell ref="I8:I10"/>
    <mergeCell ref="J8:J10"/>
    <mergeCell ref="B11:B13"/>
    <mergeCell ref="I11:I13"/>
    <mergeCell ref="J11:J13"/>
    <mergeCell ref="C8:C10"/>
    <mergeCell ref="C11:C13"/>
  </mergeCells>
  <phoneticPr fontId="6"/>
  <dataValidations count="4">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"40%,30%"</formula1>
    </dataValidation>
    <dataValidation imeMode="on" allowBlank="1" showInputMessage="1" showErrorMessage="1" sqref="C8:C13 K8:K13" xr:uid="{00000000-0002-0000-0A00-000003000000}"/>
  </dataValidations>
  <pageMargins left="0.78740157480314965" right="0.39370078740157483" top="0.59055118110236227" bottom="0.59055118110236227"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G29" sqref="G29"/>
    </sheetView>
  </sheetViews>
  <sheetFormatPr defaultColWidth="9" defaultRowHeight="13"/>
  <cols>
    <col min="1" max="1" width="7.6328125" style="42" customWidth="1"/>
    <col min="2" max="2" width="19.90625" style="42" customWidth="1"/>
    <col min="3" max="6" width="14.6328125" style="42" customWidth="1"/>
    <col min="7" max="16384" width="9" style="42"/>
  </cols>
  <sheetData>
    <row r="2" spans="1:6" ht="19.5" customHeight="1">
      <c r="B2" s="236" t="s">
        <v>414</v>
      </c>
      <c r="C2" s="183"/>
      <c r="D2" s="183"/>
      <c r="E2" s="183"/>
    </row>
    <row r="3" spans="1:6" ht="60.75" customHeight="1">
      <c r="B3" s="1005" t="s">
        <v>415</v>
      </c>
      <c r="C3" s="1005"/>
      <c r="D3" s="1005"/>
      <c r="E3" s="1005"/>
      <c r="F3" s="219"/>
    </row>
    <row r="4" spans="1:6" ht="13.5" customHeight="1">
      <c r="B4" s="184"/>
      <c r="C4" s="184"/>
      <c r="D4" s="184"/>
      <c r="E4" s="184"/>
      <c r="F4" s="184"/>
    </row>
    <row r="6" spans="1:6" ht="13.5" thickBot="1">
      <c r="A6" s="43"/>
      <c r="B6" s="43" t="s">
        <v>416</v>
      </c>
      <c r="E6" s="185" t="s">
        <v>417</v>
      </c>
    </row>
    <row r="7" spans="1:6" ht="17.25" customHeight="1">
      <c r="A7" s="43"/>
      <c r="B7" s="43"/>
      <c r="C7" s="1003" t="s">
        <v>418</v>
      </c>
      <c r="D7" s="220" t="s">
        <v>419</v>
      </c>
      <c r="E7" s="221" t="s">
        <v>420</v>
      </c>
    </row>
    <row r="8" spans="1:6" ht="17.25" customHeight="1" thickBot="1">
      <c r="A8" s="43"/>
      <c r="B8" s="43"/>
      <c r="C8" s="1004"/>
      <c r="D8" s="381" t="s">
        <v>421</v>
      </c>
      <c r="E8" s="381" t="s">
        <v>421</v>
      </c>
    </row>
    <row r="9" spans="1:6" ht="22.5" customHeight="1" thickBot="1">
      <c r="B9" s="386" t="s">
        <v>422</v>
      </c>
      <c r="C9" s="222">
        <f>IF(C10="",0,IF(C10&lt;=10,10,IF(C10&lt;=20,C10,IF(C10&lt;=59,(20+(C10-20)*0.33),IF(C10&gt;=60,33.3)))))</f>
        <v>0</v>
      </c>
      <c r="D9" s="187">
        <f>IF($C$9="",0,$C$9/2)</f>
        <v>0</v>
      </c>
      <c r="E9" s="187">
        <f>IF($C$9="",0,$C$9/2)</f>
        <v>0</v>
      </c>
    </row>
    <row r="10" spans="1:6" ht="22.5" customHeight="1" thickBot="1">
      <c r="B10" s="382" t="s">
        <v>213</v>
      </c>
      <c r="C10" s="383"/>
      <c r="D10" s="384">
        <f>$C$10*(7/10)</f>
        <v>0</v>
      </c>
      <c r="E10" s="385">
        <f>$C$10*(3/10)</f>
        <v>0</v>
      </c>
    </row>
    <row r="11" spans="1:6" ht="22.5" customHeight="1" thickBot="1">
      <c r="A11" s="43"/>
      <c r="B11" s="186" t="s">
        <v>423</v>
      </c>
      <c r="C11" s="222">
        <f>SUM(C9:C10)</f>
        <v>0</v>
      </c>
      <c r="D11" s="187">
        <f t="shared" ref="D11:E11" si="0">SUM(D9:D10)</f>
        <v>0</v>
      </c>
      <c r="E11" s="187">
        <f t="shared" si="0"/>
        <v>0</v>
      </c>
    </row>
    <row r="13" spans="1:6">
      <c r="B13" s="586" t="s">
        <v>424</v>
      </c>
    </row>
  </sheetData>
  <mergeCells count="2">
    <mergeCell ref="C7:C8"/>
    <mergeCell ref="B3:E3"/>
  </mergeCells>
  <phoneticPr fontId="6"/>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9BC8-F678-4D0A-8F2B-9E7FB37F56D5}">
  <sheetPr>
    <tabColor rgb="FF0000FF"/>
  </sheetPr>
  <dimension ref="B1:P167"/>
  <sheetViews>
    <sheetView view="pageBreakPreview" zoomScale="80" zoomScaleNormal="100" zoomScaleSheetLayoutView="80" workbookViewId="0">
      <selection activeCell="L42" sqref="L42"/>
    </sheetView>
  </sheetViews>
  <sheetFormatPr defaultRowHeight="13"/>
  <cols>
    <col min="1" max="1" width="61.08984375" customWidth="1"/>
    <col min="2" max="3" width="7" customWidth="1"/>
    <col min="8" max="8" width="14.7265625" bestFit="1" customWidth="1"/>
    <col min="10" max="10" width="6.90625" customWidth="1"/>
    <col min="11" max="11" width="6.36328125" customWidth="1"/>
    <col min="16" max="16" width="9.08984375" bestFit="1" customWidth="1"/>
  </cols>
  <sheetData>
    <row r="1" spans="2:16" ht="15.75" customHeight="1">
      <c r="B1" s="43"/>
      <c r="C1" s="43"/>
      <c r="D1" s="43"/>
      <c r="E1" s="43"/>
      <c r="F1" s="43"/>
      <c r="G1" s="43"/>
      <c r="H1" s="43"/>
      <c r="I1" s="43"/>
      <c r="J1" s="43"/>
      <c r="K1" s="43"/>
      <c r="L1" s="100"/>
      <c r="M1" s="100"/>
      <c r="N1" s="100"/>
      <c r="O1" s="100"/>
      <c r="P1" s="702" t="str">
        <f>IF(基本情報!E31="見積書","見積書　別紙７－１",IF(基本情報!E31="契約書","別紙７－１"))</f>
        <v>見積書　別紙７－１</v>
      </c>
    </row>
    <row r="2" spans="2:16" ht="15.75" customHeight="1">
      <c r="B2" s="1020" t="s">
        <v>425</v>
      </c>
      <c r="C2" s="1020"/>
      <c r="D2" s="1020"/>
      <c r="E2" s="1020"/>
      <c r="F2" s="1020"/>
      <c r="G2" s="43"/>
      <c r="H2" s="43"/>
      <c r="I2" s="43"/>
      <c r="J2" s="43"/>
      <c r="K2" s="43"/>
      <c r="L2" s="100"/>
      <c r="M2" s="100"/>
      <c r="N2" s="100"/>
      <c r="O2" s="100"/>
      <c r="P2" s="101"/>
    </row>
    <row r="3" spans="2:16" ht="15.75" customHeight="1">
      <c r="B3" s="43"/>
      <c r="C3" s="43"/>
      <c r="D3" s="100"/>
      <c r="E3" s="100"/>
      <c r="F3" s="43"/>
      <c r="G3" s="43"/>
      <c r="H3" s="43"/>
      <c r="I3" s="43"/>
      <c r="J3" s="43"/>
      <c r="K3" s="43"/>
      <c r="L3" s="100"/>
      <c r="M3" s="100"/>
      <c r="N3" s="100"/>
      <c r="O3" s="100"/>
      <c r="P3" s="702"/>
    </row>
    <row r="4" spans="2:16" ht="15.75" customHeight="1">
      <c r="B4" s="805" t="s">
        <v>388</v>
      </c>
      <c r="C4" s="805"/>
      <c r="D4" s="805"/>
      <c r="E4" s="998">
        <f>基本情報!E22</f>
        <v>0</v>
      </c>
      <c r="F4" s="998"/>
      <c r="G4" s="725" t="s">
        <v>389</v>
      </c>
      <c r="H4" s="725">
        <f>基本情報!E23</f>
        <v>0</v>
      </c>
      <c r="I4" s="43"/>
      <c r="J4" s="43"/>
      <c r="K4" s="43"/>
      <c r="L4" s="54"/>
      <c r="M4" s="54"/>
      <c r="N4" s="54"/>
      <c r="O4" s="54"/>
      <c r="P4" s="702"/>
    </row>
    <row r="5" spans="2:16" ht="15.75" customHeight="1">
      <c r="B5" s="805" t="s">
        <v>390</v>
      </c>
      <c r="C5" s="805"/>
      <c r="D5" s="805"/>
      <c r="E5" s="998">
        <f>基本情報!E26</f>
        <v>0</v>
      </c>
      <c r="F5" s="998"/>
      <c r="G5" s="725" t="s">
        <v>389</v>
      </c>
      <c r="H5" s="725">
        <f>基本情報!E27</f>
        <v>0</v>
      </c>
      <c r="I5" s="702" t="s">
        <v>426</v>
      </c>
      <c r="J5" s="702">
        <f>D167</f>
        <v>0</v>
      </c>
      <c r="K5" s="43" t="s">
        <v>392</v>
      </c>
      <c r="L5" s="54"/>
      <c r="M5" s="54"/>
      <c r="N5" s="54"/>
      <c r="O5" s="54"/>
      <c r="P5" s="702"/>
    </row>
    <row r="6" spans="2:16" ht="15.75" customHeight="1">
      <c r="B6" s="100"/>
      <c r="C6" s="100"/>
      <c r="D6" s="100"/>
      <c r="E6" s="100"/>
      <c r="F6" s="100"/>
      <c r="G6" s="100"/>
      <c r="H6" s="100"/>
      <c r="I6" s="100"/>
      <c r="J6" s="100"/>
      <c r="K6" s="100"/>
      <c r="L6" s="100"/>
      <c r="M6" s="100"/>
      <c r="N6" s="100"/>
      <c r="O6" s="100"/>
      <c r="P6" s="100"/>
    </row>
    <row r="7" spans="2:16" ht="15.75" customHeight="1">
      <c r="B7" s="1006" t="s">
        <v>398</v>
      </c>
      <c r="C7" s="1021"/>
      <c r="D7" s="1024" t="s">
        <v>427</v>
      </c>
      <c r="E7" s="1025"/>
      <c r="F7" s="1025"/>
      <c r="G7" s="1025"/>
      <c r="H7" s="679"/>
      <c r="I7" s="43"/>
      <c r="J7" s="1006" t="s">
        <v>406</v>
      </c>
      <c r="K7" s="1007"/>
      <c r="L7" s="734" t="s">
        <v>428</v>
      </c>
      <c r="M7" s="734"/>
      <c r="N7" s="734"/>
      <c r="O7" s="748"/>
      <c r="P7" s="679"/>
    </row>
    <row r="8" spans="2:16" ht="15.75" customHeight="1">
      <c r="B8" s="1008"/>
      <c r="C8" s="1022"/>
      <c r="D8" s="1012" t="s">
        <v>429</v>
      </c>
      <c r="E8" s="1013"/>
      <c r="F8" s="1013"/>
      <c r="G8" s="1013"/>
      <c r="H8" s="680"/>
      <c r="I8" s="43"/>
      <c r="J8" s="1008"/>
      <c r="K8" s="1009"/>
      <c r="L8" s="732" t="s">
        <v>429</v>
      </c>
      <c r="M8" s="732"/>
      <c r="N8" s="732"/>
      <c r="O8" s="749"/>
      <c r="P8" s="680"/>
    </row>
    <row r="9" spans="2:16" ht="15.75" customHeight="1">
      <c r="B9" s="1010"/>
      <c r="C9" s="1023"/>
      <c r="D9" s="1014" t="s">
        <v>430</v>
      </c>
      <c r="E9" s="1015"/>
      <c r="F9" s="1015"/>
      <c r="G9" s="1016"/>
      <c r="H9" s="681">
        <f>SUM(H7:H8)</f>
        <v>0</v>
      </c>
      <c r="I9" s="43"/>
      <c r="J9" s="1010"/>
      <c r="K9" s="1011"/>
      <c r="L9" s="1017" t="s">
        <v>430</v>
      </c>
      <c r="M9" s="1017"/>
      <c r="N9" s="1017"/>
      <c r="O9" s="429"/>
      <c r="P9" s="681">
        <f>SUM(P7:P8)</f>
        <v>0</v>
      </c>
    </row>
    <row r="10" spans="2:16" ht="15.75" customHeight="1">
      <c r="B10" s="43"/>
      <c r="C10" s="43"/>
      <c r="D10" s="43"/>
      <c r="E10" s="43"/>
      <c r="F10" s="43"/>
      <c r="G10" s="43"/>
      <c r="H10" s="43"/>
      <c r="I10" s="43"/>
      <c r="J10" s="100" t="s">
        <v>431</v>
      </c>
      <c r="K10" s="43"/>
      <c r="L10" s="43"/>
      <c r="M10" s="43"/>
      <c r="N10" s="43"/>
      <c r="O10" s="43"/>
      <c r="P10" s="43"/>
    </row>
    <row r="11" spans="2:16" ht="15.75" customHeight="1">
      <c r="B11" s="43"/>
      <c r="C11" s="43"/>
      <c r="D11" s="43"/>
      <c r="E11" s="43"/>
      <c r="F11" s="43"/>
      <c r="G11" s="43"/>
      <c r="H11" s="43"/>
      <c r="I11" s="43"/>
      <c r="J11" s="43"/>
      <c r="K11" s="43"/>
      <c r="L11" s="43"/>
      <c r="M11" s="43"/>
      <c r="N11" s="43"/>
      <c r="O11" s="43"/>
      <c r="P11" s="43"/>
    </row>
    <row r="12" spans="2:16" ht="15.75" customHeight="1">
      <c r="B12" s="188" t="s">
        <v>432</v>
      </c>
      <c r="C12" s="188"/>
      <c r="D12" s="54"/>
      <c r="E12" s="54"/>
      <c r="F12" s="43"/>
      <c r="G12" s="43"/>
      <c r="H12" s="43"/>
      <c r="I12" s="43"/>
      <c r="J12" s="43" t="s">
        <v>433</v>
      </c>
      <c r="K12" s="43"/>
      <c r="L12" s="54"/>
      <c r="M12" s="54"/>
      <c r="N12" s="54"/>
      <c r="O12" s="54"/>
      <c r="P12" s="43"/>
    </row>
    <row r="13" spans="2:16" ht="26.5" thickBot="1">
      <c r="B13" s="1018" t="s">
        <v>434</v>
      </c>
      <c r="C13" s="1019"/>
      <c r="D13" s="731" t="s">
        <v>435</v>
      </c>
      <c r="E13" s="189" t="s">
        <v>436</v>
      </c>
      <c r="F13" s="747" t="s">
        <v>437</v>
      </c>
      <c r="G13" s="1018" t="s">
        <v>438</v>
      </c>
      <c r="H13" s="1019"/>
      <c r="I13" s="43"/>
      <c r="J13" s="1018" t="s">
        <v>434</v>
      </c>
      <c r="K13" s="1019"/>
      <c r="L13" s="731" t="s">
        <v>435</v>
      </c>
      <c r="M13" s="189" t="s">
        <v>436</v>
      </c>
      <c r="N13" s="189" t="s">
        <v>439</v>
      </c>
      <c r="O13" s="1026" t="s">
        <v>438</v>
      </c>
      <c r="P13" s="1027"/>
    </row>
    <row r="14" spans="2:16" ht="13.5" thickTop="1">
      <c r="B14" s="1028">
        <f>基本情報!E22</f>
        <v>0</v>
      </c>
      <c r="C14" s="1029"/>
      <c r="D14" s="682"/>
      <c r="E14" s="683"/>
      <c r="F14" s="684"/>
      <c r="G14" s="1030"/>
      <c r="H14" s="840"/>
      <c r="I14" s="43"/>
      <c r="J14" s="1028">
        <f>基本情報!E22</f>
        <v>0</v>
      </c>
      <c r="K14" s="1029"/>
      <c r="L14" s="682" t="str">
        <f t="shared" ref="L14:L77" si="0">IF(D14="","",D14)</f>
        <v/>
      </c>
      <c r="M14" s="683"/>
      <c r="N14" s="684"/>
      <c r="O14" s="1030"/>
      <c r="P14" s="840"/>
    </row>
    <row r="15" spans="2:16">
      <c r="B15" s="1031">
        <f t="shared" ref="B15:B78" si="1">IF(B14="","",B14+1)</f>
        <v>1</v>
      </c>
      <c r="C15" s="1032" t="str">
        <f t="shared" ref="C15:C78" si="2">IF(C13="","",C13+1)</f>
        <v/>
      </c>
      <c r="D15" s="682"/>
      <c r="E15" s="683"/>
      <c r="F15" s="684"/>
      <c r="G15" s="1030"/>
      <c r="H15" s="840"/>
      <c r="I15" s="43"/>
      <c r="J15" s="1031">
        <f t="shared" ref="J15:J78" si="3">IF(J14="","",J14+1)</f>
        <v>1</v>
      </c>
      <c r="K15" s="1032" t="str">
        <f t="shared" ref="K15:K78" si="4">IF(K13="","",K13+1)</f>
        <v/>
      </c>
      <c r="L15" s="682" t="str">
        <f t="shared" si="0"/>
        <v/>
      </c>
      <c r="M15" s="683"/>
      <c r="N15" s="684"/>
      <c r="O15" s="1030"/>
      <c r="P15" s="840"/>
    </row>
    <row r="16" spans="2:16">
      <c r="B16" s="1031">
        <f t="shared" si="1"/>
        <v>2</v>
      </c>
      <c r="C16" s="1032" t="str">
        <f t="shared" si="2"/>
        <v/>
      </c>
      <c r="D16" s="682"/>
      <c r="E16" s="683"/>
      <c r="F16" s="684"/>
      <c r="G16" s="1030"/>
      <c r="H16" s="840"/>
      <c r="I16" s="43"/>
      <c r="J16" s="1031">
        <f t="shared" si="3"/>
        <v>2</v>
      </c>
      <c r="K16" s="1032" t="str">
        <f t="shared" si="4"/>
        <v/>
      </c>
      <c r="L16" s="682" t="str">
        <f t="shared" si="0"/>
        <v/>
      </c>
      <c r="M16" s="683"/>
      <c r="N16" s="684"/>
      <c r="O16" s="1030"/>
      <c r="P16" s="840"/>
    </row>
    <row r="17" spans="2:16">
      <c r="B17" s="1031">
        <f t="shared" si="1"/>
        <v>3</v>
      </c>
      <c r="C17" s="1032" t="str">
        <f t="shared" si="2"/>
        <v/>
      </c>
      <c r="D17" s="682"/>
      <c r="E17" s="683"/>
      <c r="F17" s="684"/>
      <c r="G17" s="1030"/>
      <c r="H17" s="840"/>
      <c r="I17" s="43"/>
      <c r="J17" s="1031">
        <f t="shared" si="3"/>
        <v>3</v>
      </c>
      <c r="K17" s="1032" t="str">
        <f t="shared" si="4"/>
        <v/>
      </c>
      <c r="L17" s="682" t="str">
        <f t="shared" si="0"/>
        <v/>
      </c>
      <c r="M17" s="683"/>
      <c r="N17" s="684"/>
      <c r="O17" s="1030"/>
      <c r="P17" s="840"/>
    </row>
    <row r="18" spans="2:16">
      <c r="B18" s="1031">
        <f t="shared" si="1"/>
        <v>4</v>
      </c>
      <c r="C18" s="1032" t="str">
        <f t="shared" si="2"/>
        <v/>
      </c>
      <c r="D18" s="682"/>
      <c r="E18" s="683"/>
      <c r="F18" s="684"/>
      <c r="G18" s="1030"/>
      <c r="H18" s="840"/>
      <c r="I18" s="43"/>
      <c r="J18" s="1031">
        <f t="shared" si="3"/>
        <v>4</v>
      </c>
      <c r="K18" s="1032" t="str">
        <f t="shared" si="4"/>
        <v/>
      </c>
      <c r="L18" s="682" t="str">
        <f t="shared" si="0"/>
        <v/>
      </c>
      <c r="M18" s="683"/>
      <c r="N18" s="684"/>
      <c r="O18" s="1030"/>
      <c r="P18" s="840"/>
    </row>
    <row r="19" spans="2:16">
      <c r="B19" s="1031">
        <f t="shared" si="1"/>
        <v>5</v>
      </c>
      <c r="C19" s="1032" t="str">
        <f t="shared" si="2"/>
        <v/>
      </c>
      <c r="D19" s="682"/>
      <c r="E19" s="683"/>
      <c r="F19" s="684"/>
      <c r="G19" s="1030"/>
      <c r="H19" s="840"/>
      <c r="I19" s="43"/>
      <c r="J19" s="1031">
        <f t="shared" si="3"/>
        <v>5</v>
      </c>
      <c r="K19" s="1032" t="str">
        <f t="shared" si="4"/>
        <v/>
      </c>
      <c r="L19" s="682" t="str">
        <f t="shared" si="0"/>
        <v/>
      </c>
      <c r="M19" s="683"/>
      <c r="N19" s="684"/>
      <c r="O19" s="1030"/>
      <c r="P19" s="840"/>
    </row>
    <row r="20" spans="2:16">
      <c r="B20" s="1031">
        <f t="shared" si="1"/>
        <v>6</v>
      </c>
      <c r="C20" s="1032" t="str">
        <f t="shared" si="2"/>
        <v/>
      </c>
      <c r="D20" s="682"/>
      <c r="E20" s="683"/>
      <c r="F20" s="684"/>
      <c r="G20" s="1030"/>
      <c r="H20" s="840"/>
      <c r="I20" s="43"/>
      <c r="J20" s="1031">
        <f t="shared" si="3"/>
        <v>6</v>
      </c>
      <c r="K20" s="1032" t="str">
        <f t="shared" si="4"/>
        <v/>
      </c>
      <c r="L20" s="682" t="str">
        <f t="shared" si="0"/>
        <v/>
      </c>
      <c r="M20" s="683"/>
      <c r="N20" s="684"/>
      <c r="O20" s="1030"/>
      <c r="P20" s="840"/>
    </row>
    <row r="21" spans="2:16">
      <c r="B21" s="1031">
        <f t="shared" si="1"/>
        <v>7</v>
      </c>
      <c r="C21" s="1032" t="str">
        <f t="shared" si="2"/>
        <v/>
      </c>
      <c r="D21" s="682"/>
      <c r="E21" s="683"/>
      <c r="F21" s="684"/>
      <c r="G21" s="1030"/>
      <c r="H21" s="840"/>
      <c r="I21" s="43"/>
      <c r="J21" s="1031">
        <f t="shared" si="3"/>
        <v>7</v>
      </c>
      <c r="K21" s="1032" t="str">
        <f t="shared" si="4"/>
        <v/>
      </c>
      <c r="L21" s="682" t="str">
        <f t="shared" si="0"/>
        <v/>
      </c>
      <c r="M21" s="683"/>
      <c r="N21" s="684"/>
      <c r="O21" s="1030"/>
      <c r="P21" s="840"/>
    </row>
    <row r="22" spans="2:16">
      <c r="B22" s="1031">
        <f t="shared" si="1"/>
        <v>8</v>
      </c>
      <c r="C22" s="1032" t="str">
        <f t="shared" si="2"/>
        <v/>
      </c>
      <c r="D22" s="682"/>
      <c r="E22" s="683"/>
      <c r="F22" s="684"/>
      <c r="G22" s="1030"/>
      <c r="H22" s="840"/>
      <c r="I22" s="43"/>
      <c r="J22" s="1031">
        <f t="shared" si="3"/>
        <v>8</v>
      </c>
      <c r="K22" s="1032" t="str">
        <f t="shared" si="4"/>
        <v/>
      </c>
      <c r="L22" s="682" t="str">
        <f t="shared" si="0"/>
        <v/>
      </c>
      <c r="M22" s="683"/>
      <c r="N22" s="684"/>
      <c r="O22" s="1030"/>
      <c r="P22" s="840"/>
    </row>
    <row r="23" spans="2:16">
      <c r="B23" s="1031">
        <f t="shared" si="1"/>
        <v>9</v>
      </c>
      <c r="C23" s="1032" t="str">
        <f t="shared" si="2"/>
        <v/>
      </c>
      <c r="D23" s="682"/>
      <c r="E23" s="683"/>
      <c r="F23" s="684"/>
      <c r="G23" s="1030"/>
      <c r="H23" s="840"/>
      <c r="I23" s="43"/>
      <c r="J23" s="1031">
        <f t="shared" si="3"/>
        <v>9</v>
      </c>
      <c r="K23" s="1032" t="str">
        <f t="shared" si="4"/>
        <v/>
      </c>
      <c r="L23" s="682" t="str">
        <f t="shared" si="0"/>
        <v/>
      </c>
      <c r="M23" s="683"/>
      <c r="N23" s="684"/>
      <c r="O23" s="1030"/>
      <c r="P23" s="840"/>
    </row>
    <row r="24" spans="2:16">
      <c r="B24" s="1031">
        <f t="shared" si="1"/>
        <v>10</v>
      </c>
      <c r="C24" s="1032" t="str">
        <f t="shared" si="2"/>
        <v/>
      </c>
      <c r="D24" s="682"/>
      <c r="E24" s="683"/>
      <c r="F24" s="684"/>
      <c r="G24" s="1030"/>
      <c r="H24" s="840"/>
      <c r="I24" s="43"/>
      <c r="J24" s="1031">
        <f t="shared" si="3"/>
        <v>10</v>
      </c>
      <c r="K24" s="1032" t="str">
        <f t="shared" si="4"/>
        <v/>
      </c>
      <c r="L24" s="682" t="str">
        <f t="shared" si="0"/>
        <v/>
      </c>
      <c r="M24" s="683"/>
      <c r="N24" s="684"/>
      <c r="O24" s="1030"/>
      <c r="P24" s="840"/>
    </row>
    <row r="25" spans="2:16">
      <c r="B25" s="1031">
        <f t="shared" si="1"/>
        <v>11</v>
      </c>
      <c r="C25" s="1032" t="str">
        <f t="shared" si="2"/>
        <v/>
      </c>
      <c r="D25" s="682"/>
      <c r="E25" s="683"/>
      <c r="F25" s="684"/>
      <c r="G25" s="1030"/>
      <c r="H25" s="840"/>
      <c r="I25" s="43"/>
      <c r="J25" s="1031">
        <f t="shared" si="3"/>
        <v>11</v>
      </c>
      <c r="K25" s="1032" t="str">
        <f t="shared" si="4"/>
        <v/>
      </c>
      <c r="L25" s="682" t="str">
        <f t="shared" si="0"/>
        <v/>
      </c>
      <c r="M25" s="683"/>
      <c r="N25" s="684"/>
      <c r="O25" s="1030"/>
      <c r="P25" s="840"/>
    </row>
    <row r="26" spans="2:16">
      <c r="B26" s="1031">
        <f t="shared" si="1"/>
        <v>12</v>
      </c>
      <c r="C26" s="1032" t="str">
        <f t="shared" si="2"/>
        <v/>
      </c>
      <c r="D26" s="682"/>
      <c r="E26" s="683"/>
      <c r="F26" s="684"/>
      <c r="G26" s="1030"/>
      <c r="H26" s="840"/>
      <c r="I26" s="43"/>
      <c r="J26" s="1031">
        <f t="shared" si="3"/>
        <v>12</v>
      </c>
      <c r="K26" s="1032" t="str">
        <f t="shared" si="4"/>
        <v/>
      </c>
      <c r="L26" s="682" t="str">
        <f t="shared" si="0"/>
        <v/>
      </c>
      <c r="M26" s="683"/>
      <c r="N26" s="684"/>
      <c r="O26" s="1030"/>
      <c r="P26" s="840"/>
    </row>
    <row r="27" spans="2:16">
      <c r="B27" s="1031">
        <f t="shared" si="1"/>
        <v>13</v>
      </c>
      <c r="C27" s="1032" t="str">
        <f t="shared" si="2"/>
        <v/>
      </c>
      <c r="D27" s="682"/>
      <c r="E27" s="683"/>
      <c r="F27" s="684"/>
      <c r="G27" s="1030"/>
      <c r="H27" s="840"/>
      <c r="I27" s="43"/>
      <c r="J27" s="1031">
        <f t="shared" si="3"/>
        <v>13</v>
      </c>
      <c r="K27" s="1032" t="str">
        <f t="shared" si="4"/>
        <v/>
      </c>
      <c r="L27" s="682" t="str">
        <f t="shared" si="0"/>
        <v/>
      </c>
      <c r="M27" s="683"/>
      <c r="N27" s="684"/>
      <c r="O27" s="1030"/>
      <c r="P27" s="840"/>
    </row>
    <row r="28" spans="2:16">
      <c r="B28" s="1031">
        <f t="shared" si="1"/>
        <v>14</v>
      </c>
      <c r="C28" s="1032" t="str">
        <f t="shared" si="2"/>
        <v/>
      </c>
      <c r="D28" s="682"/>
      <c r="E28" s="683"/>
      <c r="F28" s="684"/>
      <c r="G28" s="1030"/>
      <c r="H28" s="840"/>
      <c r="I28" s="43"/>
      <c r="J28" s="1031">
        <f t="shared" si="3"/>
        <v>14</v>
      </c>
      <c r="K28" s="1032" t="str">
        <f t="shared" si="4"/>
        <v/>
      </c>
      <c r="L28" s="682" t="str">
        <f t="shared" si="0"/>
        <v/>
      </c>
      <c r="M28" s="683"/>
      <c r="N28" s="684"/>
      <c r="O28" s="1030"/>
      <c r="P28" s="840"/>
    </row>
    <row r="29" spans="2:16">
      <c r="B29" s="1031">
        <f t="shared" si="1"/>
        <v>15</v>
      </c>
      <c r="C29" s="1032" t="str">
        <f t="shared" si="2"/>
        <v/>
      </c>
      <c r="D29" s="682"/>
      <c r="E29" s="683"/>
      <c r="F29" s="684"/>
      <c r="G29" s="1030"/>
      <c r="H29" s="840"/>
      <c r="I29" s="43"/>
      <c r="J29" s="1031">
        <f t="shared" si="3"/>
        <v>15</v>
      </c>
      <c r="K29" s="1032" t="str">
        <f t="shared" si="4"/>
        <v/>
      </c>
      <c r="L29" s="682" t="str">
        <f t="shared" si="0"/>
        <v/>
      </c>
      <c r="M29" s="683"/>
      <c r="N29" s="684"/>
      <c r="O29" s="1030"/>
      <c r="P29" s="840"/>
    </row>
    <row r="30" spans="2:16">
      <c r="B30" s="1031">
        <f t="shared" si="1"/>
        <v>16</v>
      </c>
      <c r="C30" s="1032" t="str">
        <f t="shared" si="2"/>
        <v/>
      </c>
      <c r="D30" s="682"/>
      <c r="E30" s="683"/>
      <c r="F30" s="684"/>
      <c r="G30" s="1030"/>
      <c r="H30" s="840"/>
      <c r="I30" s="43"/>
      <c r="J30" s="1031">
        <f t="shared" si="3"/>
        <v>16</v>
      </c>
      <c r="K30" s="1032" t="str">
        <f t="shared" si="4"/>
        <v/>
      </c>
      <c r="L30" s="682" t="str">
        <f t="shared" si="0"/>
        <v/>
      </c>
      <c r="M30" s="683"/>
      <c r="N30" s="684"/>
      <c r="O30" s="1030"/>
      <c r="P30" s="840"/>
    </row>
    <row r="31" spans="2:16">
      <c r="B31" s="1031">
        <f t="shared" si="1"/>
        <v>17</v>
      </c>
      <c r="C31" s="1032" t="str">
        <f t="shared" si="2"/>
        <v/>
      </c>
      <c r="D31" s="682"/>
      <c r="E31" s="683"/>
      <c r="F31" s="684"/>
      <c r="G31" s="1030"/>
      <c r="H31" s="840"/>
      <c r="I31" s="43"/>
      <c r="J31" s="1031">
        <f t="shared" si="3"/>
        <v>17</v>
      </c>
      <c r="K31" s="1032" t="str">
        <f t="shared" si="4"/>
        <v/>
      </c>
      <c r="L31" s="682" t="str">
        <f t="shared" si="0"/>
        <v/>
      </c>
      <c r="M31" s="683"/>
      <c r="N31" s="684"/>
      <c r="O31" s="1030"/>
      <c r="P31" s="840"/>
    </row>
    <row r="32" spans="2:16">
      <c r="B32" s="1031">
        <f t="shared" si="1"/>
        <v>18</v>
      </c>
      <c r="C32" s="1032" t="str">
        <f t="shared" si="2"/>
        <v/>
      </c>
      <c r="D32" s="682"/>
      <c r="E32" s="683"/>
      <c r="F32" s="684"/>
      <c r="G32" s="1030"/>
      <c r="H32" s="840"/>
      <c r="I32" s="43"/>
      <c r="J32" s="1031">
        <f t="shared" si="3"/>
        <v>18</v>
      </c>
      <c r="K32" s="1032" t="str">
        <f t="shared" si="4"/>
        <v/>
      </c>
      <c r="L32" s="682" t="str">
        <f t="shared" si="0"/>
        <v/>
      </c>
      <c r="M32" s="683"/>
      <c r="N32" s="684"/>
      <c r="O32" s="1030"/>
      <c r="P32" s="840"/>
    </row>
    <row r="33" spans="2:16">
      <c r="B33" s="1031">
        <f t="shared" si="1"/>
        <v>19</v>
      </c>
      <c r="C33" s="1032" t="str">
        <f t="shared" si="2"/>
        <v/>
      </c>
      <c r="D33" s="682"/>
      <c r="E33" s="683"/>
      <c r="F33" s="684"/>
      <c r="G33" s="1030"/>
      <c r="H33" s="840"/>
      <c r="I33" s="43"/>
      <c r="J33" s="1031">
        <f t="shared" si="3"/>
        <v>19</v>
      </c>
      <c r="K33" s="1032" t="str">
        <f t="shared" si="4"/>
        <v/>
      </c>
      <c r="L33" s="682" t="str">
        <f t="shared" si="0"/>
        <v/>
      </c>
      <c r="M33" s="683"/>
      <c r="N33" s="684"/>
      <c r="O33" s="1030"/>
      <c r="P33" s="840"/>
    </row>
    <row r="34" spans="2:16">
      <c r="B34" s="1031">
        <f t="shared" si="1"/>
        <v>20</v>
      </c>
      <c r="C34" s="1032" t="str">
        <f t="shared" si="2"/>
        <v/>
      </c>
      <c r="D34" s="682"/>
      <c r="E34" s="683"/>
      <c r="F34" s="684"/>
      <c r="G34" s="1030"/>
      <c r="H34" s="840"/>
      <c r="I34" s="43"/>
      <c r="J34" s="1031">
        <f t="shared" si="3"/>
        <v>20</v>
      </c>
      <c r="K34" s="1032" t="str">
        <f t="shared" si="4"/>
        <v/>
      </c>
      <c r="L34" s="682" t="str">
        <f t="shared" si="0"/>
        <v/>
      </c>
      <c r="M34" s="683"/>
      <c r="N34" s="684"/>
      <c r="O34" s="1030"/>
      <c r="P34" s="840"/>
    </row>
    <row r="35" spans="2:16">
      <c r="B35" s="1031">
        <f t="shared" si="1"/>
        <v>21</v>
      </c>
      <c r="C35" s="1032" t="str">
        <f t="shared" si="2"/>
        <v/>
      </c>
      <c r="D35" s="682"/>
      <c r="E35" s="683"/>
      <c r="F35" s="684"/>
      <c r="G35" s="1030"/>
      <c r="H35" s="840"/>
      <c r="I35" s="43"/>
      <c r="J35" s="1031">
        <f t="shared" si="3"/>
        <v>21</v>
      </c>
      <c r="K35" s="1032" t="str">
        <f t="shared" si="4"/>
        <v/>
      </c>
      <c r="L35" s="682" t="str">
        <f t="shared" si="0"/>
        <v/>
      </c>
      <c r="M35" s="683"/>
      <c r="N35" s="684"/>
      <c r="O35" s="1030"/>
      <c r="P35" s="840"/>
    </row>
    <row r="36" spans="2:16">
      <c r="B36" s="1031">
        <f t="shared" si="1"/>
        <v>22</v>
      </c>
      <c r="C36" s="1032" t="str">
        <f t="shared" si="2"/>
        <v/>
      </c>
      <c r="D36" s="682"/>
      <c r="E36" s="683"/>
      <c r="F36" s="684"/>
      <c r="G36" s="1030"/>
      <c r="H36" s="840"/>
      <c r="I36" s="43"/>
      <c r="J36" s="1031">
        <f t="shared" si="3"/>
        <v>22</v>
      </c>
      <c r="K36" s="1032" t="str">
        <f t="shared" si="4"/>
        <v/>
      </c>
      <c r="L36" s="682" t="str">
        <f t="shared" si="0"/>
        <v/>
      </c>
      <c r="M36" s="683"/>
      <c r="N36" s="684"/>
      <c r="O36" s="1030"/>
      <c r="P36" s="840"/>
    </row>
    <row r="37" spans="2:16">
      <c r="B37" s="1031">
        <f t="shared" si="1"/>
        <v>23</v>
      </c>
      <c r="C37" s="1032" t="str">
        <f t="shared" si="2"/>
        <v/>
      </c>
      <c r="D37" s="682"/>
      <c r="E37" s="683"/>
      <c r="F37" s="684"/>
      <c r="G37" s="1030"/>
      <c r="H37" s="840"/>
      <c r="I37" s="43"/>
      <c r="J37" s="1031">
        <f t="shared" si="3"/>
        <v>23</v>
      </c>
      <c r="K37" s="1032" t="str">
        <f t="shared" si="4"/>
        <v/>
      </c>
      <c r="L37" s="682" t="str">
        <f t="shared" si="0"/>
        <v/>
      </c>
      <c r="M37" s="683"/>
      <c r="N37" s="684"/>
      <c r="O37" s="1030"/>
      <c r="P37" s="840"/>
    </row>
    <row r="38" spans="2:16">
      <c r="B38" s="1031">
        <f t="shared" si="1"/>
        <v>24</v>
      </c>
      <c r="C38" s="1032" t="str">
        <f t="shared" si="2"/>
        <v/>
      </c>
      <c r="D38" s="682"/>
      <c r="E38" s="683"/>
      <c r="F38" s="684"/>
      <c r="G38" s="1030"/>
      <c r="H38" s="840"/>
      <c r="I38" s="43"/>
      <c r="J38" s="1031">
        <f t="shared" si="3"/>
        <v>24</v>
      </c>
      <c r="K38" s="1032" t="str">
        <f t="shared" si="4"/>
        <v/>
      </c>
      <c r="L38" s="682" t="str">
        <f t="shared" si="0"/>
        <v/>
      </c>
      <c r="M38" s="683"/>
      <c r="N38" s="684"/>
      <c r="O38" s="1030"/>
      <c r="P38" s="840"/>
    </row>
    <row r="39" spans="2:16">
      <c r="B39" s="1031">
        <f t="shared" si="1"/>
        <v>25</v>
      </c>
      <c r="C39" s="1032" t="str">
        <f t="shared" si="2"/>
        <v/>
      </c>
      <c r="D39" s="682"/>
      <c r="E39" s="683"/>
      <c r="F39" s="684"/>
      <c r="G39" s="1030"/>
      <c r="H39" s="840"/>
      <c r="I39" s="43"/>
      <c r="J39" s="1031">
        <f t="shared" si="3"/>
        <v>25</v>
      </c>
      <c r="K39" s="1032" t="str">
        <f t="shared" si="4"/>
        <v/>
      </c>
      <c r="L39" s="682" t="str">
        <f t="shared" si="0"/>
        <v/>
      </c>
      <c r="M39" s="683"/>
      <c r="N39" s="684"/>
      <c r="O39" s="1030"/>
      <c r="P39" s="840"/>
    </row>
    <row r="40" spans="2:16">
      <c r="B40" s="1031">
        <f t="shared" si="1"/>
        <v>26</v>
      </c>
      <c r="C40" s="1032" t="str">
        <f t="shared" si="2"/>
        <v/>
      </c>
      <c r="D40" s="682"/>
      <c r="E40" s="683"/>
      <c r="F40" s="684"/>
      <c r="G40" s="1030"/>
      <c r="H40" s="840"/>
      <c r="I40" s="43"/>
      <c r="J40" s="1031">
        <f t="shared" si="3"/>
        <v>26</v>
      </c>
      <c r="K40" s="1032" t="str">
        <f t="shared" si="4"/>
        <v/>
      </c>
      <c r="L40" s="682" t="str">
        <f t="shared" si="0"/>
        <v/>
      </c>
      <c r="M40" s="683"/>
      <c r="N40" s="684"/>
      <c r="O40" s="1030"/>
      <c r="P40" s="840"/>
    </row>
    <row r="41" spans="2:16">
      <c r="B41" s="1031">
        <f t="shared" si="1"/>
        <v>27</v>
      </c>
      <c r="C41" s="1032" t="str">
        <f t="shared" si="2"/>
        <v/>
      </c>
      <c r="D41" s="682"/>
      <c r="E41" s="683"/>
      <c r="F41" s="684"/>
      <c r="G41" s="1030"/>
      <c r="H41" s="840"/>
      <c r="I41" s="43"/>
      <c r="J41" s="1031">
        <f t="shared" si="3"/>
        <v>27</v>
      </c>
      <c r="K41" s="1032" t="str">
        <f t="shared" si="4"/>
        <v/>
      </c>
      <c r="L41" s="682" t="str">
        <f t="shared" si="0"/>
        <v/>
      </c>
      <c r="M41" s="683"/>
      <c r="N41" s="684"/>
      <c r="O41" s="1030"/>
      <c r="P41" s="840"/>
    </row>
    <row r="42" spans="2:16">
      <c r="B42" s="1031">
        <f t="shared" si="1"/>
        <v>28</v>
      </c>
      <c r="C42" s="1032" t="str">
        <f t="shared" si="2"/>
        <v/>
      </c>
      <c r="D42" s="682"/>
      <c r="E42" s="683"/>
      <c r="F42" s="684"/>
      <c r="G42" s="1030"/>
      <c r="H42" s="840"/>
      <c r="I42" s="43"/>
      <c r="J42" s="1031">
        <f t="shared" si="3"/>
        <v>28</v>
      </c>
      <c r="K42" s="1032" t="str">
        <f t="shared" si="4"/>
        <v/>
      </c>
      <c r="L42" s="682" t="str">
        <f t="shared" si="0"/>
        <v/>
      </c>
      <c r="M42" s="683"/>
      <c r="N42" s="684"/>
      <c r="O42" s="1030"/>
      <c r="P42" s="840"/>
    </row>
    <row r="43" spans="2:16">
      <c r="B43" s="1031">
        <f t="shared" si="1"/>
        <v>29</v>
      </c>
      <c r="C43" s="1032" t="str">
        <f t="shared" si="2"/>
        <v/>
      </c>
      <c r="D43" s="682"/>
      <c r="E43" s="683"/>
      <c r="F43" s="684"/>
      <c r="G43" s="1030"/>
      <c r="H43" s="840"/>
      <c r="I43" s="43"/>
      <c r="J43" s="1031">
        <f t="shared" si="3"/>
        <v>29</v>
      </c>
      <c r="K43" s="1032" t="str">
        <f t="shared" si="4"/>
        <v/>
      </c>
      <c r="L43" s="682" t="str">
        <f t="shared" si="0"/>
        <v/>
      </c>
      <c r="M43" s="683"/>
      <c r="N43" s="684"/>
      <c r="O43" s="1030"/>
      <c r="P43" s="840"/>
    </row>
    <row r="44" spans="2:16">
      <c r="B44" s="1031">
        <f t="shared" si="1"/>
        <v>30</v>
      </c>
      <c r="C44" s="1032" t="str">
        <f t="shared" si="2"/>
        <v/>
      </c>
      <c r="D44" s="682"/>
      <c r="E44" s="683"/>
      <c r="F44" s="684"/>
      <c r="G44" s="1030"/>
      <c r="H44" s="840"/>
      <c r="I44" s="43"/>
      <c r="J44" s="1031">
        <f t="shared" si="3"/>
        <v>30</v>
      </c>
      <c r="K44" s="1032" t="str">
        <f t="shared" si="4"/>
        <v/>
      </c>
      <c r="L44" s="682" t="str">
        <f t="shared" si="0"/>
        <v/>
      </c>
      <c r="M44" s="683"/>
      <c r="N44" s="684"/>
      <c r="O44" s="1030"/>
      <c r="P44" s="840"/>
    </row>
    <row r="45" spans="2:16">
      <c r="B45" s="1031">
        <f t="shared" si="1"/>
        <v>31</v>
      </c>
      <c r="C45" s="1032" t="str">
        <f t="shared" si="2"/>
        <v/>
      </c>
      <c r="D45" s="682"/>
      <c r="E45" s="683"/>
      <c r="F45" s="684"/>
      <c r="G45" s="1030"/>
      <c r="H45" s="840"/>
      <c r="I45" s="43"/>
      <c r="J45" s="1031">
        <f t="shared" si="3"/>
        <v>31</v>
      </c>
      <c r="K45" s="1032" t="str">
        <f t="shared" si="4"/>
        <v/>
      </c>
      <c r="L45" s="682" t="str">
        <f t="shared" si="0"/>
        <v/>
      </c>
      <c r="M45" s="683"/>
      <c r="N45" s="684"/>
      <c r="O45" s="1030"/>
      <c r="P45" s="840"/>
    </row>
    <row r="46" spans="2:16">
      <c r="B46" s="1031">
        <f t="shared" si="1"/>
        <v>32</v>
      </c>
      <c r="C46" s="1032" t="str">
        <f t="shared" si="2"/>
        <v/>
      </c>
      <c r="D46" s="682"/>
      <c r="E46" s="683"/>
      <c r="F46" s="684"/>
      <c r="G46" s="1030"/>
      <c r="H46" s="840"/>
      <c r="I46" s="43"/>
      <c r="J46" s="1031">
        <f t="shared" si="3"/>
        <v>32</v>
      </c>
      <c r="K46" s="1032" t="str">
        <f t="shared" si="4"/>
        <v/>
      </c>
      <c r="L46" s="682" t="str">
        <f t="shared" si="0"/>
        <v/>
      </c>
      <c r="M46" s="683"/>
      <c r="N46" s="684"/>
      <c r="O46" s="1030"/>
      <c r="P46" s="840"/>
    </row>
    <row r="47" spans="2:16">
      <c r="B47" s="1031">
        <f t="shared" si="1"/>
        <v>33</v>
      </c>
      <c r="C47" s="1032" t="str">
        <f t="shared" si="2"/>
        <v/>
      </c>
      <c r="D47" s="682"/>
      <c r="E47" s="683"/>
      <c r="F47" s="684"/>
      <c r="G47" s="1030"/>
      <c r="H47" s="840"/>
      <c r="I47" s="43"/>
      <c r="J47" s="1031">
        <f t="shared" si="3"/>
        <v>33</v>
      </c>
      <c r="K47" s="1032" t="str">
        <f t="shared" si="4"/>
        <v/>
      </c>
      <c r="L47" s="682" t="str">
        <f t="shared" si="0"/>
        <v/>
      </c>
      <c r="M47" s="683"/>
      <c r="N47" s="684"/>
      <c r="O47" s="1030"/>
      <c r="P47" s="840"/>
    </row>
    <row r="48" spans="2:16">
      <c r="B48" s="1031">
        <f t="shared" si="1"/>
        <v>34</v>
      </c>
      <c r="C48" s="1032" t="str">
        <f t="shared" si="2"/>
        <v/>
      </c>
      <c r="D48" s="682"/>
      <c r="E48" s="683"/>
      <c r="F48" s="684"/>
      <c r="G48" s="1030"/>
      <c r="H48" s="840"/>
      <c r="I48" s="43"/>
      <c r="J48" s="1031">
        <f t="shared" si="3"/>
        <v>34</v>
      </c>
      <c r="K48" s="1032" t="str">
        <f t="shared" si="4"/>
        <v/>
      </c>
      <c r="L48" s="682" t="str">
        <f t="shared" si="0"/>
        <v/>
      </c>
      <c r="M48" s="683"/>
      <c r="N48" s="684"/>
      <c r="O48" s="1030"/>
      <c r="P48" s="840"/>
    </row>
    <row r="49" spans="2:16">
      <c r="B49" s="1031">
        <f t="shared" si="1"/>
        <v>35</v>
      </c>
      <c r="C49" s="1032" t="str">
        <f t="shared" si="2"/>
        <v/>
      </c>
      <c r="D49" s="682"/>
      <c r="E49" s="683"/>
      <c r="F49" s="684"/>
      <c r="G49" s="1030"/>
      <c r="H49" s="840"/>
      <c r="I49" s="43"/>
      <c r="J49" s="1031">
        <f t="shared" si="3"/>
        <v>35</v>
      </c>
      <c r="K49" s="1032" t="str">
        <f t="shared" si="4"/>
        <v/>
      </c>
      <c r="L49" s="682" t="str">
        <f t="shared" si="0"/>
        <v/>
      </c>
      <c r="M49" s="683"/>
      <c r="N49" s="684"/>
      <c r="O49" s="1030"/>
      <c r="P49" s="840"/>
    </row>
    <row r="50" spans="2:16">
      <c r="B50" s="1031">
        <f t="shared" si="1"/>
        <v>36</v>
      </c>
      <c r="C50" s="1032" t="str">
        <f t="shared" si="2"/>
        <v/>
      </c>
      <c r="D50" s="682"/>
      <c r="E50" s="683"/>
      <c r="F50" s="684"/>
      <c r="G50" s="1030"/>
      <c r="H50" s="840"/>
      <c r="I50" s="43"/>
      <c r="J50" s="1031">
        <f t="shared" si="3"/>
        <v>36</v>
      </c>
      <c r="K50" s="1032" t="str">
        <f t="shared" si="4"/>
        <v/>
      </c>
      <c r="L50" s="682" t="str">
        <f t="shared" si="0"/>
        <v/>
      </c>
      <c r="M50" s="683"/>
      <c r="N50" s="684"/>
      <c r="O50" s="1030"/>
      <c r="P50" s="840"/>
    </row>
    <row r="51" spans="2:16">
      <c r="B51" s="1031">
        <f t="shared" si="1"/>
        <v>37</v>
      </c>
      <c r="C51" s="1032" t="str">
        <f t="shared" si="2"/>
        <v/>
      </c>
      <c r="D51" s="682"/>
      <c r="E51" s="683"/>
      <c r="F51" s="684"/>
      <c r="G51" s="1030"/>
      <c r="H51" s="840"/>
      <c r="I51" s="43"/>
      <c r="J51" s="1031">
        <f t="shared" si="3"/>
        <v>37</v>
      </c>
      <c r="K51" s="1032" t="str">
        <f t="shared" si="4"/>
        <v/>
      </c>
      <c r="L51" s="682" t="str">
        <f t="shared" si="0"/>
        <v/>
      </c>
      <c r="M51" s="683"/>
      <c r="N51" s="684"/>
      <c r="O51" s="1030"/>
      <c r="P51" s="840"/>
    </row>
    <row r="52" spans="2:16">
      <c r="B52" s="1031">
        <f t="shared" si="1"/>
        <v>38</v>
      </c>
      <c r="C52" s="1032" t="str">
        <f t="shared" si="2"/>
        <v/>
      </c>
      <c r="D52" s="682"/>
      <c r="E52" s="683"/>
      <c r="F52" s="684"/>
      <c r="G52" s="1030"/>
      <c r="H52" s="840"/>
      <c r="I52" s="43"/>
      <c r="J52" s="1031">
        <f t="shared" si="3"/>
        <v>38</v>
      </c>
      <c r="K52" s="1032" t="str">
        <f t="shared" si="4"/>
        <v/>
      </c>
      <c r="L52" s="682" t="str">
        <f t="shared" si="0"/>
        <v/>
      </c>
      <c r="M52" s="683"/>
      <c r="N52" s="684"/>
      <c r="O52" s="1030"/>
      <c r="P52" s="840"/>
    </row>
    <row r="53" spans="2:16">
      <c r="B53" s="1031">
        <f t="shared" si="1"/>
        <v>39</v>
      </c>
      <c r="C53" s="1032" t="str">
        <f t="shared" si="2"/>
        <v/>
      </c>
      <c r="D53" s="682"/>
      <c r="E53" s="683"/>
      <c r="F53" s="684"/>
      <c r="G53" s="1030"/>
      <c r="H53" s="840"/>
      <c r="I53" s="43"/>
      <c r="J53" s="1031">
        <f t="shared" si="3"/>
        <v>39</v>
      </c>
      <c r="K53" s="1032" t="str">
        <f t="shared" si="4"/>
        <v/>
      </c>
      <c r="L53" s="682" t="str">
        <f t="shared" si="0"/>
        <v/>
      </c>
      <c r="M53" s="683"/>
      <c r="N53" s="684"/>
      <c r="O53" s="1030"/>
      <c r="P53" s="840"/>
    </row>
    <row r="54" spans="2:16">
      <c r="B54" s="1031">
        <f t="shared" si="1"/>
        <v>40</v>
      </c>
      <c r="C54" s="1032" t="str">
        <f t="shared" si="2"/>
        <v/>
      </c>
      <c r="D54" s="682"/>
      <c r="E54" s="683"/>
      <c r="F54" s="684"/>
      <c r="G54" s="1030"/>
      <c r="H54" s="840"/>
      <c r="I54" s="43"/>
      <c r="J54" s="1031">
        <f t="shared" si="3"/>
        <v>40</v>
      </c>
      <c r="K54" s="1032" t="str">
        <f t="shared" si="4"/>
        <v/>
      </c>
      <c r="L54" s="682" t="str">
        <f t="shared" si="0"/>
        <v/>
      </c>
      <c r="M54" s="683"/>
      <c r="N54" s="684"/>
      <c r="O54" s="1030"/>
      <c r="P54" s="840"/>
    </row>
    <row r="55" spans="2:16">
      <c r="B55" s="1031">
        <f t="shared" si="1"/>
        <v>41</v>
      </c>
      <c r="C55" s="1032" t="str">
        <f t="shared" si="2"/>
        <v/>
      </c>
      <c r="D55" s="682"/>
      <c r="E55" s="683"/>
      <c r="F55" s="684"/>
      <c r="G55" s="1030"/>
      <c r="H55" s="840"/>
      <c r="I55" s="43"/>
      <c r="J55" s="1031">
        <f t="shared" si="3"/>
        <v>41</v>
      </c>
      <c r="K55" s="1032" t="str">
        <f t="shared" si="4"/>
        <v/>
      </c>
      <c r="L55" s="682" t="str">
        <f t="shared" si="0"/>
        <v/>
      </c>
      <c r="M55" s="683"/>
      <c r="N55" s="684"/>
      <c r="O55" s="1030"/>
      <c r="P55" s="840"/>
    </row>
    <row r="56" spans="2:16">
      <c r="B56" s="1031">
        <f t="shared" si="1"/>
        <v>42</v>
      </c>
      <c r="C56" s="1032" t="str">
        <f t="shared" si="2"/>
        <v/>
      </c>
      <c r="D56" s="682"/>
      <c r="E56" s="683"/>
      <c r="F56" s="684"/>
      <c r="G56" s="1030"/>
      <c r="H56" s="840"/>
      <c r="I56" s="43"/>
      <c r="J56" s="1031">
        <f t="shared" si="3"/>
        <v>42</v>
      </c>
      <c r="K56" s="1032" t="str">
        <f t="shared" si="4"/>
        <v/>
      </c>
      <c r="L56" s="682" t="str">
        <f t="shared" si="0"/>
        <v/>
      </c>
      <c r="M56" s="683"/>
      <c r="N56" s="684"/>
      <c r="O56" s="1030"/>
      <c r="P56" s="840"/>
    </row>
    <row r="57" spans="2:16">
      <c r="B57" s="1031">
        <f t="shared" si="1"/>
        <v>43</v>
      </c>
      <c r="C57" s="1032" t="str">
        <f t="shared" si="2"/>
        <v/>
      </c>
      <c r="D57" s="682"/>
      <c r="E57" s="683"/>
      <c r="F57" s="684"/>
      <c r="G57" s="1030"/>
      <c r="H57" s="840"/>
      <c r="I57" s="43"/>
      <c r="J57" s="1031">
        <f t="shared" si="3"/>
        <v>43</v>
      </c>
      <c r="K57" s="1032" t="str">
        <f t="shared" si="4"/>
        <v/>
      </c>
      <c r="L57" s="682" t="str">
        <f t="shared" si="0"/>
        <v/>
      </c>
      <c r="M57" s="683"/>
      <c r="N57" s="684"/>
      <c r="O57" s="1030"/>
      <c r="P57" s="840"/>
    </row>
    <row r="58" spans="2:16">
      <c r="B58" s="1031">
        <f t="shared" si="1"/>
        <v>44</v>
      </c>
      <c r="C58" s="1032" t="str">
        <f t="shared" si="2"/>
        <v/>
      </c>
      <c r="D58" s="682"/>
      <c r="E58" s="683"/>
      <c r="F58" s="684"/>
      <c r="G58" s="1030"/>
      <c r="H58" s="840"/>
      <c r="I58" s="43"/>
      <c r="J58" s="1031">
        <f t="shared" si="3"/>
        <v>44</v>
      </c>
      <c r="K58" s="1032" t="str">
        <f t="shared" si="4"/>
        <v/>
      </c>
      <c r="L58" s="682" t="str">
        <f t="shared" si="0"/>
        <v/>
      </c>
      <c r="M58" s="683"/>
      <c r="N58" s="684"/>
      <c r="O58" s="1030"/>
      <c r="P58" s="840"/>
    </row>
    <row r="59" spans="2:16">
      <c r="B59" s="1031">
        <f t="shared" si="1"/>
        <v>45</v>
      </c>
      <c r="C59" s="1032" t="str">
        <f t="shared" si="2"/>
        <v/>
      </c>
      <c r="D59" s="682"/>
      <c r="E59" s="683"/>
      <c r="F59" s="684"/>
      <c r="G59" s="1030"/>
      <c r="H59" s="840"/>
      <c r="I59" s="43"/>
      <c r="J59" s="1031">
        <f t="shared" si="3"/>
        <v>45</v>
      </c>
      <c r="K59" s="1032" t="str">
        <f t="shared" si="4"/>
        <v/>
      </c>
      <c r="L59" s="682" t="str">
        <f t="shared" si="0"/>
        <v/>
      </c>
      <c r="M59" s="683"/>
      <c r="N59" s="684"/>
      <c r="O59" s="1030"/>
      <c r="P59" s="840"/>
    </row>
    <row r="60" spans="2:16">
      <c r="B60" s="1031">
        <f t="shared" si="1"/>
        <v>46</v>
      </c>
      <c r="C60" s="1032" t="str">
        <f t="shared" si="2"/>
        <v/>
      </c>
      <c r="D60" s="682"/>
      <c r="E60" s="683"/>
      <c r="F60" s="684"/>
      <c r="G60" s="1030"/>
      <c r="H60" s="840"/>
      <c r="I60" s="43"/>
      <c r="J60" s="1031">
        <f t="shared" si="3"/>
        <v>46</v>
      </c>
      <c r="K60" s="1032" t="str">
        <f t="shared" si="4"/>
        <v/>
      </c>
      <c r="L60" s="682" t="str">
        <f t="shared" si="0"/>
        <v/>
      </c>
      <c r="M60" s="683"/>
      <c r="N60" s="684"/>
      <c r="O60" s="1030"/>
      <c r="P60" s="840"/>
    </row>
    <row r="61" spans="2:16">
      <c r="B61" s="1031">
        <f t="shared" si="1"/>
        <v>47</v>
      </c>
      <c r="C61" s="1032" t="str">
        <f t="shared" si="2"/>
        <v/>
      </c>
      <c r="D61" s="682"/>
      <c r="E61" s="683"/>
      <c r="F61" s="684"/>
      <c r="G61" s="1030"/>
      <c r="H61" s="840"/>
      <c r="I61" s="43"/>
      <c r="J61" s="1031">
        <f t="shared" si="3"/>
        <v>47</v>
      </c>
      <c r="K61" s="1032" t="str">
        <f t="shared" si="4"/>
        <v/>
      </c>
      <c r="L61" s="682" t="str">
        <f t="shared" si="0"/>
        <v/>
      </c>
      <c r="M61" s="683"/>
      <c r="N61" s="684"/>
      <c r="O61" s="1030"/>
      <c r="P61" s="840"/>
    </row>
    <row r="62" spans="2:16">
      <c r="B62" s="1031">
        <f t="shared" si="1"/>
        <v>48</v>
      </c>
      <c r="C62" s="1032" t="str">
        <f t="shared" si="2"/>
        <v/>
      </c>
      <c r="D62" s="682"/>
      <c r="E62" s="683"/>
      <c r="F62" s="684"/>
      <c r="G62" s="1030"/>
      <c r="H62" s="840"/>
      <c r="I62" s="43"/>
      <c r="J62" s="1031">
        <f t="shared" si="3"/>
        <v>48</v>
      </c>
      <c r="K62" s="1032" t="str">
        <f t="shared" si="4"/>
        <v/>
      </c>
      <c r="L62" s="682" t="str">
        <f t="shared" si="0"/>
        <v/>
      </c>
      <c r="M62" s="683"/>
      <c r="N62" s="684"/>
      <c r="O62" s="1030"/>
      <c r="P62" s="840"/>
    </row>
    <row r="63" spans="2:16">
      <c r="B63" s="1031">
        <f t="shared" si="1"/>
        <v>49</v>
      </c>
      <c r="C63" s="1032" t="str">
        <f t="shared" si="2"/>
        <v/>
      </c>
      <c r="D63" s="682"/>
      <c r="E63" s="683"/>
      <c r="F63" s="684"/>
      <c r="G63" s="1030"/>
      <c r="H63" s="840"/>
      <c r="I63" s="43"/>
      <c r="J63" s="1031">
        <f t="shared" si="3"/>
        <v>49</v>
      </c>
      <c r="K63" s="1032" t="str">
        <f t="shared" si="4"/>
        <v/>
      </c>
      <c r="L63" s="682" t="str">
        <f t="shared" si="0"/>
        <v/>
      </c>
      <c r="M63" s="683"/>
      <c r="N63" s="684"/>
      <c r="O63" s="1030"/>
      <c r="P63" s="840"/>
    </row>
    <row r="64" spans="2:16">
      <c r="B64" s="1031">
        <f t="shared" si="1"/>
        <v>50</v>
      </c>
      <c r="C64" s="1032" t="str">
        <f t="shared" si="2"/>
        <v/>
      </c>
      <c r="D64" s="682"/>
      <c r="E64" s="683"/>
      <c r="F64" s="684"/>
      <c r="G64" s="1030"/>
      <c r="H64" s="840"/>
      <c r="I64" s="43"/>
      <c r="J64" s="1031">
        <f t="shared" si="3"/>
        <v>50</v>
      </c>
      <c r="K64" s="1032" t="str">
        <f t="shared" si="4"/>
        <v/>
      </c>
      <c r="L64" s="682" t="str">
        <f t="shared" si="0"/>
        <v/>
      </c>
      <c r="M64" s="683"/>
      <c r="N64" s="684"/>
      <c r="O64" s="1030"/>
      <c r="P64" s="840"/>
    </row>
    <row r="65" spans="2:16">
      <c r="B65" s="1031">
        <f t="shared" si="1"/>
        <v>51</v>
      </c>
      <c r="C65" s="1032" t="str">
        <f t="shared" si="2"/>
        <v/>
      </c>
      <c r="D65" s="682"/>
      <c r="E65" s="683"/>
      <c r="F65" s="684"/>
      <c r="G65" s="1030"/>
      <c r="H65" s="840"/>
      <c r="I65" s="43"/>
      <c r="J65" s="1031">
        <f t="shared" si="3"/>
        <v>51</v>
      </c>
      <c r="K65" s="1032" t="str">
        <f t="shared" si="4"/>
        <v/>
      </c>
      <c r="L65" s="682" t="str">
        <f t="shared" si="0"/>
        <v/>
      </c>
      <c r="M65" s="683"/>
      <c r="N65" s="684"/>
      <c r="O65" s="1030"/>
      <c r="P65" s="840"/>
    </row>
    <row r="66" spans="2:16">
      <c r="B66" s="1031">
        <f t="shared" si="1"/>
        <v>52</v>
      </c>
      <c r="C66" s="1032" t="str">
        <f t="shared" si="2"/>
        <v/>
      </c>
      <c r="D66" s="682"/>
      <c r="E66" s="683"/>
      <c r="F66" s="684"/>
      <c r="G66" s="1030"/>
      <c r="H66" s="840"/>
      <c r="I66" s="43"/>
      <c r="J66" s="1031">
        <f t="shared" si="3"/>
        <v>52</v>
      </c>
      <c r="K66" s="1032" t="str">
        <f t="shared" si="4"/>
        <v/>
      </c>
      <c r="L66" s="682" t="str">
        <f t="shared" si="0"/>
        <v/>
      </c>
      <c r="M66" s="683"/>
      <c r="N66" s="684"/>
      <c r="O66" s="1030"/>
      <c r="P66" s="840"/>
    </row>
    <row r="67" spans="2:16">
      <c r="B67" s="1031">
        <f t="shared" si="1"/>
        <v>53</v>
      </c>
      <c r="C67" s="1032" t="str">
        <f t="shared" si="2"/>
        <v/>
      </c>
      <c r="D67" s="682"/>
      <c r="E67" s="683"/>
      <c r="F67" s="684"/>
      <c r="G67" s="1030"/>
      <c r="H67" s="840"/>
      <c r="I67" s="43"/>
      <c r="J67" s="1031">
        <f t="shared" si="3"/>
        <v>53</v>
      </c>
      <c r="K67" s="1032" t="str">
        <f t="shared" si="4"/>
        <v/>
      </c>
      <c r="L67" s="682" t="str">
        <f t="shared" si="0"/>
        <v/>
      </c>
      <c r="M67" s="683"/>
      <c r="N67" s="684"/>
      <c r="O67" s="1030"/>
      <c r="P67" s="840"/>
    </row>
    <row r="68" spans="2:16">
      <c r="B68" s="1031">
        <f t="shared" si="1"/>
        <v>54</v>
      </c>
      <c r="C68" s="1032" t="str">
        <f t="shared" si="2"/>
        <v/>
      </c>
      <c r="D68" s="682"/>
      <c r="E68" s="683"/>
      <c r="F68" s="684"/>
      <c r="G68" s="1030"/>
      <c r="H68" s="840"/>
      <c r="I68" s="43"/>
      <c r="J68" s="1031">
        <f t="shared" si="3"/>
        <v>54</v>
      </c>
      <c r="K68" s="1032" t="str">
        <f t="shared" si="4"/>
        <v/>
      </c>
      <c r="L68" s="682" t="str">
        <f t="shared" si="0"/>
        <v/>
      </c>
      <c r="M68" s="683"/>
      <c r="N68" s="684"/>
      <c r="O68" s="1030"/>
      <c r="P68" s="840"/>
    </row>
    <row r="69" spans="2:16">
      <c r="B69" s="1031">
        <f t="shared" si="1"/>
        <v>55</v>
      </c>
      <c r="C69" s="1032" t="str">
        <f t="shared" si="2"/>
        <v/>
      </c>
      <c r="D69" s="682"/>
      <c r="E69" s="683"/>
      <c r="F69" s="684"/>
      <c r="G69" s="1030"/>
      <c r="H69" s="840"/>
      <c r="I69" s="43"/>
      <c r="J69" s="1031">
        <f t="shared" si="3"/>
        <v>55</v>
      </c>
      <c r="K69" s="1032" t="str">
        <f t="shared" si="4"/>
        <v/>
      </c>
      <c r="L69" s="682" t="str">
        <f t="shared" si="0"/>
        <v/>
      </c>
      <c r="M69" s="683"/>
      <c r="N69" s="684"/>
      <c r="O69" s="1030"/>
      <c r="P69" s="840"/>
    </row>
    <row r="70" spans="2:16">
      <c r="B70" s="1031">
        <f t="shared" si="1"/>
        <v>56</v>
      </c>
      <c r="C70" s="1032" t="str">
        <f t="shared" si="2"/>
        <v/>
      </c>
      <c r="D70" s="682"/>
      <c r="E70" s="683"/>
      <c r="F70" s="684"/>
      <c r="G70" s="1030"/>
      <c r="H70" s="840"/>
      <c r="I70" s="43"/>
      <c r="J70" s="1031">
        <f t="shared" si="3"/>
        <v>56</v>
      </c>
      <c r="K70" s="1032" t="str">
        <f t="shared" si="4"/>
        <v/>
      </c>
      <c r="L70" s="682" t="str">
        <f t="shared" si="0"/>
        <v/>
      </c>
      <c r="M70" s="683"/>
      <c r="N70" s="684"/>
      <c r="O70" s="1030"/>
      <c r="P70" s="840"/>
    </row>
    <row r="71" spans="2:16">
      <c r="B71" s="1031">
        <f t="shared" si="1"/>
        <v>57</v>
      </c>
      <c r="C71" s="1032" t="str">
        <f t="shared" si="2"/>
        <v/>
      </c>
      <c r="D71" s="682"/>
      <c r="E71" s="683"/>
      <c r="F71" s="684"/>
      <c r="G71" s="1030"/>
      <c r="H71" s="840"/>
      <c r="I71" s="43"/>
      <c r="J71" s="1031">
        <f t="shared" si="3"/>
        <v>57</v>
      </c>
      <c r="K71" s="1032" t="str">
        <f t="shared" si="4"/>
        <v/>
      </c>
      <c r="L71" s="682" t="str">
        <f t="shared" si="0"/>
        <v/>
      </c>
      <c r="M71" s="683"/>
      <c r="N71" s="684"/>
      <c r="O71" s="1030"/>
      <c r="P71" s="840"/>
    </row>
    <row r="72" spans="2:16">
      <c r="B72" s="1031">
        <f t="shared" si="1"/>
        <v>58</v>
      </c>
      <c r="C72" s="1032" t="str">
        <f t="shared" si="2"/>
        <v/>
      </c>
      <c r="D72" s="682"/>
      <c r="E72" s="683"/>
      <c r="F72" s="684"/>
      <c r="G72" s="1030"/>
      <c r="H72" s="840"/>
      <c r="I72" s="43"/>
      <c r="J72" s="1031">
        <f t="shared" si="3"/>
        <v>58</v>
      </c>
      <c r="K72" s="1032" t="str">
        <f t="shared" si="4"/>
        <v/>
      </c>
      <c r="L72" s="682" t="str">
        <f t="shared" si="0"/>
        <v/>
      </c>
      <c r="M72" s="683"/>
      <c r="N72" s="684"/>
      <c r="O72" s="1030"/>
      <c r="P72" s="840"/>
    </row>
    <row r="73" spans="2:16">
      <c r="B73" s="1031">
        <f t="shared" si="1"/>
        <v>59</v>
      </c>
      <c r="C73" s="1032" t="str">
        <f t="shared" si="2"/>
        <v/>
      </c>
      <c r="D73" s="682"/>
      <c r="E73" s="683"/>
      <c r="F73" s="684"/>
      <c r="G73" s="1030"/>
      <c r="H73" s="840"/>
      <c r="I73" s="43"/>
      <c r="J73" s="1031">
        <f t="shared" si="3"/>
        <v>59</v>
      </c>
      <c r="K73" s="1032" t="str">
        <f t="shared" si="4"/>
        <v/>
      </c>
      <c r="L73" s="682" t="str">
        <f t="shared" si="0"/>
        <v/>
      </c>
      <c r="M73" s="683"/>
      <c r="N73" s="684"/>
      <c r="O73" s="1030"/>
      <c r="P73" s="840"/>
    </row>
    <row r="74" spans="2:16">
      <c r="B74" s="1031">
        <f t="shared" si="1"/>
        <v>60</v>
      </c>
      <c r="C74" s="1032" t="str">
        <f t="shared" si="2"/>
        <v/>
      </c>
      <c r="D74" s="682"/>
      <c r="E74" s="683"/>
      <c r="F74" s="684"/>
      <c r="G74" s="1030"/>
      <c r="H74" s="840"/>
      <c r="I74" s="43"/>
      <c r="J74" s="1031">
        <f t="shared" si="3"/>
        <v>60</v>
      </c>
      <c r="K74" s="1032" t="str">
        <f t="shared" si="4"/>
        <v/>
      </c>
      <c r="L74" s="682" t="str">
        <f t="shared" si="0"/>
        <v/>
      </c>
      <c r="M74" s="683"/>
      <c r="N74" s="684"/>
      <c r="O74" s="1030"/>
      <c r="P74" s="840"/>
    </row>
    <row r="75" spans="2:16">
      <c r="B75" s="1031">
        <f t="shared" si="1"/>
        <v>61</v>
      </c>
      <c r="C75" s="1032" t="str">
        <f t="shared" si="2"/>
        <v/>
      </c>
      <c r="D75" s="682"/>
      <c r="E75" s="683"/>
      <c r="F75" s="684"/>
      <c r="G75" s="1030"/>
      <c r="H75" s="840"/>
      <c r="I75" s="43"/>
      <c r="J75" s="1031">
        <f t="shared" si="3"/>
        <v>61</v>
      </c>
      <c r="K75" s="1032" t="str">
        <f t="shared" si="4"/>
        <v/>
      </c>
      <c r="L75" s="682" t="str">
        <f t="shared" si="0"/>
        <v/>
      </c>
      <c r="M75" s="683"/>
      <c r="N75" s="684"/>
      <c r="O75" s="1030"/>
      <c r="P75" s="840"/>
    </row>
    <row r="76" spans="2:16">
      <c r="B76" s="1031">
        <f t="shared" si="1"/>
        <v>62</v>
      </c>
      <c r="C76" s="1032" t="str">
        <f t="shared" si="2"/>
        <v/>
      </c>
      <c r="D76" s="682"/>
      <c r="E76" s="683"/>
      <c r="F76" s="684"/>
      <c r="G76" s="1030"/>
      <c r="H76" s="840"/>
      <c r="I76" s="43"/>
      <c r="J76" s="1031">
        <f t="shared" si="3"/>
        <v>62</v>
      </c>
      <c r="K76" s="1032" t="str">
        <f t="shared" si="4"/>
        <v/>
      </c>
      <c r="L76" s="682" t="str">
        <f t="shared" si="0"/>
        <v/>
      </c>
      <c r="M76" s="683"/>
      <c r="N76" s="684"/>
      <c r="O76" s="1030"/>
      <c r="P76" s="840"/>
    </row>
    <row r="77" spans="2:16">
      <c r="B77" s="1031">
        <f t="shared" si="1"/>
        <v>63</v>
      </c>
      <c r="C77" s="1032" t="str">
        <f t="shared" si="2"/>
        <v/>
      </c>
      <c r="D77" s="682"/>
      <c r="E77" s="683"/>
      <c r="F77" s="684"/>
      <c r="G77" s="1030"/>
      <c r="H77" s="840"/>
      <c r="I77" s="43"/>
      <c r="J77" s="1031">
        <f t="shared" si="3"/>
        <v>63</v>
      </c>
      <c r="K77" s="1032" t="str">
        <f t="shared" si="4"/>
        <v/>
      </c>
      <c r="L77" s="682" t="str">
        <f t="shared" si="0"/>
        <v/>
      </c>
      <c r="M77" s="683"/>
      <c r="N77" s="684"/>
      <c r="O77" s="1030"/>
      <c r="P77" s="840"/>
    </row>
    <row r="78" spans="2:16">
      <c r="B78" s="1031">
        <f t="shared" si="1"/>
        <v>64</v>
      </c>
      <c r="C78" s="1032" t="str">
        <f t="shared" si="2"/>
        <v/>
      </c>
      <c r="D78" s="682"/>
      <c r="E78" s="683"/>
      <c r="F78" s="684"/>
      <c r="G78" s="1030"/>
      <c r="H78" s="840"/>
      <c r="I78" s="43"/>
      <c r="J78" s="1031">
        <f t="shared" si="3"/>
        <v>64</v>
      </c>
      <c r="K78" s="1032" t="str">
        <f t="shared" si="4"/>
        <v/>
      </c>
      <c r="L78" s="682" t="str">
        <f t="shared" ref="L78:L141" si="5">IF(D78="","",D78)</f>
        <v/>
      </c>
      <c r="M78" s="683"/>
      <c r="N78" s="684"/>
      <c r="O78" s="1030"/>
      <c r="P78" s="840"/>
    </row>
    <row r="79" spans="2:16">
      <c r="B79" s="1031">
        <f t="shared" ref="B79:B142" si="6">IF(B78="","",B78+1)</f>
        <v>65</v>
      </c>
      <c r="C79" s="1032" t="str">
        <f t="shared" ref="C79:C142" si="7">IF(C77="","",C77+1)</f>
        <v/>
      </c>
      <c r="D79" s="682"/>
      <c r="E79" s="683"/>
      <c r="F79" s="684"/>
      <c r="G79" s="1030"/>
      <c r="H79" s="840"/>
      <c r="I79" s="43"/>
      <c r="J79" s="1031">
        <f t="shared" ref="J79:J142" si="8">IF(J78="","",J78+1)</f>
        <v>65</v>
      </c>
      <c r="K79" s="1032" t="str">
        <f t="shared" ref="K79:K142" si="9">IF(K77="","",K77+1)</f>
        <v/>
      </c>
      <c r="L79" s="682" t="str">
        <f t="shared" si="5"/>
        <v/>
      </c>
      <c r="M79" s="683"/>
      <c r="N79" s="684"/>
      <c r="O79" s="1030"/>
      <c r="P79" s="840"/>
    </row>
    <row r="80" spans="2:16">
      <c r="B80" s="1031">
        <f t="shared" si="6"/>
        <v>66</v>
      </c>
      <c r="C80" s="1032" t="str">
        <f t="shared" si="7"/>
        <v/>
      </c>
      <c r="D80" s="682"/>
      <c r="E80" s="683"/>
      <c r="F80" s="684"/>
      <c r="G80" s="1030"/>
      <c r="H80" s="840"/>
      <c r="I80" s="43"/>
      <c r="J80" s="1031">
        <f t="shared" si="8"/>
        <v>66</v>
      </c>
      <c r="K80" s="1032" t="str">
        <f t="shared" si="9"/>
        <v/>
      </c>
      <c r="L80" s="682" t="str">
        <f t="shared" si="5"/>
        <v/>
      </c>
      <c r="M80" s="683"/>
      <c r="N80" s="684"/>
      <c r="O80" s="1030"/>
      <c r="P80" s="840"/>
    </row>
    <row r="81" spans="2:16">
      <c r="B81" s="1031">
        <f t="shared" si="6"/>
        <v>67</v>
      </c>
      <c r="C81" s="1032" t="str">
        <f t="shared" si="7"/>
        <v/>
      </c>
      <c r="D81" s="682"/>
      <c r="E81" s="683"/>
      <c r="F81" s="684"/>
      <c r="G81" s="1030"/>
      <c r="H81" s="840"/>
      <c r="I81" s="43"/>
      <c r="J81" s="1031">
        <f t="shared" si="8"/>
        <v>67</v>
      </c>
      <c r="K81" s="1032" t="str">
        <f t="shared" si="9"/>
        <v/>
      </c>
      <c r="L81" s="682" t="str">
        <f t="shared" si="5"/>
        <v/>
      </c>
      <c r="M81" s="683"/>
      <c r="N81" s="684"/>
      <c r="O81" s="1030"/>
      <c r="P81" s="840"/>
    </row>
    <row r="82" spans="2:16">
      <c r="B82" s="1031">
        <f t="shared" si="6"/>
        <v>68</v>
      </c>
      <c r="C82" s="1032" t="str">
        <f t="shared" si="7"/>
        <v/>
      </c>
      <c r="D82" s="682"/>
      <c r="E82" s="683"/>
      <c r="F82" s="684"/>
      <c r="G82" s="1030"/>
      <c r="H82" s="840"/>
      <c r="I82" s="43"/>
      <c r="J82" s="1031">
        <f t="shared" si="8"/>
        <v>68</v>
      </c>
      <c r="K82" s="1032" t="str">
        <f t="shared" si="9"/>
        <v/>
      </c>
      <c r="L82" s="682" t="str">
        <f t="shared" si="5"/>
        <v/>
      </c>
      <c r="M82" s="683"/>
      <c r="N82" s="684"/>
      <c r="O82" s="1030"/>
      <c r="P82" s="840"/>
    </row>
    <row r="83" spans="2:16">
      <c r="B83" s="1031">
        <f t="shared" si="6"/>
        <v>69</v>
      </c>
      <c r="C83" s="1032" t="str">
        <f t="shared" si="7"/>
        <v/>
      </c>
      <c r="D83" s="682"/>
      <c r="E83" s="683"/>
      <c r="F83" s="684"/>
      <c r="G83" s="1030"/>
      <c r="H83" s="840"/>
      <c r="I83" s="43"/>
      <c r="J83" s="1031">
        <f t="shared" si="8"/>
        <v>69</v>
      </c>
      <c r="K83" s="1032" t="str">
        <f t="shared" si="9"/>
        <v/>
      </c>
      <c r="L83" s="682" t="str">
        <f t="shared" si="5"/>
        <v/>
      </c>
      <c r="M83" s="683"/>
      <c r="N83" s="684"/>
      <c r="O83" s="1030"/>
      <c r="P83" s="840"/>
    </row>
    <row r="84" spans="2:16">
      <c r="B84" s="1031">
        <f t="shared" si="6"/>
        <v>70</v>
      </c>
      <c r="C84" s="1032" t="str">
        <f t="shared" si="7"/>
        <v/>
      </c>
      <c r="D84" s="682"/>
      <c r="E84" s="683"/>
      <c r="F84" s="684"/>
      <c r="G84" s="1030"/>
      <c r="H84" s="840"/>
      <c r="I84" s="43"/>
      <c r="J84" s="1031">
        <f t="shared" si="8"/>
        <v>70</v>
      </c>
      <c r="K84" s="1032" t="str">
        <f t="shared" si="9"/>
        <v/>
      </c>
      <c r="L84" s="682" t="str">
        <f t="shared" si="5"/>
        <v/>
      </c>
      <c r="M84" s="683"/>
      <c r="N84" s="684"/>
      <c r="O84" s="1030"/>
      <c r="P84" s="840"/>
    </row>
    <row r="85" spans="2:16">
      <c r="B85" s="1031">
        <f t="shared" si="6"/>
        <v>71</v>
      </c>
      <c r="C85" s="1032" t="str">
        <f t="shared" si="7"/>
        <v/>
      </c>
      <c r="D85" s="682"/>
      <c r="E85" s="683"/>
      <c r="F85" s="684"/>
      <c r="G85" s="1030"/>
      <c r="H85" s="840"/>
      <c r="I85" s="43"/>
      <c r="J85" s="1031">
        <f t="shared" si="8"/>
        <v>71</v>
      </c>
      <c r="K85" s="1032" t="str">
        <f t="shared" si="9"/>
        <v/>
      </c>
      <c r="L85" s="682" t="str">
        <f t="shared" si="5"/>
        <v/>
      </c>
      <c r="M85" s="683"/>
      <c r="N85" s="684"/>
      <c r="O85" s="1030"/>
      <c r="P85" s="840"/>
    </row>
    <row r="86" spans="2:16">
      <c r="B86" s="1031">
        <f t="shared" si="6"/>
        <v>72</v>
      </c>
      <c r="C86" s="1032" t="str">
        <f t="shared" si="7"/>
        <v/>
      </c>
      <c r="D86" s="682"/>
      <c r="E86" s="683"/>
      <c r="F86" s="684"/>
      <c r="G86" s="1030"/>
      <c r="H86" s="840"/>
      <c r="I86" s="43"/>
      <c r="J86" s="1031">
        <f t="shared" si="8"/>
        <v>72</v>
      </c>
      <c r="K86" s="1032" t="str">
        <f t="shared" si="9"/>
        <v/>
      </c>
      <c r="L86" s="682" t="str">
        <f t="shared" si="5"/>
        <v/>
      </c>
      <c r="M86" s="683"/>
      <c r="N86" s="684"/>
      <c r="O86" s="1030"/>
      <c r="P86" s="840"/>
    </row>
    <row r="87" spans="2:16">
      <c r="B87" s="1031">
        <f t="shared" si="6"/>
        <v>73</v>
      </c>
      <c r="C87" s="1032" t="str">
        <f t="shared" si="7"/>
        <v/>
      </c>
      <c r="D87" s="682"/>
      <c r="E87" s="683"/>
      <c r="F87" s="684"/>
      <c r="G87" s="1030"/>
      <c r="H87" s="840"/>
      <c r="I87" s="43"/>
      <c r="J87" s="1031">
        <f t="shared" si="8"/>
        <v>73</v>
      </c>
      <c r="K87" s="1032" t="str">
        <f t="shared" si="9"/>
        <v/>
      </c>
      <c r="L87" s="682" t="str">
        <f t="shared" si="5"/>
        <v/>
      </c>
      <c r="M87" s="683"/>
      <c r="N87" s="684"/>
      <c r="O87" s="1030"/>
      <c r="P87" s="840"/>
    </row>
    <row r="88" spans="2:16">
      <c r="B88" s="1031">
        <f t="shared" si="6"/>
        <v>74</v>
      </c>
      <c r="C88" s="1032" t="str">
        <f t="shared" si="7"/>
        <v/>
      </c>
      <c r="D88" s="682"/>
      <c r="E88" s="683"/>
      <c r="F88" s="684"/>
      <c r="G88" s="1030"/>
      <c r="H88" s="840"/>
      <c r="I88" s="43"/>
      <c r="J88" s="1031">
        <f t="shared" si="8"/>
        <v>74</v>
      </c>
      <c r="K88" s="1032" t="str">
        <f t="shared" si="9"/>
        <v/>
      </c>
      <c r="L88" s="682" t="str">
        <f t="shared" si="5"/>
        <v/>
      </c>
      <c r="M88" s="683"/>
      <c r="N88" s="684"/>
      <c r="O88" s="1030"/>
      <c r="P88" s="840"/>
    </row>
    <row r="89" spans="2:16">
      <c r="B89" s="1031">
        <f t="shared" si="6"/>
        <v>75</v>
      </c>
      <c r="C89" s="1032" t="str">
        <f t="shared" si="7"/>
        <v/>
      </c>
      <c r="D89" s="682"/>
      <c r="E89" s="683"/>
      <c r="F89" s="684"/>
      <c r="G89" s="1030"/>
      <c r="H89" s="840"/>
      <c r="I89" s="43"/>
      <c r="J89" s="1031">
        <f t="shared" si="8"/>
        <v>75</v>
      </c>
      <c r="K89" s="1032" t="str">
        <f t="shared" si="9"/>
        <v/>
      </c>
      <c r="L89" s="682" t="str">
        <f t="shared" si="5"/>
        <v/>
      </c>
      <c r="M89" s="683"/>
      <c r="N89" s="684"/>
      <c r="O89" s="1030"/>
      <c r="P89" s="840"/>
    </row>
    <row r="90" spans="2:16">
      <c r="B90" s="1031">
        <f t="shared" si="6"/>
        <v>76</v>
      </c>
      <c r="C90" s="1032" t="str">
        <f t="shared" si="7"/>
        <v/>
      </c>
      <c r="D90" s="682"/>
      <c r="E90" s="683"/>
      <c r="F90" s="684"/>
      <c r="G90" s="1030"/>
      <c r="H90" s="840"/>
      <c r="I90" s="43"/>
      <c r="J90" s="1031">
        <f t="shared" si="8"/>
        <v>76</v>
      </c>
      <c r="K90" s="1032" t="str">
        <f t="shared" si="9"/>
        <v/>
      </c>
      <c r="L90" s="682" t="str">
        <f t="shared" si="5"/>
        <v/>
      </c>
      <c r="M90" s="683"/>
      <c r="N90" s="684"/>
      <c r="O90" s="1030"/>
      <c r="P90" s="840"/>
    </row>
    <row r="91" spans="2:16">
      <c r="B91" s="1031">
        <f t="shared" si="6"/>
        <v>77</v>
      </c>
      <c r="C91" s="1032" t="str">
        <f t="shared" si="7"/>
        <v/>
      </c>
      <c r="D91" s="682"/>
      <c r="E91" s="683"/>
      <c r="F91" s="684"/>
      <c r="G91" s="1030"/>
      <c r="H91" s="840"/>
      <c r="I91" s="43"/>
      <c r="J91" s="1031">
        <f t="shared" si="8"/>
        <v>77</v>
      </c>
      <c r="K91" s="1032" t="str">
        <f t="shared" si="9"/>
        <v/>
      </c>
      <c r="L91" s="682" t="str">
        <f t="shared" si="5"/>
        <v/>
      </c>
      <c r="M91" s="683"/>
      <c r="N91" s="684"/>
      <c r="O91" s="1030"/>
      <c r="P91" s="840"/>
    </row>
    <row r="92" spans="2:16">
      <c r="B92" s="1031">
        <f t="shared" si="6"/>
        <v>78</v>
      </c>
      <c r="C92" s="1032" t="str">
        <f t="shared" si="7"/>
        <v/>
      </c>
      <c r="D92" s="682"/>
      <c r="E92" s="683"/>
      <c r="F92" s="684"/>
      <c r="G92" s="1030"/>
      <c r="H92" s="840"/>
      <c r="I92" s="43"/>
      <c r="J92" s="1031">
        <f t="shared" si="8"/>
        <v>78</v>
      </c>
      <c r="K92" s="1032" t="str">
        <f t="shared" si="9"/>
        <v/>
      </c>
      <c r="L92" s="682" t="str">
        <f t="shared" si="5"/>
        <v/>
      </c>
      <c r="M92" s="683"/>
      <c r="N92" s="684"/>
      <c r="O92" s="1030"/>
      <c r="P92" s="840"/>
    </row>
    <row r="93" spans="2:16">
      <c r="B93" s="1031">
        <f t="shared" si="6"/>
        <v>79</v>
      </c>
      <c r="C93" s="1032" t="str">
        <f t="shared" si="7"/>
        <v/>
      </c>
      <c r="D93" s="682"/>
      <c r="E93" s="683"/>
      <c r="F93" s="684"/>
      <c r="G93" s="1030"/>
      <c r="H93" s="840"/>
      <c r="I93" s="43"/>
      <c r="J93" s="1031">
        <f t="shared" si="8"/>
        <v>79</v>
      </c>
      <c r="K93" s="1032" t="str">
        <f t="shared" si="9"/>
        <v/>
      </c>
      <c r="L93" s="682" t="str">
        <f t="shared" si="5"/>
        <v/>
      </c>
      <c r="M93" s="683"/>
      <c r="N93" s="684"/>
      <c r="O93" s="1030"/>
      <c r="P93" s="840"/>
    </row>
    <row r="94" spans="2:16">
      <c r="B94" s="1031">
        <f t="shared" si="6"/>
        <v>80</v>
      </c>
      <c r="C94" s="1032" t="str">
        <f t="shared" si="7"/>
        <v/>
      </c>
      <c r="D94" s="682"/>
      <c r="E94" s="683"/>
      <c r="F94" s="684"/>
      <c r="G94" s="1030"/>
      <c r="H94" s="840"/>
      <c r="I94" s="43"/>
      <c r="J94" s="1031">
        <f t="shared" si="8"/>
        <v>80</v>
      </c>
      <c r="K94" s="1032" t="str">
        <f t="shared" si="9"/>
        <v/>
      </c>
      <c r="L94" s="682" t="str">
        <f t="shared" si="5"/>
        <v/>
      </c>
      <c r="M94" s="683"/>
      <c r="N94" s="684"/>
      <c r="O94" s="1030"/>
      <c r="P94" s="840"/>
    </row>
    <row r="95" spans="2:16">
      <c r="B95" s="1031">
        <f t="shared" si="6"/>
        <v>81</v>
      </c>
      <c r="C95" s="1032" t="str">
        <f t="shared" si="7"/>
        <v/>
      </c>
      <c r="D95" s="682"/>
      <c r="E95" s="683"/>
      <c r="F95" s="684"/>
      <c r="G95" s="1030"/>
      <c r="H95" s="840"/>
      <c r="I95" s="43"/>
      <c r="J95" s="1031">
        <f t="shared" si="8"/>
        <v>81</v>
      </c>
      <c r="K95" s="1032" t="str">
        <f t="shared" si="9"/>
        <v/>
      </c>
      <c r="L95" s="682" t="str">
        <f t="shared" si="5"/>
        <v/>
      </c>
      <c r="M95" s="683"/>
      <c r="N95" s="684"/>
      <c r="O95" s="1030"/>
      <c r="P95" s="840"/>
    </row>
    <row r="96" spans="2:16">
      <c r="B96" s="1031">
        <f t="shared" si="6"/>
        <v>82</v>
      </c>
      <c r="C96" s="1032" t="str">
        <f t="shared" si="7"/>
        <v/>
      </c>
      <c r="D96" s="682"/>
      <c r="E96" s="683"/>
      <c r="F96" s="684"/>
      <c r="G96" s="1030"/>
      <c r="H96" s="840"/>
      <c r="I96" s="43"/>
      <c r="J96" s="1031">
        <f t="shared" si="8"/>
        <v>82</v>
      </c>
      <c r="K96" s="1032" t="str">
        <f t="shared" si="9"/>
        <v/>
      </c>
      <c r="L96" s="682" t="str">
        <f t="shared" si="5"/>
        <v/>
      </c>
      <c r="M96" s="683"/>
      <c r="N96" s="684"/>
      <c r="O96" s="1030"/>
      <c r="P96" s="840"/>
    </row>
    <row r="97" spans="2:16">
      <c r="B97" s="1031">
        <f t="shared" si="6"/>
        <v>83</v>
      </c>
      <c r="C97" s="1032" t="str">
        <f t="shared" si="7"/>
        <v/>
      </c>
      <c r="D97" s="682"/>
      <c r="E97" s="683"/>
      <c r="F97" s="684"/>
      <c r="G97" s="1030"/>
      <c r="H97" s="840"/>
      <c r="I97" s="43"/>
      <c r="J97" s="1031">
        <f t="shared" si="8"/>
        <v>83</v>
      </c>
      <c r="K97" s="1032" t="str">
        <f t="shared" si="9"/>
        <v/>
      </c>
      <c r="L97" s="682" t="str">
        <f t="shared" si="5"/>
        <v/>
      </c>
      <c r="M97" s="683"/>
      <c r="N97" s="684"/>
      <c r="O97" s="1030"/>
      <c r="P97" s="840"/>
    </row>
    <row r="98" spans="2:16">
      <c r="B98" s="1031">
        <f t="shared" si="6"/>
        <v>84</v>
      </c>
      <c r="C98" s="1032" t="str">
        <f t="shared" si="7"/>
        <v/>
      </c>
      <c r="D98" s="682"/>
      <c r="E98" s="683"/>
      <c r="F98" s="684"/>
      <c r="G98" s="1030"/>
      <c r="H98" s="840"/>
      <c r="I98" s="43"/>
      <c r="J98" s="1031">
        <f t="shared" si="8"/>
        <v>84</v>
      </c>
      <c r="K98" s="1032" t="str">
        <f t="shared" si="9"/>
        <v/>
      </c>
      <c r="L98" s="682" t="str">
        <f t="shared" si="5"/>
        <v/>
      </c>
      <c r="M98" s="683"/>
      <c r="N98" s="684"/>
      <c r="O98" s="1030"/>
      <c r="P98" s="840"/>
    </row>
    <row r="99" spans="2:16">
      <c r="B99" s="1031">
        <f t="shared" si="6"/>
        <v>85</v>
      </c>
      <c r="C99" s="1032" t="str">
        <f t="shared" si="7"/>
        <v/>
      </c>
      <c r="D99" s="682"/>
      <c r="E99" s="683"/>
      <c r="F99" s="684"/>
      <c r="G99" s="1030"/>
      <c r="H99" s="840"/>
      <c r="I99" s="43"/>
      <c r="J99" s="1031">
        <f t="shared" si="8"/>
        <v>85</v>
      </c>
      <c r="K99" s="1032" t="str">
        <f t="shared" si="9"/>
        <v/>
      </c>
      <c r="L99" s="682" t="str">
        <f t="shared" si="5"/>
        <v/>
      </c>
      <c r="M99" s="683"/>
      <c r="N99" s="684"/>
      <c r="O99" s="1030"/>
      <c r="P99" s="840"/>
    </row>
    <row r="100" spans="2:16">
      <c r="B100" s="1031">
        <f t="shared" si="6"/>
        <v>86</v>
      </c>
      <c r="C100" s="1032" t="str">
        <f t="shared" si="7"/>
        <v/>
      </c>
      <c r="D100" s="682"/>
      <c r="E100" s="683"/>
      <c r="F100" s="684"/>
      <c r="G100" s="1030"/>
      <c r="H100" s="840"/>
      <c r="I100" s="43"/>
      <c r="J100" s="1031">
        <f t="shared" si="8"/>
        <v>86</v>
      </c>
      <c r="K100" s="1032" t="str">
        <f t="shared" si="9"/>
        <v/>
      </c>
      <c r="L100" s="682" t="str">
        <f t="shared" si="5"/>
        <v/>
      </c>
      <c r="M100" s="683"/>
      <c r="N100" s="684"/>
      <c r="O100" s="1030"/>
      <c r="P100" s="840"/>
    </row>
    <row r="101" spans="2:16">
      <c r="B101" s="1031">
        <f t="shared" si="6"/>
        <v>87</v>
      </c>
      <c r="C101" s="1032" t="str">
        <f t="shared" si="7"/>
        <v/>
      </c>
      <c r="D101" s="682"/>
      <c r="E101" s="683"/>
      <c r="F101" s="684"/>
      <c r="G101" s="1030"/>
      <c r="H101" s="840"/>
      <c r="I101" s="43"/>
      <c r="J101" s="1031">
        <f t="shared" si="8"/>
        <v>87</v>
      </c>
      <c r="K101" s="1032" t="str">
        <f t="shared" si="9"/>
        <v/>
      </c>
      <c r="L101" s="682" t="str">
        <f t="shared" si="5"/>
        <v/>
      </c>
      <c r="M101" s="683"/>
      <c r="N101" s="684"/>
      <c r="O101" s="1030"/>
      <c r="P101" s="840"/>
    </row>
    <row r="102" spans="2:16">
      <c r="B102" s="1031">
        <f t="shared" si="6"/>
        <v>88</v>
      </c>
      <c r="C102" s="1032" t="str">
        <f t="shared" si="7"/>
        <v/>
      </c>
      <c r="D102" s="682"/>
      <c r="E102" s="683"/>
      <c r="F102" s="684"/>
      <c r="G102" s="1030"/>
      <c r="H102" s="840"/>
      <c r="I102" s="43"/>
      <c r="J102" s="1031">
        <f t="shared" si="8"/>
        <v>88</v>
      </c>
      <c r="K102" s="1032" t="str">
        <f t="shared" si="9"/>
        <v/>
      </c>
      <c r="L102" s="682" t="str">
        <f t="shared" si="5"/>
        <v/>
      </c>
      <c r="M102" s="683"/>
      <c r="N102" s="684"/>
      <c r="O102" s="1030"/>
      <c r="P102" s="840"/>
    </row>
    <row r="103" spans="2:16">
      <c r="B103" s="1031">
        <f t="shared" si="6"/>
        <v>89</v>
      </c>
      <c r="C103" s="1032" t="str">
        <f t="shared" si="7"/>
        <v/>
      </c>
      <c r="D103" s="682"/>
      <c r="E103" s="683"/>
      <c r="F103" s="684"/>
      <c r="G103" s="1030"/>
      <c r="H103" s="840"/>
      <c r="I103" s="43"/>
      <c r="J103" s="1031">
        <f t="shared" si="8"/>
        <v>89</v>
      </c>
      <c r="K103" s="1032" t="str">
        <f t="shared" si="9"/>
        <v/>
      </c>
      <c r="L103" s="682" t="str">
        <f t="shared" si="5"/>
        <v/>
      </c>
      <c r="M103" s="683"/>
      <c r="N103" s="684"/>
      <c r="O103" s="1030"/>
      <c r="P103" s="840"/>
    </row>
    <row r="104" spans="2:16">
      <c r="B104" s="1031">
        <f t="shared" si="6"/>
        <v>90</v>
      </c>
      <c r="C104" s="1032" t="str">
        <f t="shared" si="7"/>
        <v/>
      </c>
      <c r="D104" s="682"/>
      <c r="E104" s="683"/>
      <c r="F104" s="684"/>
      <c r="G104" s="1030"/>
      <c r="H104" s="840"/>
      <c r="I104" s="43"/>
      <c r="J104" s="1031">
        <f t="shared" si="8"/>
        <v>90</v>
      </c>
      <c r="K104" s="1032" t="str">
        <f t="shared" si="9"/>
        <v/>
      </c>
      <c r="L104" s="682" t="str">
        <f t="shared" si="5"/>
        <v/>
      </c>
      <c r="M104" s="683"/>
      <c r="N104" s="684"/>
      <c r="O104" s="1030"/>
      <c r="P104" s="840"/>
    </row>
    <row r="105" spans="2:16">
      <c r="B105" s="1031">
        <f t="shared" si="6"/>
        <v>91</v>
      </c>
      <c r="C105" s="1032" t="str">
        <f t="shared" si="7"/>
        <v/>
      </c>
      <c r="D105" s="682"/>
      <c r="E105" s="683"/>
      <c r="F105" s="684"/>
      <c r="G105" s="1030"/>
      <c r="H105" s="840"/>
      <c r="I105" s="43"/>
      <c r="J105" s="1031">
        <f t="shared" si="8"/>
        <v>91</v>
      </c>
      <c r="K105" s="1032" t="str">
        <f t="shared" si="9"/>
        <v/>
      </c>
      <c r="L105" s="682" t="str">
        <f t="shared" si="5"/>
        <v/>
      </c>
      <c r="M105" s="683"/>
      <c r="N105" s="684"/>
      <c r="O105" s="1030"/>
      <c r="P105" s="840"/>
    </row>
    <row r="106" spans="2:16">
      <c r="B106" s="1031">
        <f t="shared" si="6"/>
        <v>92</v>
      </c>
      <c r="C106" s="1032" t="str">
        <f t="shared" si="7"/>
        <v/>
      </c>
      <c r="D106" s="682"/>
      <c r="E106" s="683"/>
      <c r="F106" s="684"/>
      <c r="G106" s="1030"/>
      <c r="H106" s="840"/>
      <c r="I106" s="43"/>
      <c r="J106" s="1031">
        <f t="shared" si="8"/>
        <v>92</v>
      </c>
      <c r="K106" s="1032" t="str">
        <f t="shared" si="9"/>
        <v/>
      </c>
      <c r="L106" s="682" t="str">
        <f t="shared" si="5"/>
        <v/>
      </c>
      <c r="M106" s="683"/>
      <c r="N106" s="684"/>
      <c r="O106" s="1030"/>
      <c r="P106" s="840"/>
    </row>
    <row r="107" spans="2:16">
      <c r="B107" s="1031">
        <f t="shared" si="6"/>
        <v>93</v>
      </c>
      <c r="C107" s="1032" t="str">
        <f t="shared" si="7"/>
        <v/>
      </c>
      <c r="D107" s="682"/>
      <c r="E107" s="683"/>
      <c r="F107" s="684"/>
      <c r="G107" s="1030"/>
      <c r="H107" s="840"/>
      <c r="I107" s="43"/>
      <c r="J107" s="1031">
        <f t="shared" si="8"/>
        <v>93</v>
      </c>
      <c r="K107" s="1032" t="str">
        <f t="shared" si="9"/>
        <v/>
      </c>
      <c r="L107" s="682" t="str">
        <f t="shared" si="5"/>
        <v/>
      </c>
      <c r="M107" s="683"/>
      <c r="N107" s="684"/>
      <c r="O107" s="1030"/>
      <c r="P107" s="840"/>
    </row>
    <row r="108" spans="2:16">
      <c r="B108" s="1031">
        <f t="shared" si="6"/>
        <v>94</v>
      </c>
      <c r="C108" s="1032" t="str">
        <f t="shared" si="7"/>
        <v/>
      </c>
      <c r="D108" s="682"/>
      <c r="E108" s="683"/>
      <c r="F108" s="684"/>
      <c r="G108" s="1030"/>
      <c r="H108" s="840"/>
      <c r="I108" s="43"/>
      <c r="J108" s="1031">
        <f t="shared" si="8"/>
        <v>94</v>
      </c>
      <c r="K108" s="1032" t="str">
        <f t="shared" si="9"/>
        <v/>
      </c>
      <c r="L108" s="682" t="str">
        <f t="shared" si="5"/>
        <v/>
      </c>
      <c r="M108" s="683"/>
      <c r="N108" s="684"/>
      <c r="O108" s="1030"/>
      <c r="P108" s="840"/>
    </row>
    <row r="109" spans="2:16">
      <c r="B109" s="1031">
        <f t="shared" si="6"/>
        <v>95</v>
      </c>
      <c r="C109" s="1032" t="str">
        <f t="shared" si="7"/>
        <v/>
      </c>
      <c r="D109" s="682"/>
      <c r="E109" s="683"/>
      <c r="F109" s="684"/>
      <c r="G109" s="1030"/>
      <c r="H109" s="840"/>
      <c r="I109" s="43"/>
      <c r="J109" s="1031">
        <f t="shared" si="8"/>
        <v>95</v>
      </c>
      <c r="K109" s="1032" t="str">
        <f t="shared" si="9"/>
        <v/>
      </c>
      <c r="L109" s="682" t="str">
        <f t="shared" si="5"/>
        <v/>
      </c>
      <c r="M109" s="683"/>
      <c r="N109" s="684"/>
      <c r="O109" s="1030"/>
      <c r="P109" s="840"/>
    </row>
    <row r="110" spans="2:16">
      <c r="B110" s="1031">
        <f t="shared" si="6"/>
        <v>96</v>
      </c>
      <c r="C110" s="1032" t="str">
        <f t="shared" si="7"/>
        <v/>
      </c>
      <c r="D110" s="682"/>
      <c r="E110" s="683"/>
      <c r="F110" s="684"/>
      <c r="G110" s="1030"/>
      <c r="H110" s="840"/>
      <c r="I110" s="43"/>
      <c r="J110" s="1031">
        <f t="shared" si="8"/>
        <v>96</v>
      </c>
      <c r="K110" s="1032" t="str">
        <f t="shared" si="9"/>
        <v/>
      </c>
      <c r="L110" s="682" t="str">
        <f t="shared" si="5"/>
        <v/>
      </c>
      <c r="M110" s="683"/>
      <c r="N110" s="684"/>
      <c r="O110" s="1030"/>
      <c r="P110" s="840"/>
    </row>
    <row r="111" spans="2:16">
      <c r="B111" s="1031">
        <f t="shared" si="6"/>
        <v>97</v>
      </c>
      <c r="C111" s="1032" t="str">
        <f t="shared" si="7"/>
        <v/>
      </c>
      <c r="D111" s="682"/>
      <c r="E111" s="683"/>
      <c r="F111" s="684"/>
      <c r="G111" s="1030"/>
      <c r="H111" s="840"/>
      <c r="I111" s="43"/>
      <c r="J111" s="1031">
        <f t="shared" si="8"/>
        <v>97</v>
      </c>
      <c r="K111" s="1032" t="str">
        <f t="shared" si="9"/>
        <v/>
      </c>
      <c r="L111" s="682" t="str">
        <f t="shared" si="5"/>
        <v/>
      </c>
      <c r="M111" s="683"/>
      <c r="N111" s="684"/>
      <c r="O111" s="1030"/>
      <c r="P111" s="840"/>
    </row>
    <row r="112" spans="2:16">
      <c r="B112" s="1031">
        <f t="shared" si="6"/>
        <v>98</v>
      </c>
      <c r="C112" s="1032" t="str">
        <f t="shared" si="7"/>
        <v/>
      </c>
      <c r="D112" s="682"/>
      <c r="E112" s="683"/>
      <c r="F112" s="684"/>
      <c r="G112" s="1030"/>
      <c r="H112" s="840"/>
      <c r="I112" s="43"/>
      <c r="J112" s="1031">
        <f t="shared" si="8"/>
        <v>98</v>
      </c>
      <c r="K112" s="1032" t="str">
        <f t="shared" si="9"/>
        <v/>
      </c>
      <c r="L112" s="682" t="str">
        <f t="shared" si="5"/>
        <v/>
      </c>
      <c r="M112" s="683"/>
      <c r="N112" s="684"/>
      <c r="O112" s="1030"/>
      <c r="P112" s="840"/>
    </row>
    <row r="113" spans="2:16">
      <c r="B113" s="1031">
        <f t="shared" si="6"/>
        <v>99</v>
      </c>
      <c r="C113" s="1032" t="str">
        <f t="shared" si="7"/>
        <v/>
      </c>
      <c r="D113" s="682"/>
      <c r="E113" s="683"/>
      <c r="F113" s="684"/>
      <c r="G113" s="1030"/>
      <c r="H113" s="840"/>
      <c r="I113" s="43"/>
      <c r="J113" s="1031">
        <f t="shared" si="8"/>
        <v>99</v>
      </c>
      <c r="K113" s="1032" t="str">
        <f t="shared" si="9"/>
        <v/>
      </c>
      <c r="L113" s="682" t="str">
        <f t="shared" si="5"/>
        <v/>
      </c>
      <c r="M113" s="683"/>
      <c r="N113" s="684"/>
      <c r="O113" s="1030"/>
      <c r="P113" s="840"/>
    </row>
    <row r="114" spans="2:16">
      <c r="B114" s="1031">
        <f t="shared" si="6"/>
        <v>100</v>
      </c>
      <c r="C114" s="1032" t="str">
        <f t="shared" si="7"/>
        <v/>
      </c>
      <c r="D114" s="682"/>
      <c r="E114" s="683"/>
      <c r="F114" s="684"/>
      <c r="G114" s="1030"/>
      <c r="H114" s="840"/>
      <c r="I114" s="43"/>
      <c r="J114" s="1031">
        <f t="shared" si="8"/>
        <v>100</v>
      </c>
      <c r="K114" s="1032" t="str">
        <f t="shared" si="9"/>
        <v/>
      </c>
      <c r="L114" s="682" t="str">
        <f t="shared" si="5"/>
        <v/>
      </c>
      <c r="M114" s="683"/>
      <c r="N114" s="684"/>
      <c r="O114" s="1030"/>
      <c r="P114" s="840"/>
    </row>
    <row r="115" spans="2:16">
      <c r="B115" s="1031">
        <f t="shared" si="6"/>
        <v>101</v>
      </c>
      <c r="C115" s="1032" t="str">
        <f t="shared" si="7"/>
        <v/>
      </c>
      <c r="D115" s="682"/>
      <c r="E115" s="683"/>
      <c r="F115" s="684"/>
      <c r="G115" s="1030"/>
      <c r="H115" s="840"/>
      <c r="I115" s="43"/>
      <c r="J115" s="1031">
        <f t="shared" si="8"/>
        <v>101</v>
      </c>
      <c r="K115" s="1032" t="str">
        <f t="shared" si="9"/>
        <v/>
      </c>
      <c r="L115" s="682" t="str">
        <f t="shared" si="5"/>
        <v/>
      </c>
      <c r="M115" s="683"/>
      <c r="N115" s="684"/>
      <c r="O115" s="1030"/>
      <c r="P115" s="840"/>
    </row>
    <row r="116" spans="2:16">
      <c r="B116" s="1031">
        <f t="shared" si="6"/>
        <v>102</v>
      </c>
      <c r="C116" s="1032" t="str">
        <f t="shared" si="7"/>
        <v/>
      </c>
      <c r="D116" s="682"/>
      <c r="E116" s="683"/>
      <c r="F116" s="684"/>
      <c r="G116" s="1030"/>
      <c r="H116" s="840"/>
      <c r="I116" s="43"/>
      <c r="J116" s="1031">
        <f t="shared" si="8"/>
        <v>102</v>
      </c>
      <c r="K116" s="1032" t="str">
        <f t="shared" si="9"/>
        <v/>
      </c>
      <c r="L116" s="682" t="str">
        <f t="shared" si="5"/>
        <v/>
      </c>
      <c r="M116" s="683"/>
      <c r="N116" s="684"/>
      <c r="O116" s="1030"/>
      <c r="P116" s="840"/>
    </row>
    <row r="117" spans="2:16">
      <c r="B117" s="1031">
        <f t="shared" si="6"/>
        <v>103</v>
      </c>
      <c r="C117" s="1032" t="str">
        <f t="shared" si="7"/>
        <v/>
      </c>
      <c r="D117" s="682"/>
      <c r="E117" s="683"/>
      <c r="F117" s="684"/>
      <c r="G117" s="1030"/>
      <c r="H117" s="840"/>
      <c r="I117" s="43"/>
      <c r="J117" s="1031">
        <f t="shared" si="8"/>
        <v>103</v>
      </c>
      <c r="K117" s="1032" t="str">
        <f t="shared" si="9"/>
        <v/>
      </c>
      <c r="L117" s="682" t="str">
        <f t="shared" si="5"/>
        <v/>
      </c>
      <c r="M117" s="683"/>
      <c r="N117" s="684"/>
      <c r="O117" s="1030"/>
      <c r="P117" s="840"/>
    </row>
    <row r="118" spans="2:16">
      <c r="B118" s="1031">
        <f t="shared" si="6"/>
        <v>104</v>
      </c>
      <c r="C118" s="1032" t="str">
        <f t="shared" si="7"/>
        <v/>
      </c>
      <c r="D118" s="682"/>
      <c r="E118" s="683"/>
      <c r="F118" s="684"/>
      <c r="G118" s="1030"/>
      <c r="H118" s="840"/>
      <c r="I118" s="43"/>
      <c r="J118" s="1031">
        <f t="shared" si="8"/>
        <v>104</v>
      </c>
      <c r="K118" s="1032" t="str">
        <f t="shared" si="9"/>
        <v/>
      </c>
      <c r="L118" s="682" t="str">
        <f t="shared" si="5"/>
        <v/>
      </c>
      <c r="M118" s="683"/>
      <c r="N118" s="684"/>
      <c r="O118" s="1030"/>
      <c r="P118" s="840"/>
    </row>
    <row r="119" spans="2:16">
      <c r="B119" s="1031">
        <f t="shared" si="6"/>
        <v>105</v>
      </c>
      <c r="C119" s="1032" t="str">
        <f t="shared" si="7"/>
        <v/>
      </c>
      <c r="D119" s="682"/>
      <c r="E119" s="683"/>
      <c r="F119" s="684"/>
      <c r="G119" s="1030"/>
      <c r="H119" s="840"/>
      <c r="I119" s="43"/>
      <c r="J119" s="1031">
        <f t="shared" si="8"/>
        <v>105</v>
      </c>
      <c r="K119" s="1032" t="str">
        <f t="shared" si="9"/>
        <v/>
      </c>
      <c r="L119" s="682" t="str">
        <f t="shared" si="5"/>
        <v/>
      </c>
      <c r="M119" s="683"/>
      <c r="N119" s="684"/>
      <c r="O119" s="1030"/>
      <c r="P119" s="840"/>
    </row>
    <row r="120" spans="2:16">
      <c r="B120" s="1031">
        <f t="shared" si="6"/>
        <v>106</v>
      </c>
      <c r="C120" s="1032" t="str">
        <f t="shared" si="7"/>
        <v/>
      </c>
      <c r="D120" s="682"/>
      <c r="E120" s="683"/>
      <c r="F120" s="684"/>
      <c r="G120" s="1030"/>
      <c r="H120" s="840"/>
      <c r="I120" s="43"/>
      <c r="J120" s="1031">
        <f t="shared" si="8"/>
        <v>106</v>
      </c>
      <c r="K120" s="1032" t="str">
        <f t="shared" si="9"/>
        <v/>
      </c>
      <c r="L120" s="682" t="str">
        <f t="shared" si="5"/>
        <v/>
      </c>
      <c r="M120" s="683"/>
      <c r="N120" s="684"/>
      <c r="O120" s="1030"/>
      <c r="P120" s="840"/>
    </row>
    <row r="121" spans="2:16">
      <c r="B121" s="1031">
        <f t="shared" si="6"/>
        <v>107</v>
      </c>
      <c r="C121" s="1032" t="str">
        <f t="shared" si="7"/>
        <v/>
      </c>
      <c r="D121" s="682"/>
      <c r="E121" s="683"/>
      <c r="F121" s="684"/>
      <c r="G121" s="1030"/>
      <c r="H121" s="840"/>
      <c r="I121" s="43"/>
      <c r="J121" s="1031">
        <f t="shared" si="8"/>
        <v>107</v>
      </c>
      <c r="K121" s="1032" t="str">
        <f t="shared" si="9"/>
        <v/>
      </c>
      <c r="L121" s="682" t="str">
        <f t="shared" si="5"/>
        <v/>
      </c>
      <c r="M121" s="683"/>
      <c r="N121" s="684"/>
      <c r="O121" s="1030"/>
      <c r="P121" s="840"/>
    </row>
    <row r="122" spans="2:16">
      <c r="B122" s="1031">
        <f t="shared" si="6"/>
        <v>108</v>
      </c>
      <c r="C122" s="1032" t="str">
        <f t="shared" si="7"/>
        <v/>
      </c>
      <c r="D122" s="682"/>
      <c r="E122" s="683"/>
      <c r="F122" s="684"/>
      <c r="G122" s="1030"/>
      <c r="H122" s="840"/>
      <c r="I122" s="43"/>
      <c r="J122" s="1031">
        <f t="shared" si="8"/>
        <v>108</v>
      </c>
      <c r="K122" s="1032" t="str">
        <f t="shared" si="9"/>
        <v/>
      </c>
      <c r="L122" s="682" t="str">
        <f t="shared" si="5"/>
        <v/>
      </c>
      <c r="M122" s="683"/>
      <c r="N122" s="684"/>
      <c r="O122" s="1030"/>
      <c r="P122" s="840"/>
    </row>
    <row r="123" spans="2:16">
      <c r="B123" s="1031">
        <f t="shared" si="6"/>
        <v>109</v>
      </c>
      <c r="C123" s="1032" t="str">
        <f t="shared" si="7"/>
        <v/>
      </c>
      <c r="D123" s="682"/>
      <c r="E123" s="683"/>
      <c r="F123" s="684"/>
      <c r="G123" s="1030"/>
      <c r="H123" s="840"/>
      <c r="I123" s="43"/>
      <c r="J123" s="1031">
        <f t="shared" si="8"/>
        <v>109</v>
      </c>
      <c r="K123" s="1032" t="str">
        <f t="shared" si="9"/>
        <v/>
      </c>
      <c r="L123" s="682" t="str">
        <f t="shared" si="5"/>
        <v/>
      </c>
      <c r="M123" s="683"/>
      <c r="N123" s="684"/>
      <c r="O123" s="1030"/>
      <c r="P123" s="840"/>
    </row>
    <row r="124" spans="2:16">
      <c r="B124" s="1031">
        <f t="shared" si="6"/>
        <v>110</v>
      </c>
      <c r="C124" s="1032" t="str">
        <f t="shared" si="7"/>
        <v/>
      </c>
      <c r="D124" s="682"/>
      <c r="E124" s="683"/>
      <c r="F124" s="684"/>
      <c r="G124" s="1030"/>
      <c r="H124" s="840"/>
      <c r="I124" s="43"/>
      <c r="J124" s="1031">
        <f t="shared" si="8"/>
        <v>110</v>
      </c>
      <c r="K124" s="1032" t="str">
        <f t="shared" si="9"/>
        <v/>
      </c>
      <c r="L124" s="682" t="str">
        <f t="shared" si="5"/>
        <v/>
      </c>
      <c r="M124" s="683"/>
      <c r="N124" s="684"/>
      <c r="O124" s="1030"/>
      <c r="P124" s="840"/>
    </row>
    <row r="125" spans="2:16">
      <c r="B125" s="1031">
        <f t="shared" si="6"/>
        <v>111</v>
      </c>
      <c r="C125" s="1032" t="str">
        <f t="shared" si="7"/>
        <v/>
      </c>
      <c r="D125" s="682"/>
      <c r="E125" s="683"/>
      <c r="F125" s="684"/>
      <c r="G125" s="1030"/>
      <c r="H125" s="840"/>
      <c r="I125" s="43"/>
      <c r="J125" s="1031">
        <f t="shared" si="8"/>
        <v>111</v>
      </c>
      <c r="K125" s="1032" t="str">
        <f t="shared" si="9"/>
        <v/>
      </c>
      <c r="L125" s="682" t="str">
        <f t="shared" si="5"/>
        <v/>
      </c>
      <c r="M125" s="683"/>
      <c r="N125" s="684"/>
      <c r="O125" s="1030"/>
      <c r="P125" s="840"/>
    </row>
    <row r="126" spans="2:16">
      <c r="B126" s="1031">
        <f t="shared" si="6"/>
        <v>112</v>
      </c>
      <c r="C126" s="1032" t="str">
        <f t="shared" si="7"/>
        <v/>
      </c>
      <c r="D126" s="682"/>
      <c r="E126" s="683"/>
      <c r="F126" s="684"/>
      <c r="G126" s="1030"/>
      <c r="H126" s="840"/>
      <c r="I126" s="43"/>
      <c r="J126" s="1031">
        <f t="shared" si="8"/>
        <v>112</v>
      </c>
      <c r="K126" s="1032" t="str">
        <f t="shared" si="9"/>
        <v/>
      </c>
      <c r="L126" s="682" t="str">
        <f t="shared" si="5"/>
        <v/>
      </c>
      <c r="M126" s="683"/>
      <c r="N126" s="684"/>
      <c r="O126" s="1030"/>
      <c r="P126" s="840"/>
    </row>
    <row r="127" spans="2:16">
      <c r="B127" s="1031">
        <f t="shared" si="6"/>
        <v>113</v>
      </c>
      <c r="C127" s="1032" t="str">
        <f t="shared" si="7"/>
        <v/>
      </c>
      <c r="D127" s="682"/>
      <c r="E127" s="683"/>
      <c r="F127" s="684"/>
      <c r="G127" s="1030"/>
      <c r="H127" s="840"/>
      <c r="I127" s="43"/>
      <c r="J127" s="1031">
        <f t="shared" si="8"/>
        <v>113</v>
      </c>
      <c r="K127" s="1032" t="str">
        <f t="shared" si="9"/>
        <v/>
      </c>
      <c r="L127" s="682" t="str">
        <f t="shared" si="5"/>
        <v/>
      </c>
      <c r="M127" s="683"/>
      <c r="N127" s="684"/>
      <c r="O127" s="1030"/>
      <c r="P127" s="840"/>
    </row>
    <row r="128" spans="2:16">
      <c r="B128" s="1031">
        <f t="shared" si="6"/>
        <v>114</v>
      </c>
      <c r="C128" s="1032" t="str">
        <f t="shared" si="7"/>
        <v/>
      </c>
      <c r="D128" s="682"/>
      <c r="E128" s="683"/>
      <c r="F128" s="684"/>
      <c r="G128" s="1030"/>
      <c r="H128" s="840"/>
      <c r="I128" s="43"/>
      <c r="J128" s="1031">
        <f t="shared" si="8"/>
        <v>114</v>
      </c>
      <c r="K128" s="1032" t="str">
        <f t="shared" si="9"/>
        <v/>
      </c>
      <c r="L128" s="682" t="str">
        <f t="shared" si="5"/>
        <v/>
      </c>
      <c r="M128" s="683"/>
      <c r="N128" s="684"/>
      <c r="O128" s="1030"/>
      <c r="P128" s="840"/>
    </row>
    <row r="129" spans="2:16">
      <c r="B129" s="1031">
        <f t="shared" si="6"/>
        <v>115</v>
      </c>
      <c r="C129" s="1032" t="str">
        <f t="shared" si="7"/>
        <v/>
      </c>
      <c r="D129" s="682"/>
      <c r="E129" s="683"/>
      <c r="F129" s="684"/>
      <c r="G129" s="1030"/>
      <c r="H129" s="840"/>
      <c r="I129" s="43"/>
      <c r="J129" s="1031">
        <f t="shared" si="8"/>
        <v>115</v>
      </c>
      <c r="K129" s="1032" t="str">
        <f t="shared" si="9"/>
        <v/>
      </c>
      <c r="L129" s="682" t="str">
        <f t="shared" si="5"/>
        <v/>
      </c>
      <c r="M129" s="683"/>
      <c r="N129" s="684"/>
      <c r="O129" s="1030"/>
      <c r="P129" s="840"/>
    </row>
    <row r="130" spans="2:16">
      <c r="B130" s="1031">
        <f t="shared" si="6"/>
        <v>116</v>
      </c>
      <c r="C130" s="1032" t="str">
        <f t="shared" si="7"/>
        <v/>
      </c>
      <c r="D130" s="682"/>
      <c r="E130" s="683"/>
      <c r="F130" s="684"/>
      <c r="G130" s="1030"/>
      <c r="H130" s="840"/>
      <c r="I130" s="43"/>
      <c r="J130" s="1031">
        <f t="shared" si="8"/>
        <v>116</v>
      </c>
      <c r="K130" s="1032" t="str">
        <f t="shared" si="9"/>
        <v/>
      </c>
      <c r="L130" s="682" t="str">
        <f t="shared" si="5"/>
        <v/>
      </c>
      <c r="M130" s="683"/>
      <c r="N130" s="684"/>
      <c r="O130" s="1030"/>
      <c r="P130" s="840"/>
    </row>
    <row r="131" spans="2:16">
      <c r="B131" s="1031">
        <f t="shared" si="6"/>
        <v>117</v>
      </c>
      <c r="C131" s="1032" t="str">
        <f t="shared" si="7"/>
        <v/>
      </c>
      <c r="D131" s="682"/>
      <c r="E131" s="683"/>
      <c r="F131" s="684"/>
      <c r="G131" s="1030"/>
      <c r="H131" s="840"/>
      <c r="I131" s="43"/>
      <c r="J131" s="1031">
        <f t="shared" si="8"/>
        <v>117</v>
      </c>
      <c r="K131" s="1032" t="str">
        <f t="shared" si="9"/>
        <v/>
      </c>
      <c r="L131" s="682" t="str">
        <f t="shared" si="5"/>
        <v/>
      </c>
      <c r="M131" s="683"/>
      <c r="N131" s="684"/>
      <c r="O131" s="1030"/>
      <c r="P131" s="840"/>
    </row>
    <row r="132" spans="2:16">
      <c r="B132" s="1031">
        <f t="shared" si="6"/>
        <v>118</v>
      </c>
      <c r="C132" s="1032" t="str">
        <f t="shared" si="7"/>
        <v/>
      </c>
      <c r="D132" s="682"/>
      <c r="E132" s="683"/>
      <c r="F132" s="684"/>
      <c r="G132" s="1030"/>
      <c r="H132" s="840"/>
      <c r="I132" s="43"/>
      <c r="J132" s="1031">
        <f t="shared" si="8"/>
        <v>118</v>
      </c>
      <c r="K132" s="1032" t="str">
        <f t="shared" si="9"/>
        <v/>
      </c>
      <c r="L132" s="682" t="str">
        <f t="shared" si="5"/>
        <v/>
      </c>
      <c r="M132" s="683"/>
      <c r="N132" s="684"/>
      <c r="O132" s="1030"/>
      <c r="P132" s="840"/>
    </row>
    <row r="133" spans="2:16">
      <c r="B133" s="1031">
        <f t="shared" si="6"/>
        <v>119</v>
      </c>
      <c r="C133" s="1032" t="str">
        <f t="shared" si="7"/>
        <v/>
      </c>
      <c r="D133" s="682"/>
      <c r="E133" s="683"/>
      <c r="F133" s="684"/>
      <c r="G133" s="1030"/>
      <c r="H133" s="840"/>
      <c r="I133" s="43"/>
      <c r="J133" s="1031">
        <f t="shared" si="8"/>
        <v>119</v>
      </c>
      <c r="K133" s="1032" t="str">
        <f t="shared" si="9"/>
        <v/>
      </c>
      <c r="L133" s="682" t="str">
        <f t="shared" si="5"/>
        <v/>
      </c>
      <c r="M133" s="683"/>
      <c r="N133" s="684"/>
      <c r="O133" s="1030"/>
      <c r="P133" s="840"/>
    </row>
    <row r="134" spans="2:16">
      <c r="B134" s="1031">
        <f t="shared" si="6"/>
        <v>120</v>
      </c>
      <c r="C134" s="1032" t="str">
        <f t="shared" si="7"/>
        <v/>
      </c>
      <c r="D134" s="682"/>
      <c r="E134" s="683"/>
      <c r="F134" s="684"/>
      <c r="G134" s="1030"/>
      <c r="H134" s="840"/>
      <c r="I134" s="43"/>
      <c r="J134" s="1031">
        <f t="shared" si="8"/>
        <v>120</v>
      </c>
      <c r="K134" s="1032" t="str">
        <f t="shared" si="9"/>
        <v/>
      </c>
      <c r="L134" s="682" t="str">
        <f t="shared" si="5"/>
        <v/>
      </c>
      <c r="M134" s="683"/>
      <c r="N134" s="684"/>
      <c r="O134" s="1030"/>
      <c r="P134" s="840"/>
    </row>
    <row r="135" spans="2:16">
      <c r="B135" s="1031">
        <f t="shared" si="6"/>
        <v>121</v>
      </c>
      <c r="C135" s="1032" t="str">
        <f t="shared" si="7"/>
        <v/>
      </c>
      <c r="D135" s="682"/>
      <c r="E135" s="683"/>
      <c r="F135" s="684"/>
      <c r="G135" s="1030"/>
      <c r="H135" s="840"/>
      <c r="I135" s="43"/>
      <c r="J135" s="1031">
        <f t="shared" si="8"/>
        <v>121</v>
      </c>
      <c r="K135" s="1032" t="str">
        <f t="shared" si="9"/>
        <v/>
      </c>
      <c r="L135" s="682" t="str">
        <f t="shared" si="5"/>
        <v/>
      </c>
      <c r="M135" s="683"/>
      <c r="N135" s="684"/>
      <c r="O135" s="1030"/>
      <c r="P135" s="840"/>
    </row>
    <row r="136" spans="2:16">
      <c r="B136" s="1031">
        <f t="shared" si="6"/>
        <v>122</v>
      </c>
      <c r="C136" s="1032" t="str">
        <f t="shared" si="7"/>
        <v/>
      </c>
      <c r="D136" s="682"/>
      <c r="E136" s="683"/>
      <c r="F136" s="684"/>
      <c r="G136" s="1030"/>
      <c r="H136" s="840"/>
      <c r="I136" s="43"/>
      <c r="J136" s="1031">
        <f t="shared" si="8"/>
        <v>122</v>
      </c>
      <c r="K136" s="1032" t="str">
        <f t="shared" si="9"/>
        <v/>
      </c>
      <c r="L136" s="682" t="str">
        <f t="shared" si="5"/>
        <v/>
      </c>
      <c r="M136" s="683"/>
      <c r="N136" s="684"/>
      <c r="O136" s="1030"/>
      <c r="P136" s="840"/>
    </row>
    <row r="137" spans="2:16">
      <c r="B137" s="1031">
        <f t="shared" si="6"/>
        <v>123</v>
      </c>
      <c r="C137" s="1032" t="str">
        <f t="shared" si="7"/>
        <v/>
      </c>
      <c r="D137" s="682"/>
      <c r="E137" s="683"/>
      <c r="F137" s="684"/>
      <c r="G137" s="1030"/>
      <c r="H137" s="840"/>
      <c r="I137" s="43"/>
      <c r="J137" s="1031">
        <f t="shared" si="8"/>
        <v>123</v>
      </c>
      <c r="K137" s="1032" t="str">
        <f t="shared" si="9"/>
        <v/>
      </c>
      <c r="L137" s="682" t="str">
        <f t="shared" si="5"/>
        <v/>
      </c>
      <c r="M137" s="683"/>
      <c r="N137" s="684"/>
      <c r="O137" s="1030"/>
      <c r="P137" s="840"/>
    </row>
    <row r="138" spans="2:16">
      <c r="B138" s="1031">
        <f t="shared" si="6"/>
        <v>124</v>
      </c>
      <c r="C138" s="1032" t="str">
        <f t="shared" si="7"/>
        <v/>
      </c>
      <c r="D138" s="682"/>
      <c r="E138" s="683"/>
      <c r="F138" s="684"/>
      <c r="G138" s="1030"/>
      <c r="H138" s="840"/>
      <c r="I138" s="43"/>
      <c r="J138" s="1031">
        <f t="shared" si="8"/>
        <v>124</v>
      </c>
      <c r="K138" s="1032" t="str">
        <f t="shared" si="9"/>
        <v/>
      </c>
      <c r="L138" s="682" t="str">
        <f t="shared" si="5"/>
        <v/>
      </c>
      <c r="M138" s="683"/>
      <c r="N138" s="684"/>
      <c r="O138" s="1030"/>
      <c r="P138" s="840"/>
    </row>
    <row r="139" spans="2:16">
      <c r="B139" s="1031">
        <f t="shared" si="6"/>
        <v>125</v>
      </c>
      <c r="C139" s="1032" t="str">
        <f t="shared" si="7"/>
        <v/>
      </c>
      <c r="D139" s="682"/>
      <c r="E139" s="683"/>
      <c r="F139" s="684"/>
      <c r="G139" s="1030"/>
      <c r="H139" s="840"/>
      <c r="I139" s="43"/>
      <c r="J139" s="1031">
        <f t="shared" si="8"/>
        <v>125</v>
      </c>
      <c r="K139" s="1032" t="str">
        <f t="shared" si="9"/>
        <v/>
      </c>
      <c r="L139" s="682" t="str">
        <f t="shared" si="5"/>
        <v/>
      </c>
      <c r="M139" s="683"/>
      <c r="N139" s="684"/>
      <c r="O139" s="1030"/>
      <c r="P139" s="840"/>
    </row>
    <row r="140" spans="2:16">
      <c r="B140" s="1031">
        <f t="shared" si="6"/>
        <v>126</v>
      </c>
      <c r="C140" s="1032" t="str">
        <f t="shared" si="7"/>
        <v/>
      </c>
      <c r="D140" s="682"/>
      <c r="E140" s="683"/>
      <c r="F140" s="684"/>
      <c r="G140" s="1030"/>
      <c r="H140" s="840"/>
      <c r="I140" s="43"/>
      <c r="J140" s="1031">
        <f t="shared" si="8"/>
        <v>126</v>
      </c>
      <c r="K140" s="1032" t="str">
        <f t="shared" si="9"/>
        <v/>
      </c>
      <c r="L140" s="682" t="str">
        <f t="shared" si="5"/>
        <v/>
      </c>
      <c r="M140" s="683"/>
      <c r="N140" s="684"/>
      <c r="O140" s="1030"/>
      <c r="P140" s="840"/>
    </row>
    <row r="141" spans="2:16">
      <c r="B141" s="1031">
        <f t="shared" si="6"/>
        <v>127</v>
      </c>
      <c r="C141" s="1032" t="str">
        <f t="shared" si="7"/>
        <v/>
      </c>
      <c r="D141" s="682"/>
      <c r="E141" s="683"/>
      <c r="F141" s="684"/>
      <c r="G141" s="1030"/>
      <c r="H141" s="840"/>
      <c r="I141" s="43"/>
      <c r="J141" s="1031">
        <f t="shared" si="8"/>
        <v>127</v>
      </c>
      <c r="K141" s="1032" t="str">
        <f t="shared" si="9"/>
        <v/>
      </c>
      <c r="L141" s="682" t="str">
        <f t="shared" si="5"/>
        <v/>
      </c>
      <c r="M141" s="683"/>
      <c r="N141" s="684"/>
      <c r="O141" s="1030"/>
      <c r="P141" s="840"/>
    </row>
    <row r="142" spans="2:16">
      <c r="B142" s="1031">
        <f t="shared" si="6"/>
        <v>128</v>
      </c>
      <c r="C142" s="1032" t="str">
        <f t="shared" si="7"/>
        <v/>
      </c>
      <c r="D142" s="682"/>
      <c r="E142" s="683"/>
      <c r="F142" s="684"/>
      <c r="G142" s="1030"/>
      <c r="H142" s="840"/>
      <c r="I142" s="43"/>
      <c r="J142" s="1031">
        <f t="shared" si="8"/>
        <v>128</v>
      </c>
      <c r="K142" s="1032" t="str">
        <f t="shared" si="9"/>
        <v/>
      </c>
      <c r="L142" s="682" t="str">
        <f t="shared" ref="L142:L166" si="10">IF(D142="","",D142)</f>
        <v/>
      </c>
      <c r="M142" s="683"/>
      <c r="N142" s="684"/>
      <c r="O142" s="1030"/>
      <c r="P142" s="840"/>
    </row>
    <row r="143" spans="2:16">
      <c r="B143" s="1031">
        <f t="shared" ref="B143:B166" si="11">IF(B142="","",B142+1)</f>
        <v>129</v>
      </c>
      <c r="C143" s="1032" t="str">
        <f t="shared" ref="C143:C166" si="12">IF(C141="","",C141+1)</f>
        <v/>
      </c>
      <c r="D143" s="682"/>
      <c r="E143" s="683"/>
      <c r="F143" s="684"/>
      <c r="G143" s="1030"/>
      <c r="H143" s="840"/>
      <c r="I143" s="43"/>
      <c r="J143" s="1031">
        <f t="shared" ref="J143:J166" si="13">IF(J142="","",J142+1)</f>
        <v>129</v>
      </c>
      <c r="K143" s="1032" t="str">
        <f t="shared" ref="K143:K166" si="14">IF(K141="","",K141+1)</f>
        <v/>
      </c>
      <c r="L143" s="682" t="str">
        <f t="shared" si="10"/>
        <v/>
      </c>
      <c r="M143" s="683"/>
      <c r="N143" s="684"/>
      <c r="O143" s="1030"/>
      <c r="P143" s="840"/>
    </row>
    <row r="144" spans="2:16">
      <c r="B144" s="1031">
        <f t="shared" si="11"/>
        <v>130</v>
      </c>
      <c r="C144" s="1032" t="str">
        <f t="shared" si="12"/>
        <v/>
      </c>
      <c r="D144" s="682"/>
      <c r="E144" s="683"/>
      <c r="F144" s="684"/>
      <c r="G144" s="1030"/>
      <c r="H144" s="840"/>
      <c r="I144" s="43"/>
      <c r="J144" s="1031">
        <f t="shared" si="13"/>
        <v>130</v>
      </c>
      <c r="K144" s="1032" t="str">
        <f t="shared" si="14"/>
        <v/>
      </c>
      <c r="L144" s="682" t="str">
        <f t="shared" si="10"/>
        <v/>
      </c>
      <c r="M144" s="683"/>
      <c r="N144" s="684"/>
      <c r="O144" s="1030"/>
      <c r="P144" s="840"/>
    </row>
    <row r="145" spans="2:16">
      <c r="B145" s="1031">
        <f t="shared" si="11"/>
        <v>131</v>
      </c>
      <c r="C145" s="1032" t="str">
        <f t="shared" si="12"/>
        <v/>
      </c>
      <c r="D145" s="682"/>
      <c r="E145" s="683"/>
      <c r="F145" s="684"/>
      <c r="G145" s="1030"/>
      <c r="H145" s="840"/>
      <c r="I145" s="43"/>
      <c r="J145" s="1031">
        <f t="shared" si="13"/>
        <v>131</v>
      </c>
      <c r="K145" s="1032" t="str">
        <f t="shared" si="14"/>
        <v/>
      </c>
      <c r="L145" s="682" t="str">
        <f t="shared" si="10"/>
        <v/>
      </c>
      <c r="M145" s="683"/>
      <c r="N145" s="684"/>
      <c r="O145" s="1030"/>
      <c r="P145" s="840"/>
    </row>
    <row r="146" spans="2:16">
      <c r="B146" s="1031">
        <f t="shared" si="11"/>
        <v>132</v>
      </c>
      <c r="C146" s="1032" t="str">
        <f t="shared" si="12"/>
        <v/>
      </c>
      <c r="D146" s="682"/>
      <c r="E146" s="683"/>
      <c r="F146" s="684"/>
      <c r="G146" s="1030"/>
      <c r="H146" s="840"/>
      <c r="I146" s="43"/>
      <c r="J146" s="1031">
        <f t="shared" si="13"/>
        <v>132</v>
      </c>
      <c r="K146" s="1032" t="str">
        <f t="shared" si="14"/>
        <v/>
      </c>
      <c r="L146" s="682" t="str">
        <f t="shared" si="10"/>
        <v/>
      </c>
      <c r="M146" s="683"/>
      <c r="N146" s="684"/>
      <c r="O146" s="1030"/>
      <c r="P146" s="840"/>
    </row>
    <row r="147" spans="2:16">
      <c r="B147" s="1031">
        <f t="shared" si="11"/>
        <v>133</v>
      </c>
      <c r="C147" s="1032" t="str">
        <f t="shared" si="12"/>
        <v/>
      </c>
      <c r="D147" s="682"/>
      <c r="E147" s="683"/>
      <c r="F147" s="684"/>
      <c r="G147" s="1030"/>
      <c r="H147" s="840"/>
      <c r="I147" s="43"/>
      <c r="J147" s="1031">
        <f t="shared" si="13"/>
        <v>133</v>
      </c>
      <c r="K147" s="1032" t="str">
        <f t="shared" si="14"/>
        <v/>
      </c>
      <c r="L147" s="682" t="str">
        <f t="shared" si="10"/>
        <v/>
      </c>
      <c r="M147" s="683"/>
      <c r="N147" s="684"/>
      <c r="O147" s="1030"/>
      <c r="P147" s="840"/>
    </row>
    <row r="148" spans="2:16">
      <c r="B148" s="1031">
        <f t="shared" si="11"/>
        <v>134</v>
      </c>
      <c r="C148" s="1032" t="str">
        <f t="shared" si="12"/>
        <v/>
      </c>
      <c r="D148" s="682"/>
      <c r="E148" s="683"/>
      <c r="F148" s="684"/>
      <c r="G148" s="1030"/>
      <c r="H148" s="840"/>
      <c r="I148" s="43"/>
      <c r="J148" s="1031">
        <f t="shared" si="13"/>
        <v>134</v>
      </c>
      <c r="K148" s="1032" t="str">
        <f t="shared" si="14"/>
        <v/>
      </c>
      <c r="L148" s="682" t="str">
        <f t="shared" si="10"/>
        <v/>
      </c>
      <c r="M148" s="683"/>
      <c r="N148" s="684"/>
      <c r="O148" s="1030"/>
      <c r="P148" s="840"/>
    </row>
    <row r="149" spans="2:16">
      <c r="B149" s="1031">
        <f t="shared" si="11"/>
        <v>135</v>
      </c>
      <c r="C149" s="1032" t="str">
        <f t="shared" si="12"/>
        <v/>
      </c>
      <c r="D149" s="682"/>
      <c r="E149" s="683"/>
      <c r="F149" s="684"/>
      <c r="G149" s="1030"/>
      <c r="H149" s="840"/>
      <c r="I149" s="43"/>
      <c r="J149" s="1031">
        <f t="shared" si="13"/>
        <v>135</v>
      </c>
      <c r="K149" s="1032" t="str">
        <f t="shared" si="14"/>
        <v/>
      </c>
      <c r="L149" s="682" t="str">
        <f t="shared" si="10"/>
        <v/>
      </c>
      <c r="M149" s="683"/>
      <c r="N149" s="684"/>
      <c r="O149" s="1030"/>
      <c r="P149" s="840"/>
    </row>
    <row r="150" spans="2:16">
      <c r="B150" s="1031">
        <f t="shared" si="11"/>
        <v>136</v>
      </c>
      <c r="C150" s="1032" t="str">
        <f t="shared" si="12"/>
        <v/>
      </c>
      <c r="D150" s="682"/>
      <c r="E150" s="683"/>
      <c r="F150" s="684"/>
      <c r="G150" s="1030"/>
      <c r="H150" s="840"/>
      <c r="I150" s="43"/>
      <c r="J150" s="1031">
        <f t="shared" si="13"/>
        <v>136</v>
      </c>
      <c r="K150" s="1032" t="str">
        <f t="shared" si="14"/>
        <v/>
      </c>
      <c r="L150" s="682" t="str">
        <f t="shared" si="10"/>
        <v/>
      </c>
      <c r="M150" s="683"/>
      <c r="N150" s="684"/>
      <c r="O150" s="1030"/>
      <c r="P150" s="840"/>
    </row>
    <row r="151" spans="2:16">
      <c r="B151" s="1031">
        <f t="shared" si="11"/>
        <v>137</v>
      </c>
      <c r="C151" s="1032" t="str">
        <f t="shared" si="12"/>
        <v/>
      </c>
      <c r="D151" s="682"/>
      <c r="E151" s="683"/>
      <c r="F151" s="684"/>
      <c r="G151" s="1030"/>
      <c r="H151" s="840"/>
      <c r="I151" s="43"/>
      <c r="J151" s="1031">
        <f t="shared" si="13"/>
        <v>137</v>
      </c>
      <c r="K151" s="1032" t="str">
        <f t="shared" si="14"/>
        <v/>
      </c>
      <c r="L151" s="682" t="str">
        <f t="shared" si="10"/>
        <v/>
      </c>
      <c r="M151" s="683"/>
      <c r="N151" s="684"/>
      <c r="O151" s="1030"/>
      <c r="P151" s="840"/>
    </row>
    <row r="152" spans="2:16">
      <c r="B152" s="1031">
        <f t="shared" si="11"/>
        <v>138</v>
      </c>
      <c r="C152" s="1032" t="str">
        <f t="shared" si="12"/>
        <v/>
      </c>
      <c r="D152" s="682"/>
      <c r="E152" s="683"/>
      <c r="F152" s="684"/>
      <c r="G152" s="1030"/>
      <c r="H152" s="840"/>
      <c r="I152" s="43"/>
      <c r="J152" s="1031">
        <f t="shared" si="13"/>
        <v>138</v>
      </c>
      <c r="K152" s="1032" t="str">
        <f t="shared" si="14"/>
        <v/>
      </c>
      <c r="L152" s="682" t="str">
        <f t="shared" si="10"/>
        <v/>
      </c>
      <c r="M152" s="683"/>
      <c r="N152" s="684"/>
      <c r="O152" s="1030"/>
      <c r="P152" s="840"/>
    </row>
    <row r="153" spans="2:16">
      <c r="B153" s="1031">
        <f t="shared" si="11"/>
        <v>139</v>
      </c>
      <c r="C153" s="1032" t="str">
        <f t="shared" si="12"/>
        <v/>
      </c>
      <c r="D153" s="682"/>
      <c r="E153" s="683"/>
      <c r="F153" s="684"/>
      <c r="G153" s="1030"/>
      <c r="H153" s="840"/>
      <c r="I153" s="43"/>
      <c r="J153" s="1031">
        <f t="shared" si="13"/>
        <v>139</v>
      </c>
      <c r="K153" s="1032" t="str">
        <f t="shared" si="14"/>
        <v/>
      </c>
      <c r="L153" s="682" t="str">
        <f t="shared" si="10"/>
        <v/>
      </c>
      <c r="M153" s="683"/>
      <c r="N153" s="684"/>
      <c r="O153" s="1030"/>
      <c r="P153" s="840"/>
    </row>
    <row r="154" spans="2:16">
      <c r="B154" s="1031">
        <f t="shared" si="11"/>
        <v>140</v>
      </c>
      <c r="C154" s="1032" t="str">
        <f t="shared" si="12"/>
        <v/>
      </c>
      <c r="D154" s="682"/>
      <c r="E154" s="683"/>
      <c r="F154" s="684"/>
      <c r="G154" s="1030"/>
      <c r="H154" s="840"/>
      <c r="I154" s="43"/>
      <c r="J154" s="1031">
        <f t="shared" si="13"/>
        <v>140</v>
      </c>
      <c r="K154" s="1032" t="str">
        <f t="shared" si="14"/>
        <v/>
      </c>
      <c r="L154" s="682" t="str">
        <f t="shared" si="10"/>
        <v/>
      </c>
      <c r="M154" s="683"/>
      <c r="N154" s="684"/>
      <c r="O154" s="1030"/>
      <c r="P154" s="840"/>
    </row>
    <row r="155" spans="2:16">
      <c r="B155" s="1031">
        <f t="shared" si="11"/>
        <v>141</v>
      </c>
      <c r="C155" s="1032" t="str">
        <f t="shared" si="12"/>
        <v/>
      </c>
      <c r="D155" s="682"/>
      <c r="E155" s="683"/>
      <c r="F155" s="684"/>
      <c r="G155" s="1030"/>
      <c r="H155" s="840"/>
      <c r="I155" s="43"/>
      <c r="J155" s="1031">
        <f t="shared" si="13"/>
        <v>141</v>
      </c>
      <c r="K155" s="1032" t="str">
        <f t="shared" si="14"/>
        <v/>
      </c>
      <c r="L155" s="682" t="str">
        <f t="shared" si="10"/>
        <v/>
      </c>
      <c r="M155" s="683"/>
      <c r="N155" s="684"/>
      <c r="O155" s="1030"/>
      <c r="P155" s="840"/>
    </row>
    <row r="156" spans="2:16">
      <c r="B156" s="1031">
        <f t="shared" si="11"/>
        <v>142</v>
      </c>
      <c r="C156" s="1032" t="str">
        <f t="shared" si="12"/>
        <v/>
      </c>
      <c r="D156" s="682"/>
      <c r="E156" s="683"/>
      <c r="F156" s="684"/>
      <c r="G156" s="1030"/>
      <c r="H156" s="840"/>
      <c r="I156" s="43"/>
      <c r="J156" s="1031">
        <f t="shared" si="13"/>
        <v>142</v>
      </c>
      <c r="K156" s="1032" t="str">
        <f t="shared" si="14"/>
        <v/>
      </c>
      <c r="L156" s="682" t="str">
        <f t="shared" si="10"/>
        <v/>
      </c>
      <c r="M156" s="683"/>
      <c r="N156" s="684"/>
      <c r="O156" s="1030"/>
      <c r="P156" s="840"/>
    </row>
    <row r="157" spans="2:16">
      <c r="B157" s="1031">
        <f t="shared" si="11"/>
        <v>143</v>
      </c>
      <c r="C157" s="1032" t="str">
        <f t="shared" si="12"/>
        <v/>
      </c>
      <c r="D157" s="682"/>
      <c r="E157" s="683"/>
      <c r="F157" s="684"/>
      <c r="G157" s="1030"/>
      <c r="H157" s="840"/>
      <c r="I157" s="43"/>
      <c r="J157" s="1031">
        <f t="shared" si="13"/>
        <v>143</v>
      </c>
      <c r="K157" s="1032" t="str">
        <f t="shared" si="14"/>
        <v/>
      </c>
      <c r="L157" s="682" t="str">
        <f t="shared" si="10"/>
        <v/>
      </c>
      <c r="M157" s="683"/>
      <c r="N157" s="684"/>
      <c r="O157" s="1030"/>
      <c r="P157" s="840"/>
    </row>
    <row r="158" spans="2:16">
      <c r="B158" s="1031">
        <f t="shared" si="11"/>
        <v>144</v>
      </c>
      <c r="C158" s="1032" t="str">
        <f t="shared" si="12"/>
        <v/>
      </c>
      <c r="D158" s="682"/>
      <c r="E158" s="683"/>
      <c r="F158" s="684"/>
      <c r="G158" s="1030"/>
      <c r="H158" s="840"/>
      <c r="I158" s="43"/>
      <c r="J158" s="1031">
        <f t="shared" si="13"/>
        <v>144</v>
      </c>
      <c r="K158" s="1032" t="str">
        <f t="shared" si="14"/>
        <v/>
      </c>
      <c r="L158" s="682" t="str">
        <f t="shared" si="10"/>
        <v/>
      </c>
      <c r="M158" s="683"/>
      <c r="N158" s="684"/>
      <c r="O158" s="1030"/>
      <c r="P158" s="840"/>
    </row>
    <row r="159" spans="2:16">
      <c r="B159" s="1031">
        <f t="shared" si="11"/>
        <v>145</v>
      </c>
      <c r="C159" s="1032" t="str">
        <f t="shared" si="12"/>
        <v/>
      </c>
      <c r="D159" s="682"/>
      <c r="E159" s="683"/>
      <c r="F159" s="684"/>
      <c r="G159" s="1030"/>
      <c r="H159" s="840"/>
      <c r="I159" s="43"/>
      <c r="J159" s="1031">
        <f t="shared" si="13"/>
        <v>145</v>
      </c>
      <c r="K159" s="1032" t="str">
        <f t="shared" si="14"/>
        <v/>
      </c>
      <c r="L159" s="682" t="str">
        <f t="shared" si="10"/>
        <v/>
      </c>
      <c r="M159" s="683"/>
      <c r="N159" s="684"/>
      <c r="O159" s="1030"/>
      <c r="P159" s="840"/>
    </row>
    <row r="160" spans="2:16">
      <c r="B160" s="1031">
        <f t="shared" si="11"/>
        <v>146</v>
      </c>
      <c r="C160" s="1032" t="str">
        <f t="shared" si="12"/>
        <v/>
      </c>
      <c r="D160" s="682"/>
      <c r="E160" s="683"/>
      <c r="F160" s="684"/>
      <c r="G160" s="1030"/>
      <c r="H160" s="840"/>
      <c r="I160" s="43"/>
      <c r="J160" s="1031">
        <f t="shared" si="13"/>
        <v>146</v>
      </c>
      <c r="K160" s="1032" t="str">
        <f t="shared" si="14"/>
        <v/>
      </c>
      <c r="L160" s="682" t="str">
        <f t="shared" si="10"/>
        <v/>
      </c>
      <c r="M160" s="683"/>
      <c r="N160" s="684"/>
      <c r="O160" s="1030"/>
      <c r="P160" s="840"/>
    </row>
    <row r="161" spans="2:16">
      <c r="B161" s="1031">
        <f t="shared" si="11"/>
        <v>147</v>
      </c>
      <c r="C161" s="1032" t="str">
        <f t="shared" si="12"/>
        <v/>
      </c>
      <c r="D161" s="682"/>
      <c r="E161" s="683"/>
      <c r="F161" s="684"/>
      <c r="G161" s="1030"/>
      <c r="H161" s="840"/>
      <c r="I161" s="43"/>
      <c r="J161" s="1031">
        <f t="shared" si="13"/>
        <v>147</v>
      </c>
      <c r="K161" s="1032" t="str">
        <f t="shared" si="14"/>
        <v/>
      </c>
      <c r="L161" s="682" t="str">
        <f t="shared" si="10"/>
        <v/>
      </c>
      <c r="M161" s="683"/>
      <c r="N161" s="684"/>
      <c r="O161" s="1030"/>
      <c r="P161" s="840"/>
    </row>
    <row r="162" spans="2:16">
      <c r="B162" s="1031">
        <f t="shared" si="11"/>
        <v>148</v>
      </c>
      <c r="C162" s="1032" t="str">
        <f t="shared" si="12"/>
        <v/>
      </c>
      <c r="D162" s="682"/>
      <c r="E162" s="683"/>
      <c r="F162" s="684"/>
      <c r="G162" s="1030"/>
      <c r="H162" s="840"/>
      <c r="I162" s="43"/>
      <c r="J162" s="1031">
        <f t="shared" si="13"/>
        <v>148</v>
      </c>
      <c r="K162" s="1032" t="str">
        <f t="shared" si="14"/>
        <v/>
      </c>
      <c r="L162" s="682" t="str">
        <f t="shared" si="10"/>
        <v/>
      </c>
      <c r="M162" s="683"/>
      <c r="N162" s="684"/>
      <c r="O162" s="1030"/>
      <c r="P162" s="840"/>
    </row>
    <row r="163" spans="2:16">
      <c r="B163" s="1031">
        <f t="shared" si="11"/>
        <v>149</v>
      </c>
      <c r="C163" s="1032" t="str">
        <f t="shared" si="12"/>
        <v/>
      </c>
      <c r="D163" s="682"/>
      <c r="E163" s="683"/>
      <c r="F163" s="684"/>
      <c r="G163" s="1030"/>
      <c r="H163" s="840"/>
      <c r="I163" s="43"/>
      <c r="J163" s="1031">
        <f t="shared" si="13"/>
        <v>149</v>
      </c>
      <c r="K163" s="1032" t="str">
        <f t="shared" si="14"/>
        <v/>
      </c>
      <c r="L163" s="682" t="str">
        <f t="shared" si="10"/>
        <v/>
      </c>
      <c r="M163" s="683"/>
      <c r="N163" s="684"/>
      <c r="O163" s="1030"/>
      <c r="P163" s="840"/>
    </row>
    <row r="164" spans="2:16">
      <c r="B164" s="1031">
        <f t="shared" si="11"/>
        <v>150</v>
      </c>
      <c r="C164" s="1032" t="str">
        <f t="shared" si="12"/>
        <v/>
      </c>
      <c r="D164" s="682"/>
      <c r="E164" s="683"/>
      <c r="F164" s="684"/>
      <c r="G164" s="1030"/>
      <c r="H164" s="840"/>
      <c r="I164" s="43"/>
      <c r="J164" s="1031">
        <f t="shared" si="13"/>
        <v>150</v>
      </c>
      <c r="K164" s="1032" t="str">
        <f t="shared" si="14"/>
        <v/>
      </c>
      <c r="L164" s="682" t="str">
        <f t="shared" si="10"/>
        <v/>
      </c>
      <c r="M164" s="683"/>
      <c r="N164" s="684"/>
      <c r="O164" s="1030"/>
      <c r="P164" s="840"/>
    </row>
    <row r="165" spans="2:16">
      <c r="B165" s="1031">
        <f t="shared" si="11"/>
        <v>151</v>
      </c>
      <c r="C165" s="1032" t="str">
        <f t="shared" si="12"/>
        <v/>
      </c>
      <c r="D165" s="682"/>
      <c r="E165" s="683"/>
      <c r="F165" s="684"/>
      <c r="G165" s="1030"/>
      <c r="H165" s="840"/>
      <c r="I165" s="43"/>
      <c r="J165" s="1031">
        <f t="shared" si="13"/>
        <v>151</v>
      </c>
      <c r="K165" s="1032" t="str">
        <f t="shared" si="14"/>
        <v/>
      </c>
      <c r="L165" s="682" t="str">
        <f t="shared" si="10"/>
        <v/>
      </c>
      <c r="M165" s="683"/>
      <c r="N165" s="684"/>
      <c r="O165" s="1030"/>
      <c r="P165" s="840"/>
    </row>
    <row r="166" spans="2:16">
      <c r="B166" s="1031">
        <f t="shared" si="11"/>
        <v>152</v>
      </c>
      <c r="C166" s="1032" t="str">
        <f t="shared" si="12"/>
        <v/>
      </c>
      <c r="D166" s="682"/>
      <c r="E166" s="683"/>
      <c r="F166" s="684"/>
      <c r="G166" s="1030"/>
      <c r="H166" s="840"/>
      <c r="I166" s="43"/>
      <c r="J166" s="1031">
        <f t="shared" si="13"/>
        <v>152</v>
      </c>
      <c r="K166" s="1032" t="str">
        <f t="shared" si="14"/>
        <v/>
      </c>
      <c r="L166" s="682" t="str">
        <f t="shared" si="10"/>
        <v/>
      </c>
      <c r="M166" s="683"/>
      <c r="N166" s="684"/>
      <c r="O166" s="1030"/>
      <c r="P166" s="840"/>
    </row>
    <row r="167" spans="2:16" ht="25.5" customHeight="1">
      <c r="B167" s="43"/>
      <c r="C167" s="43"/>
      <c r="D167" s="100">
        <f>COUNTIF(D14:D166,"●")</f>
        <v>0</v>
      </c>
      <c r="E167" s="685">
        <f>SUM(E14:E166)</f>
        <v>0</v>
      </c>
      <c r="F167" s="43"/>
      <c r="G167" s="43"/>
      <c r="H167" s="43"/>
      <c r="I167" s="43"/>
      <c r="J167" s="43"/>
      <c r="K167" s="43"/>
      <c r="L167" s="100">
        <f>COUNTIF(L14:L166,"●")</f>
        <v>0</v>
      </c>
      <c r="M167" s="190">
        <f>SUM(M14:M166)</f>
        <v>0</v>
      </c>
      <c r="N167" s="100"/>
      <c r="O167" s="100"/>
      <c r="P167" s="43"/>
    </row>
  </sheetData>
  <mergeCells count="627">
    <mergeCell ref="B166:C166"/>
    <mergeCell ref="G166:H166"/>
    <mergeCell ref="J166:K166"/>
    <mergeCell ref="O166:P166"/>
    <mergeCell ref="B164:C164"/>
    <mergeCell ref="G164:H164"/>
    <mergeCell ref="J164:K164"/>
    <mergeCell ref="O164:P164"/>
    <mergeCell ref="B165:C165"/>
    <mergeCell ref="G165:H165"/>
    <mergeCell ref="J165:K165"/>
    <mergeCell ref="O165:P165"/>
    <mergeCell ref="B162:C162"/>
    <mergeCell ref="G162:H162"/>
    <mergeCell ref="J162:K162"/>
    <mergeCell ref="O162:P162"/>
    <mergeCell ref="B163:C163"/>
    <mergeCell ref="G163:H163"/>
    <mergeCell ref="J163:K163"/>
    <mergeCell ref="O163:P163"/>
    <mergeCell ref="B160:C160"/>
    <mergeCell ref="G160:H160"/>
    <mergeCell ref="J160:K160"/>
    <mergeCell ref="O160:P160"/>
    <mergeCell ref="B161:C161"/>
    <mergeCell ref="G161:H161"/>
    <mergeCell ref="J161:K161"/>
    <mergeCell ref="O161:P161"/>
    <mergeCell ref="B158:C158"/>
    <mergeCell ref="G158:H158"/>
    <mergeCell ref="J158:K158"/>
    <mergeCell ref="O158:P158"/>
    <mergeCell ref="B159:C159"/>
    <mergeCell ref="G159:H159"/>
    <mergeCell ref="J159:K159"/>
    <mergeCell ref="O159:P159"/>
    <mergeCell ref="B156:C156"/>
    <mergeCell ref="G156:H156"/>
    <mergeCell ref="J156:K156"/>
    <mergeCell ref="O156:P156"/>
    <mergeCell ref="B157:C157"/>
    <mergeCell ref="G157:H157"/>
    <mergeCell ref="J157:K157"/>
    <mergeCell ref="O157:P157"/>
    <mergeCell ref="B154:C154"/>
    <mergeCell ref="G154:H154"/>
    <mergeCell ref="J154:K154"/>
    <mergeCell ref="O154:P154"/>
    <mergeCell ref="B155:C155"/>
    <mergeCell ref="G155:H155"/>
    <mergeCell ref="J155:K155"/>
    <mergeCell ref="O155:P155"/>
    <mergeCell ref="B152:C152"/>
    <mergeCell ref="G152:H152"/>
    <mergeCell ref="J152:K152"/>
    <mergeCell ref="O152:P152"/>
    <mergeCell ref="B153:C153"/>
    <mergeCell ref="G153:H153"/>
    <mergeCell ref="J153:K153"/>
    <mergeCell ref="O153:P153"/>
    <mergeCell ref="B150:C150"/>
    <mergeCell ref="G150:H150"/>
    <mergeCell ref="J150:K150"/>
    <mergeCell ref="O150:P150"/>
    <mergeCell ref="B151:C151"/>
    <mergeCell ref="G151:H151"/>
    <mergeCell ref="J151:K151"/>
    <mergeCell ref="O151:P151"/>
    <mergeCell ref="B148:C148"/>
    <mergeCell ref="G148:H148"/>
    <mergeCell ref="J148:K148"/>
    <mergeCell ref="O148:P148"/>
    <mergeCell ref="B149:C149"/>
    <mergeCell ref="G149:H149"/>
    <mergeCell ref="J149:K149"/>
    <mergeCell ref="O149:P149"/>
    <mergeCell ref="B146:C146"/>
    <mergeCell ref="G146:H146"/>
    <mergeCell ref="J146:K146"/>
    <mergeCell ref="O146:P146"/>
    <mergeCell ref="B147:C147"/>
    <mergeCell ref="G147:H147"/>
    <mergeCell ref="J147:K147"/>
    <mergeCell ref="O147:P147"/>
    <mergeCell ref="B144:C144"/>
    <mergeCell ref="G144:H144"/>
    <mergeCell ref="J144:K144"/>
    <mergeCell ref="O144:P144"/>
    <mergeCell ref="B145:C145"/>
    <mergeCell ref="G145:H145"/>
    <mergeCell ref="J145:K145"/>
    <mergeCell ref="O145:P145"/>
    <mergeCell ref="B142:C142"/>
    <mergeCell ref="G142:H142"/>
    <mergeCell ref="J142:K142"/>
    <mergeCell ref="O142:P142"/>
    <mergeCell ref="B143:C143"/>
    <mergeCell ref="G143:H143"/>
    <mergeCell ref="J143:K143"/>
    <mergeCell ref="O143:P143"/>
    <mergeCell ref="B140:C140"/>
    <mergeCell ref="G140:H140"/>
    <mergeCell ref="J140:K140"/>
    <mergeCell ref="O140:P140"/>
    <mergeCell ref="B141:C141"/>
    <mergeCell ref="G141:H141"/>
    <mergeCell ref="J141:K141"/>
    <mergeCell ref="O141:P141"/>
    <mergeCell ref="B138:C138"/>
    <mergeCell ref="G138:H138"/>
    <mergeCell ref="J138:K138"/>
    <mergeCell ref="O138:P138"/>
    <mergeCell ref="B139:C139"/>
    <mergeCell ref="G139:H139"/>
    <mergeCell ref="J139:K139"/>
    <mergeCell ref="O139:P139"/>
    <mergeCell ref="B136:C136"/>
    <mergeCell ref="G136:H136"/>
    <mergeCell ref="J136:K136"/>
    <mergeCell ref="O136:P136"/>
    <mergeCell ref="B137:C137"/>
    <mergeCell ref="G137:H137"/>
    <mergeCell ref="J137:K137"/>
    <mergeCell ref="O137:P137"/>
    <mergeCell ref="B134:C134"/>
    <mergeCell ref="G134:H134"/>
    <mergeCell ref="J134:K134"/>
    <mergeCell ref="O134:P134"/>
    <mergeCell ref="B135:C135"/>
    <mergeCell ref="G135:H135"/>
    <mergeCell ref="J135:K135"/>
    <mergeCell ref="O135:P135"/>
    <mergeCell ref="B132:C132"/>
    <mergeCell ref="G132:H132"/>
    <mergeCell ref="J132:K132"/>
    <mergeCell ref="O132:P132"/>
    <mergeCell ref="B133:C133"/>
    <mergeCell ref="G133:H133"/>
    <mergeCell ref="J133:K133"/>
    <mergeCell ref="O133:P133"/>
    <mergeCell ref="B130:C130"/>
    <mergeCell ref="G130:H130"/>
    <mergeCell ref="J130:K130"/>
    <mergeCell ref="O130:P130"/>
    <mergeCell ref="B131:C131"/>
    <mergeCell ref="G131:H131"/>
    <mergeCell ref="J131:K131"/>
    <mergeCell ref="O131:P131"/>
    <mergeCell ref="B128:C128"/>
    <mergeCell ref="G128:H128"/>
    <mergeCell ref="J128:K128"/>
    <mergeCell ref="O128:P128"/>
    <mergeCell ref="B129:C129"/>
    <mergeCell ref="G129:H129"/>
    <mergeCell ref="J129:K129"/>
    <mergeCell ref="O129:P129"/>
    <mergeCell ref="B126:C126"/>
    <mergeCell ref="G126:H126"/>
    <mergeCell ref="J126:K126"/>
    <mergeCell ref="O126:P126"/>
    <mergeCell ref="B127:C127"/>
    <mergeCell ref="G127:H127"/>
    <mergeCell ref="J127:K127"/>
    <mergeCell ref="O127:P127"/>
    <mergeCell ref="B124:C124"/>
    <mergeCell ref="G124:H124"/>
    <mergeCell ref="J124:K124"/>
    <mergeCell ref="O124:P124"/>
    <mergeCell ref="B125:C125"/>
    <mergeCell ref="G125:H125"/>
    <mergeCell ref="J125:K125"/>
    <mergeCell ref="O125:P125"/>
    <mergeCell ref="B122:C122"/>
    <mergeCell ref="G122:H122"/>
    <mergeCell ref="J122:K122"/>
    <mergeCell ref="O122:P122"/>
    <mergeCell ref="B123:C123"/>
    <mergeCell ref="G123:H123"/>
    <mergeCell ref="J123:K123"/>
    <mergeCell ref="O123:P123"/>
    <mergeCell ref="B120:C120"/>
    <mergeCell ref="G120:H120"/>
    <mergeCell ref="J120:K120"/>
    <mergeCell ref="O120:P120"/>
    <mergeCell ref="B121:C121"/>
    <mergeCell ref="G121:H121"/>
    <mergeCell ref="J121:K121"/>
    <mergeCell ref="O121:P121"/>
    <mergeCell ref="B118:C118"/>
    <mergeCell ref="G118:H118"/>
    <mergeCell ref="J118:K118"/>
    <mergeCell ref="O118:P118"/>
    <mergeCell ref="B119:C119"/>
    <mergeCell ref="G119:H119"/>
    <mergeCell ref="J119:K119"/>
    <mergeCell ref="O119:P119"/>
    <mergeCell ref="B116:C116"/>
    <mergeCell ref="G116:H116"/>
    <mergeCell ref="J116:K116"/>
    <mergeCell ref="O116:P116"/>
    <mergeCell ref="B117:C117"/>
    <mergeCell ref="G117:H117"/>
    <mergeCell ref="J117:K117"/>
    <mergeCell ref="O117:P117"/>
    <mergeCell ref="B114:C114"/>
    <mergeCell ref="G114:H114"/>
    <mergeCell ref="J114:K114"/>
    <mergeCell ref="O114:P114"/>
    <mergeCell ref="B115:C115"/>
    <mergeCell ref="G115:H115"/>
    <mergeCell ref="J115:K115"/>
    <mergeCell ref="O115:P115"/>
    <mergeCell ref="B112:C112"/>
    <mergeCell ref="G112:H112"/>
    <mergeCell ref="J112:K112"/>
    <mergeCell ref="O112:P112"/>
    <mergeCell ref="B113:C113"/>
    <mergeCell ref="G113:H113"/>
    <mergeCell ref="J113:K113"/>
    <mergeCell ref="O113:P113"/>
    <mergeCell ref="B110:C110"/>
    <mergeCell ref="G110:H110"/>
    <mergeCell ref="J110:K110"/>
    <mergeCell ref="O110:P110"/>
    <mergeCell ref="B111:C111"/>
    <mergeCell ref="G111:H111"/>
    <mergeCell ref="J111:K111"/>
    <mergeCell ref="O111:P111"/>
    <mergeCell ref="B108:C108"/>
    <mergeCell ref="G108:H108"/>
    <mergeCell ref="J108:K108"/>
    <mergeCell ref="O108:P108"/>
    <mergeCell ref="B109:C109"/>
    <mergeCell ref="G109:H109"/>
    <mergeCell ref="J109:K109"/>
    <mergeCell ref="O109:P109"/>
    <mergeCell ref="B106:C106"/>
    <mergeCell ref="G106:H106"/>
    <mergeCell ref="J106:K106"/>
    <mergeCell ref="O106:P106"/>
    <mergeCell ref="B107:C107"/>
    <mergeCell ref="G107:H107"/>
    <mergeCell ref="J107:K107"/>
    <mergeCell ref="O107:P107"/>
    <mergeCell ref="B104:C104"/>
    <mergeCell ref="G104:H104"/>
    <mergeCell ref="J104:K104"/>
    <mergeCell ref="O104:P104"/>
    <mergeCell ref="B105:C105"/>
    <mergeCell ref="G105:H105"/>
    <mergeCell ref="J105:K105"/>
    <mergeCell ref="O105:P105"/>
    <mergeCell ref="B102:C102"/>
    <mergeCell ref="G102:H102"/>
    <mergeCell ref="J102:K102"/>
    <mergeCell ref="O102:P102"/>
    <mergeCell ref="B103:C103"/>
    <mergeCell ref="G103:H103"/>
    <mergeCell ref="J103:K103"/>
    <mergeCell ref="O103:P103"/>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B52:C52"/>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B48:C48"/>
    <mergeCell ref="G48:H48"/>
    <mergeCell ref="J48:K48"/>
    <mergeCell ref="O48:P48"/>
    <mergeCell ref="B49:C49"/>
    <mergeCell ref="G49:H49"/>
    <mergeCell ref="J49:K49"/>
    <mergeCell ref="O49:P49"/>
    <mergeCell ref="B46:C46"/>
    <mergeCell ref="G46:H46"/>
    <mergeCell ref="J46:K46"/>
    <mergeCell ref="O46:P46"/>
    <mergeCell ref="B47:C47"/>
    <mergeCell ref="G47:H47"/>
    <mergeCell ref="J47:K47"/>
    <mergeCell ref="O47:P47"/>
    <mergeCell ref="B44:C44"/>
    <mergeCell ref="G44:H44"/>
    <mergeCell ref="J44:K44"/>
    <mergeCell ref="O44:P44"/>
    <mergeCell ref="B45:C45"/>
    <mergeCell ref="G45:H45"/>
    <mergeCell ref="J45:K45"/>
    <mergeCell ref="O45:P45"/>
    <mergeCell ref="B42:C42"/>
    <mergeCell ref="G42:H42"/>
    <mergeCell ref="J42:K42"/>
    <mergeCell ref="O42:P42"/>
    <mergeCell ref="B43:C43"/>
    <mergeCell ref="G43:H43"/>
    <mergeCell ref="J43:K43"/>
    <mergeCell ref="O43:P43"/>
    <mergeCell ref="B40:C40"/>
    <mergeCell ref="G40:H40"/>
    <mergeCell ref="J40:K40"/>
    <mergeCell ref="O40:P40"/>
    <mergeCell ref="B41:C41"/>
    <mergeCell ref="G41:H41"/>
    <mergeCell ref="J41:K41"/>
    <mergeCell ref="O41:P41"/>
    <mergeCell ref="B38:C38"/>
    <mergeCell ref="G38:H38"/>
    <mergeCell ref="J38:K38"/>
    <mergeCell ref="O38:P38"/>
    <mergeCell ref="B39:C39"/>
    <mergeCell ref="G39:H39"/>
    <mergeCell ref="J39:K39"/>
    <mergeCell ref="O39:P39"/>
    <mergeCell ref="B36:C36"/>
    <mergeCell ref="G36:H36"/>
    <mergeCell ref="J36:K36"/>
    <mergeCell ref="O36:P36"/>
    <mergeCell ref="B37:C37"/>
    <mergeCell ref="G37:H37"/>
    <mergeCell ref="J37:K37"/>
    <mergeCell ref="O37:P37"/>
    <mergeCell ref="B34:C34"/>
    <mergeCell ref="G34:H34"/>
    <mergeCell ref="J34:K34"/>
    <mergeCell ref="O34:P34"/>
    <mergeCell ref="B35:C35"/>
    <mergeCell ref="G35:H35"/>
    <mergeCell ref="J35:K35"/>
    <mergeCell ref="O35:P35"/>
    <mergeCell ref="B32:C32"/>
    <mergeCell ref="G32:H32"/>
    <mergeCell ref="J32:K32"/>
    <mergeCell ref="O32:P32"/>
    <mergeCell ref="B33:C33"/>
    <mergeCell ref="G33:H33"/>
    <mergeCell ref="J33:K33"/>
    <mergeCell ref="O33:P33"/>
    <mergeCell ref="B30:C30"/>
    <mergeCell ref="G30:H30"/>
    <mergeCell ref="J30:K30"/>
    <mergeCell ref="O30:P30"/>
    <mergeCell ref="B31:C31"/>
    <mergeCell ref="G31:H31"/>
    <mergeCell ref="J31:K31"/>
    <mergeCell ref="O31:P31"/>
    <mergeCell ref="B28:C28"/>
    <mergeCell ref="G28:H28"/>
    <mergeCell ref="J28:K28"/>
    <mergeCell ref="O28:P28"/>
    <mergeCell ref="B29:C29"/>
    <mergeCell ref="G29:H29"/>
    <mergeCell ref="J29:K29"/>
    <mergeCell ref="O29:P29"/>
    <mergeCell ref="B26:C26"/>
    <mergeCell ref="G26:H26"/>
    <mergeCell ref="J26:K26"/>
    <mergeCell ref="O26:P26"/>
    <mergeCell ref="B27:C27"/>
    <mergeCell ref="G27:H27"/>
    <mergeCell ref="J27:K27"/>
    <mergeCell ref="O27:P27"/>
    <mergeCell ref="B24:C24"/>
    <mergeCell ref="G24:H24"/>
    <mergeCell ref="J24:K24"/>
    <mergeCell ref="O24:P24"/>
    <mergeCell ref="B25:C25"/>
    <mergeCell ref="G25:H25"/>
    <mergeCell ref="J25:K25"/>
    <mergeCell ref="O25:P25"/>
    <mergeCell ref="B22:C22"/>
    <mergeCell ref="G22:H22"/>
    <mergeCell ref="J22:K22"/>
    <mergeCell ref="O22:P22"/>
    <mergeCell ref="B23:C23"/>
    <mergeCell ref="G23:H23"/>
    <mergeCell ref="J23:K23"/>
    <mergeCell ref="O23:P23"/>
    <mergeCell ref="B20:C20"/>
    <mergeCell ref="G20:H20"/>
    <mergeCell ref="J20:K20"/>
    <mergeCell ref="O20:P20"/>
    <mergeCell ref="B21:C21"/>
    <mergeCell ref="G21:H21"/>
    <mergeCell ref="J21:K21"/>
    <mergeCell ref="O21:P21"/>
    <mergeCell ref="B18:C18"/>
    <mergeCell ref="G18:H18"/>
    <mergeCell ref="J18:K18"/>
    <mergeCell ref="O18:P18"/>
    <mergeCell ref="B19:C19"/>
    <mergeCell ref="G19:H19"/>
    <mergeCell ref="J19:K19"/>
    <mergeCell ref="O19:P19"/>
    <mergeCell ref="B16:C16"/>
    <mergeCell ref="G16:H16"/>
    <mergeCell ref="J16:K16"/>
    <mergeCell ref="O16:P16"/>
    <mergeCell ref="B17:C17"/>
    <mergeCell ref="G17:H17"/>
    <mergeCell ref="J17:K17"/>
    <mergeCell ref="O17:P17"/>
    <mergeCell ref="O13:P13"/>
    <mergeCell ref="B14:C14"/>
    <mergeCell ref="G14:H14"/>
    <mergeCell ref="J14:K14"/>
    <mergeCell ref="O14:P14"/>
    <mergeCell ref="B15:C15"/>
    <mergeCell ref="G15:H15"/>
    <mergeCell ref="J15:K15"/>
    <mergeCell ref="O15:P15"/>
    <mergeCell ref="J7:K9"/>
    <mergeCell ref="D8:G8"/>
    <mergeCell ref="D9:G9"/>
    <mergeCell ref="L9:N9"/>
    <mergeCell ref="B13:C13"/>
    <mergeCell ref="G13:H13"/>
    <mergeCell ref="J13:K13"/>
    <mergeCell ref="B2:F2"/>
    <mergeCell ref="B4:D4"/>
    <mergeCell ref="E4:F4"/>
    <mergeCell ref="B5:D5"/>
    <mergeCell ref="E5:F5"/>
    <mergeCell ref="B7:C9"/>
    <mergeCell ref="D7:G7"/>
  </mergeCells>
  <phoneticPr fontId="6"/>
  <conditionalFormatting sqref="B14:C14">
    <cfRule type="expression" dxfId="28" priority="27">
      <formula>OR(WEEKDAY($C14)=7,WEEKDAY($C14)=1)</formula>
    </cfRule>
  </conditionalFormatting>
  <conditionalFormatting sqref="J15:K166">
    <cfRule type="expression" dxfId="27" priority="21">
      <formula>OR(WEEKDAY($K15)=7,WEEKDAY($K15)=1)</formula>
    </cfRule>
  </conditionalFormatting>
  <conditionalFormatting sqref="J14:K14">
    <cfRule type="expression" dxfId="26" priority="20">
      <formula>OR(WEEKDAY($K14)=7,WEEKDAY($K14)=1)</formula>
    </cfRule>
  </conditionalFormatting>
  <conditionalFormatting sqref="L14:L166">
    <cfRule type="expression" dxfId="25" priority="19">
      <formula>OR(WEEKDAY($K14)=7,WEEKDAY($K14)=1)</formula>
    </cfRule>
  </conditionalFormatting>
  <conditionalFormatting sqref="M14:M166">
    <cfRule type="expression" dxfId="24" priority="18">
      <formula>OR(WEEKDAY($K14)=7,WEEKDAY($K14)=1)</formula>
    </cfRule>
  </conditionalFormatting>
  <conditionalFormatting sqref="N14:N166">
    <cfRule type="expression" dxfId="23" priority="17">
      <formula>OR(WEEKDAY($K14)=7,WEEKDAY($K14)=1)</formula>
    </cfRule>
  </conditionalFormatting>
  <conditionalFormatting sqref="O14:P166">
    <cfRule type="expression" dxfId="22" priority="16">
      <formula>OR(WEEKDAY($K14)=7,WEEKDAY($K14)=1)</formula>
    </cfRule>
  </conditionalFormatting>
  <conditionalFormatting sqref="D14">
    <cfRule type="expression" dxfId="21" priority="14">
      <formula>OR(WEEKDAY($B$14)=7,WEEKDAY($B$14)=1)</formula>
    </cfRule>
  </conditionalFormatting>
  <conditionalFormatting sqref="E14">
    <cfRule type="expression" dxfId="20" priority="13">
      <formula>OR(WEEKDAY($B$14)=7,WEEKDAY($B$14)=1)</formula>
    </cfRule>
  </conditionalFormatting>
  <conditionalFormatting sqref="B14:C14">
    <cfRule type="expression" dxfId="19" priority="12">
      <formula>OR(WEEKDAY($B14)=7,WEEKDAY($B14)=1)</formula>
    </cfRule>
  </conditionalFormatting>
  <conditionalFormatting sqref="D14:D166">
    <cfRule type="expression" dxfId="18" priority="11">
      <formula>OR(WEEKDAY($B14)=7,WEEKDAY($B14)=1)</formula>
    </cfRule>
  </conditionalFormatting>
  <conditionalFormatting sqref="E14:E166">
    <cfRule type="expression" dxfId="17" priority="10">
      <formula>OR(WEEKDAY($B14)=7,WEEKDAY($B14)=1)</formula>
    </cfRule>
  </conditionalFormatting>
  <conditionalFormatting sqref="F14:F166">
    <cfRule type="expression" dxfId="16" priority="9">
      <formula>OR(WEEKDAY($B14)=7,WEEKDAY($B14)=1)</formula>
    </cfRule>
  </conditionalFormatting>
  <conditionalFormatting sqref="G14:H166">
    <cfRule type="expression" dxfId="15" priority="8">
      <formula>OR(WEEKDAY($B14)=7,WEEKDAY($B14)=1)</formula>
    </cfRule>
  </conditionalFormatting>
  <conditionalFormatting sqref="B15:C166">
    <cfRule type="expression" dxfId="14" priority="7">
      <formula>OR(WEEKDAY($B15)=7,WEEKDAY($B15)=1)</formula>
    </cfRule>
  </conditionalFormatting>
  <conditionalFormatting sqref="J15:K166">
    <cfRule type="expression" dxfId="13" priority="6">
      <formula>OR(WEEKDAY($J15)=7,WEEKDAY($J15)=1)</formula>
    </cfRule>
  </conditionalFormatting>
  <conditionalFormatting sqref="J14:K14">
    <cfRule type="expression" dxfId="12" priority="5">
      <formula>OR(WEEKDAY($J14)=7,WEEKDAY($J14)=1)</formula>
    </cfRule>
  </conditionalFormatting>
  <conditionalFormatting sqref="L14:L166">
    <cfRule type="expression" dxfId="11" priority="4">
      <formula>OR(WEEKDAY($J14)=7,WEEKDAY($J14)=1)</formula>
    </cfRule>
  </conditionalFormatting>
  <conditionalFormatting sqref="M14:M166">
    <cfRule type="expression" dxfId="10" priority="3">
      <formula>OR(WEEKDAY($J14)=7,WEEKDAY($J14)=1)</formula>
    </cfRule>
  </conditionalFormatting>
  <conditionalFormatting sqref="N14:N166">
    <cfRule type="expression" dxfId="9" priority="2">
      <formula>OR(WEEKDAY($J14)=7,WEEKDAY($J14)=1)</formula>
    </cfRule>
  </conditionalFormatting>
  <conditionalFormatting sqref="O14:P166">
    <cfRule type="expression" dxfId="8" priority="1">
      <formula>OR(WEEKDAY($J14)=7,WEEKDAY($J14)=1)</formula>
    </cfRule>
  </conditionalFormatting>
  <dataValidations count="5">
    <dataValidation type="list" allowBlank="1" showInputMessage="1" sqref="L14:L166" xr:uid="{9B40AA01-DEEE-4E80-8A1D-645BCEAAF2E0}">
      <formula1>"●"</formula1>
    </dataValidation>
    <dataValidation imeMode="on" allowBlank="1" showInputMessage="1" showErrorMessage="1" sqref="N14:P166 F14:H166" xr:uid="{53E429F1-C47E-419E-9C42-A8CC30A2ADBD}"/>
    <dataValidation imeMode="off" allowBlank="1" showInputMessage="1" showErrorMessage="1" sqref="J14:K166 B14:C166" xr:uid="{9CBCA78E-5DF3-4BA3-A144-65A8711DB6CA}"/>
    <dataValidation type="list" allowBlank="1" showInputMessage="1" showErrorMessage="1" sqref="M14:M166 E14:E166" xr:uid="{2C184788-8EAE-4ED6-A3A7-9F974456F18B}">
      <formula1>"0.5,1"</formula1>
    </dataValidation>
    <dataValidation type="list" allowBlank="1" showInputMessage="1" showErrorMessage="1" sqref="D14:D166" xr:uid="{3666AF27-0548-47EB-91CC-76AB85E8994D}">
      <formula1>"●"</formula1>
    </dataValidation>
  </dataValidations>
  <pageMargins left="0.7" right="0.7" top="0.75" bottom="0.75" header="0.3" footer="0.3"/>
  <pageSetup paperSize="9" scale="57"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AA43"/>
  <sheetViews>
    <sheetView showGridLines="0" view="pageBreakPreview" zoomScale="80" zoomScaleNormal="100" zoomScaleSheetLayoutView="80" workbookViewId="0">
      <selection activeCell="S29" sqref="S29"/>
    </sheetView>
  </sheetViews>
  <sheetFormatPr defaultColWidth="5.26953125" defaultRowHeight="18" customHeight="1"/>
  <cols>
    <col min="1" max="16384" width="5.26953125" style="57"/>
  </cols>
  <sheetData>
    <row r="2" spans="1:27" ht="18" customHeight="1">
      <c r="O2" s="799" t="s">
        <v>153</v>
      </c>
      <c r="P2" s="799"/>
      <c r="Q2" s="799"/>
      <c r="R2" s="799"/>
    </row>
    <row r="3" spans="1:27" ht="18" customHeight="1">
      <c r="A3" s="2"/>
    </row>
    <row r="4" spans="1:27" ht="18" customHeight="1">
      <c r="A4" s="2" t="str">
        <f>基本情報!$E$5</f>
        <v>独立行政法人国際協力機構</v>
      </c>
    </row>
    <row r="5" spans="1:27" ht="18" customHeight="1">
      <c r="A5" s="2" t="str">
        <f>基本情報!$E$6</f>
        <v>○○センター　契約担当役</v>
      </c>
    </row>
    <row r="6" spans="1:27" ht="18" customHeight="1">
      <c r="A6" s="2" t="str">
        <f>基本情報!$E$7&amp;"　"&amp;基本情報!$E$8&amp;"　殿"</f>
        <v>所長　　殿</v>
      </c>
    </row>
    <row r="7" spans="1:27" ht="18" customHeight="1">
      <c r="A7" s="2"/>
    </row>
    <row r="8" spans="1:27" ht="18" customHeight="1">
      <c r="L8" s="57">
        <f>基本情報!$E$11</f>
        <v>0</v>
      </c>
    </row>
    <row r="9" spans="1:27" ht="18" customHeight="1">
      <c r="L9" s="57" t="str">
        <f>IF(基本情報!$E$12="","",基本情報!$E$12)</f>
        <v/>
      </c>
    </row>
    <row r="10" spans="1:27" ht="18" customHeight="1">
      <c r="L10" s="57" t="str">
        <f>基本情報!$E$13&amp;"　"&amp;基本情報!$E$14</f>
        <v>　</v>
      </c>
      <c r="R10" s="2" t="s">
        <v>154</v>
      </c>
    </row>
    <row r="13" spans="1:27" ht="18" customHeight="1">
      <c r="A13" s="801" t="s">
        <v>440</v>
      </c>
      <c r="B13" s="801"/>
      <c r="C13" s="801"/>
      <c r="D13" s="801"/>
      <c r="E13" s="801"/>
      <c r="F13" s="801"/>
      <c r="G13" s="801"/>
      <c r="H13" s="801"/>
      <c r="I13" s="801"/>
      <c r="J13" s="801"/>
      <c r="K13" s="801"/>
      <c r="L13" s="801"/>
      <c r="M13" s="801"/>
      <c r="N13" s="801"/>
      <c r="O13" s="801"/>
      <c r="P13" s="801"/>
      <c r="Q13" s="801"/>
      <c r="R13" s="801"/>
    </row>
    <row r="15" spans="1:27" ht="18" customHeight="1">
      <c r="AA15" s="133"/>
    </row>
    <row r="16" spans="1:27" ht="18" customHeight="1">
      <c r="B16" s="802" t="s">
        <v>138</v>
      </c>
      <c r="C16" s="802"/>
      <c r="D16" s="802"/>
      <c r="E16" s="802"/>
      <c r="F16" s="803" t="str">
        <f>基本情報!$E$17&amp;基本情報!$F$17&amp;"　"&amp;基本情報!$E$18&amp;基本情報!$F$18&amp;"「"&amp;基本情報!$E$19&amp;"」"</f>
        <v>年度　日系社会研修「」</v>
      </c>
      <c r="G16" s="803"/>
      <c r="H16" s="803"/>
      <c r="I16" s="803"/>
      <c r="J16" s="803"/>
      <c r="K16" s="803"/>
      <c r="L16" s="803"/>
      <c r="M16" s="803"/>
      <c r="N16" s="803"/>
      <c r="O16" s="803"/>
      <c r="P16" s="803"/>
      <c r="Q16" s="803"/>
    </row>
    <row r="17" spans="1:18" ht="18" customHeight="1">
      <c r="C17" s="699"/>
      <c r="D17" s="699"/>
      <c r="E17" s="699"/>
      <c r="F17" s="803"/>
      <c r="G17" s="803"/>
      <c r="H17" s="803"/>
      <c r="I17" s="803"/>
      <c r="J17" s="803"/>
      <c r="K17" s="803"/>
      <c r="L17" s="803"/>
      <c r="M17" s="803"/>
      <c r="N17" s="803"/>
      <c r="O17" s="803"/>
      <c r="P17" s="803"/>
      <c r="Q17" s="803"/>
    </row>
    <row r="18" spans="1:18" ht="18" customHeight="1">
      <c r="C18" s="699"/>
      <c r="D18" s="699"/>
      <c r="E18" s="699"/>
      <c r="F18" s="803"/>
      <c r="G18" s="803"/>
      <c r="H18" s="803"/>
      <c r="I18" s="803"/>
      <c r="J18" s="803"/>
      <c r="K18" s="803"/>
      <c r="L18" s="803"/>
      <c r="M18" s="803"/>
      <c r="N18" s="803"/>
      <c r="O18" s="803"/>
      <c r="P18" s="803"/>
      <c r="Q18" s="803"/>
    </row>
    <row r="19" spans="1:18" ht="18" customHeight="1">
      <c r="B19" s="802" t="s">
        <v>140</v>
      </c>
      <c r="C19" s="802"/>
      <c r="D19" s="802"/>
      <c r="E19" s="802"/>
      <c r="F19" s="804">
        <f>基本情報!$E$20</f>
        <v>0</v>
      </c>
      <c r="G19" s="804"/>
    </row>
    <row r="21" spans="1:18" ht="18" customHeight="1">
      <c r="B21" s="802" t="s">
        <v>157</v>
      </c>
      <c r="C21" s="802"/>
      <c r="D21" s="802"/>
      <c r="E21" s="802"/>
      <c r="F21" s="800">
        <f>基本情報!$E$22</f>
        <v>0</v>
      </c>
      <c r="G21" s="800"/>
      <c r="H21" s="800"/>
      <c r="I21" s="800"/>
      <c r="J21" s="700" t="s">
        <v>158</v>
      </c>
      <c r="K21" s="800">
        <f>基本情報!$E$23</f>
        <v>0</v>
      </c>
      <c r="L21" s="800"/>
      <c r="M21" s="800"/>
      <c r="N21" s="800"/>
    </row>
    <row r="22" spans="1:18" ht="18" customHeight="1">
      <c r="B22" s="802" t="s">
        <v>159</v>
      </c>
      <c r="C22" s="802"/>
      <c r="D22" s="802"/>
      <c r="E22" s="802"/>
      <c r="F22" s="800">
        <f>基本情報!E26</f>
        <v>0</v>
      </c>
      <c r="G22" s="800"/>
      <c r="H22" s="800"/>
      <c r="I22" s="800"/>
      <c r="J22" s="700" t="s">
        <v>158</v>
      </c>
      <c r="K22" s="800">
        <f>基本情報!$E$27</f>
        <v>0</v>
      </c>
      <c r="L22" s="800"/>
      <c r="M22" s="800"/>
      <c r="N22" s="800"/>
    </row>
    <row r="25" spans="1:18" ht="18" customHeight="1">
      <c r="A25" s="794" t="s">
        <v>441</v>
      </c>
      <c r="B25" s="794"/>
      <c r="C25" s="794"/>
      <c r="D25" s="794"/>
      <c r="E25" s="794"/>
      <c r="F25" s="794"/>
      <c r="G25" s="794"/>
      <c r="H25" s="794"/>
      <c r="I25" s="794"/>
      <c r="J25" s="794"/>
      <c r="K25" s="794"/>
      <c r="L25" s="794"/>
      <c r="M25" s="794"/>
      <c r="N25" s="794"/>
      <c r="O25" s="794"/>
      <c r="P25" s="794"/>
      <c r="Q25" s="794"/>
      <c r="R25" s="794"/>
    </row>
    <row r="26" spans="1:18" ht="18" customHeight="1">
      <c r="A26" s="700"/>
      <c r="B26" s="700"/>
      <c r="C26" s="700"/>
      <c r="D26" s="700"/>
      <c r="E26" s="700"/>
      <c r="F26" s="700"/>
      <c r="G26" s="700"/>
      <c r="H26" s="700"/>
      <c r="I26" s="700"/>
      <c r="J26" s="700"/>
      <c r="K26" s="700"/>
      <c r="L26" s="700"/>
      <c r="M26" s="700"/>
      <c r="N26" s="700"/>
      <c r="O26" s="700"/>
      <c r="P26" s="700"/>
      <c r="Q26" s="700"/>
      <c r="R26" s="700"/>
    </row>
    <row r="28" spans="1:18" ht="18" customHeight="1">
      <c r="A28" s="794" t="s">
        <v>161</v>
      </c>
      <c r="B28" s="794"/>
      <c r="C28" s="794"/>
      <c r="D28" s="794"/>
      <c r="E28" s="794"/>
      <c r="F28" s="794"/>
      <c r="G28" s="794"/>
      <c r="H28" s="794"/>
      <c r="I28" s="794"/>
      <c r="J28" s="794"/>
      <c r="K28" s="794"/>
      <c r="L28" s="794"/>
      <c r="M28" s="794"/>
      <c r="N28" s="794"/>
      <c r="O28" s="794"/>
      <c r="P28" s="794"/>
      <c r="Q28" s="794"/>
      <c r="R28" s="794"/>
    </row>
    <row r="29" spans="1:18" ht="18" customHeight="1">
      <c r="A29" s="700"/>
      <c r="B29" s="700"/>
      <c r="C29" s="700"/>
      <c r="D29" s="700"/>
      <c r="E29" s="700"/>
      <c r="F29" s="700"/>
      <c r="G29" s="700"/>
      <c r="H29" s="700"/>
      <c r="I29" s="700"/>
      <c r="J29" s="700"/>
      <c r="K29" s="700"/>
      <c r="L29" s="700"/>
      <c r="M29" s="700"/>
      <c r="N29" s="700"/>
      <c r="O29" s="700"/>
      <c r="P29" s="700"/>
      <c r="Q29" s="700"/>
      <c r="R29" s="700"/>
    </row>
    <row r="31" spans="1:18" ht="18" customHeight="1">
      <c r="B31" s="1033" t="s">
        <v>442</v>
      </c>
      <c r="C31" s="1033"/>
      <c r="D31" s="1033"/>
      <c r="E31" s="1037">
        <f>【1】概算!C34</f>
        <v>0</v>
      </c>
      <c r="F31" s="1037"/>
      <c r="G31" s="1037"/>
      <c r="H31" s="305" t="s">
        <v>443</v>
      </c>
      <c r="I31" s="305"/>
      <c r="J31" s="305"/>
      <c r="K31" s="305"/>
      <c r="L31" s="305"/>
      <c r="M31" s="305"/>
      <c r="N31" s="305"/>
      <c r="O31" s="1034">
        <f>【1】概算!C33</f>
        <v>0</v>
      </c>
      <c r="P31" s="1034"/>
      <c r="Q31" s="1034"/>
    </row>
    <row r="32" spans="1:18" ht="18" customHeight="1">
      <c r="B32" s="133"/>
      <c r="C32" s="133"/>
      <c r="D32" s="133"/>
      <c r="E32" s="133"/>
      <c r="F32" s="133"/>
      <c r="G32" s="133"/>
      <c r="H32" s="133"/>
      <c r="I32" s="133"/>
      <c r="J32" s="133"/>
      <c r="K32" s="133"/>
      <c r="L32" s="133"/>
      <c r="M32" s="133"/>
      <c r="N32" s="133"/>
      <c r="O32" s="133"/>
      <c r="P32" s="133"/>
      <c r="Q32" s="133"/>
    </row>
    <row r="33" spans="2:18" ht="18" customHeight="1">
      <c r="B33" s="1033" t="s">
        <v>164</v>
      </c>
      <c r="C33" s="1033"/>
      <c r="D33" s="1033"/>
      <c r="E33" s="305" t="s">
        <v>444</v>
      </c>
      <c r="F33" s="305"/>
      <c r="G33" s="305"/>
      <c r="H33" s="305"/>
      <c r="I33" s="305"/>
      <c r="J33" s="305"/>
      <c r="K33" s="305"/>
      <c r="L33" s="305"/>
      <c r="M33" s="305"/>
      <c r="N33" s="305"/>
      <c r="O33" s="305"/>
      <c r="P33" s="305"/>
      <c r="Q33" s="305"/>
    </row>
    <row r="34" spans="2:18" ht="18" customHeight="1">
      <c r="B34" s="133"/>
      <c r="C34" s="133"/>
      <c r="D34" s="133"/>
      <c r="E34" s="133"/>
      <c r="F34" s="133"/>
      <c r="G34" s="133"/>
      <c r="H34" s="133"/>
      <c r="I34" s="133"/>
      <c r="J34" s="133"/>
      <c r="K34" s="133"/>
      <c r="L34" s="133"/>
      <c r="M34" s="133"/>
      <c r="N34" s="133"/>
      <c r="O34" s="133"/>
      <c r="P34" s="133"/>
      <c r="Q34" s="133"/>
    </row>
    <row r="35" spans="2:18" ht="18" customHeight="1">
      <c r="B35" s="1033" t="s">
        <v>445</v>
      </c>
      <c r="C35" s="1033"/>
      <c r="D35" s="1033"/>
      <c r="E35" s="133"/>
      <c r="F35" s="133"/>
      <c r="G35" s="133"/>
      <c r="H35" s="133"/>
      <c r="I35" s="133"/>
      <c r="J35" s="133"/>
      <c r="K35" s="133"/>
      <c r="L35" s="133"/>
      <c r="M35" s="133"/>
      <c r="N35" s="133"/>
      <c r="O35" s="133"/>
      <c r="P35" s="133"/>
      <c r="Q35" s="133"/>
    </row>
    <row r="36" spans="2:18" ht="21.75" customHeight="1">
      <c r="B36" s="306" t="s">
        <v>446</v>
      </c>
      <c r="C36" s="307"/>
      <c r="D36" s="307"/>
      <c r="E36" s="307"/>
      <c r="F36" s="308"/>
      <c r="G36" s="1035"/>
      <c r="H36" s="1035"/>
      <c r="I36" s="1035"/>
      <c r="J36" s="1035"/>
      <c r="K36" s="1035"/>
      <c r="L36" s="1035"/>
      <c r="M36" s="1035"/>
      <c r="N36" s="1035"/>
      <c r="O36" s="1035"/>
      <c r="P36" s="1035"/>
      <c r="Q36" s="1035"/>
    </row>
    <row r="37" spans="2:18" ht="21.75" customHeight="1">
      <c r="B37" s="306" t="s">
        <v>447</v>
      </c>
      <c r="C37" s="307"/>
      <c r="D37" s="307"/>
      <c r="E37" s="307"/>
      <c r="F37" s="308"/>
      <c r="G37" s="1036"/>
      <c r="H37" s="1036"/>
      <c r="I37" s="1036"/>
      <c r="J37" s="1036"/>
      <c r="K37" s="1036"/>
      <c r="L37" s="1036"/>
      <c r="M37" s="1036"/>
      <c r="N37" s="1036"/>
      <c r="O37" s="1036"/>
      <c r="P37" s="1036"/>
      <c r="Q37" s="1036"/>
    </row>
    <row r="38" spans="2:18" ht="21.75" customHeight="1">
      <c r="B38" s="306" t="s">
        <v>448</v>
      </c>
      <c r="C38" s="307"/>
      <c r="D38" s="307"/>
      <c r="E38" s="307"/>
      <c r="F38" s="308"/>
      <c r="G38" s="1035"/>
      <c r="H38" s="1035"/>
      <c r="I38" s="1035"/>
      <c r="J38" s="1035"/>
      <c r="K38" s="1035"/>
      <c r="L38" s="1035"/>
      <c r="M38" s="1035"/>
      <c r="N38" s="1035"/>
      <c r="O38" s="1035"/>
      <c r="P38" s="1035"/>
      <c r="Q38" s="1035"/>
    </row>
    <row r="39" spans="2:18" ht="21.75" customHeight="1">
      <c r="B39" s="306" t="s">
        <v>449</v>
      </c>
      <c r="C39" s="307"/>
      <c r="D39" s="307"/>
      <c r="E39" s="307"/>
      <c r="F39" s="308"/>
      <c r="G39" s="1036"/>
      <c r="H39" s="1036"/>
      <c r="I39" s="1036"/>
      <c r="J39" s="1036"/>
      <c r="K39" s="1036"/>
      <c r="L39" s="1036"/>
      <c r="M39" s="1036"/>
      <c r="N39" s="1036"/>
      <c r="O39" s="1036"/>
      <c r="P39" s="1036"/>
      <c r="Q39" s="1036"/>
    </row>
    <row r="40" spans="2:18" ht="21.75" customHeight="1">
      <c r="B40" s="306" t="s">
        <v>450</v>
      </c>
      <c r="C40" s="307"/>
      <c r="D40" s="307"/>
      <c r="E40" s="307"/>
      <c r="F40" s="308"/>
      <c r="G40" s="1035"/>
      <c r="H40" s="1035"/>
      <c r="I40" s="1035"/>
      <c r="J40" s="1035"/>
      <c r="K40" s="1035"/>
      <c r="L40" s="1035"/>
      <c r="M40" s="1035"/>
      <c r="N40" s="1035"/>
      <c r="O40" s="1035"/>
      <c r="P40" s="1035"/>
      <c r="Q40" s="1035"/>
    </row>
    <row r="41" spans="2:18" ht="21.75" customHeight="1">
      <c r="B41" s="306" t="s">
        <v>451</v>
      </c>
      <c r="C41" s="307"/>
      <c r="D41" s="307"/>
      <c r="E41" s="307"/>
      <c r="F41" s="308"/>
      <c r="G41" s="1036"/>
      <c r="H41" s="1036"/>
      <c r="I41" s="1036"/>
      <c r="J41" s="1036"/>
      <c r="K41" s="1036"/>
      <c r="L41" s="1036"/>
      <c r="M41" s="1036"/>
      <c r="N41" s="1036"/>
      <c r="O41" s="1036"/>
      <c r="P41" s="1036"/>
      <c r="Q41" s="1036"/>
    </row>
    <row r="43" spans="2:18" ht="18" customHeight="1">
      <c r="R43" s="625" t="s">
        <v>167</v>
      </c>
    </row>
  </sheetData>
  <mergeCells count="25">
    <mergeCell ref="G38:Q38"/>
    <mergeCell ref="G39:Q39"/>
    <mergeCell ref="G40:Q40"/>
    <mergeCell ref="G41:Q41"/>
    <mergeCell ref="B33:D33"/>
    <mergeCell ref="B35:D35"/>
    <mergeCell ref="B31:D31"/>
    <mergeCell ref="O31:Q31"/>
    <mergeCell ref="G36:Q36"/>
    <mergeCell ref="G37:Q37"/>
    <mergeCell ref="E31:G31"/>
    <mergeCell ref="B22:E22"/>
    <mergeCell ref="F22:I22"/>
    <mergeCell ref="K22:N22"/>
    <mergeCell ref="A25:R25"/>
    <mergeCell ref="A28:R28"/>
    <mergeCell ref="O2:R2"/>
    <mergeCell ref="B16:E16"/>
    <mergeCell ref="F16:Q18"/>
    <mergeCell ref="B19:E19"/>
    <mergeCell ref="B21:E21"/>
    <mergeCell ref="F21:I21"/>
    <mergeCell ref="K21:N21"/>
    <mergeCell ref="F19:G19"/>
    <mergeCell ref="A13:R13"/>
  </mergeCells>
  <phoneticPr fontId="6"/>
  <dataValidations count="3">
    <dataValidation imeMode="off" allowBlank="1" showInputMessage="1" showErrorMessage="1" sqref="F19" xr:uid="{00000000-0002-0000-0D00-000000000000}"/>
    <dataValidation imeMode="on" allowBlank="1" showInputMessage="1" showErrorMessage="1" sqref="A3:A7 R10 B36:B41" xr:uid="{00000000-0002-0000-0D00-000001000000}"/>
    <dataValidation type="list" allowBlank="1" showInputMessage="1" sqref="G38:Q38" xr:uid="{00000000-0002-0000-0D00-000002000000}">
      <formula1>"当座,普通"</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topLeftCell="A10" zoomScale="80" zoomScaleNormal="80" zoomScaleSheetLayoutView="80" workbookViewId="0">
      <selection activeCell="C8" sqref="C8"/>
    </sheetView>
  </sheetViews>
  <sheetFormatPr defaultColWidth="9" defaultRowHeight="17.149999999999999" customHeight="1"/>
  <cols>
    <col min="1" max="1" width="34.26953125" style="2" customWidth="1"/>
    <col min="2" max="4" width="17.36328125" style="284" customWidth="1"/>
    <col min="5" max="5" width="19.6328125" style="284" customWidth="1"/>
    <col min="6" max="6" width="3.36328125" style="2" customWidth="1"/>
    <col min="7" max="7" width="3.6328125" style="2" customWidth="1"/>
    <col min="8" max="9" width="5.7265625" style="2" customWidth="1"/>
    <col min="10" max="10" width="7.08984375" style="2" customWidth="1"/>
    <col min="11" max="11" width="10.08984375" style="2" customWidth="1"/>
    <col min="12" max="12" width="2.26953125" style="2" customWidth="1"/>
    <col min="13" max="16384" width="9" style="2"/>
  </cols>
  <sheetData>
    <row r="1" spans="1:27" ht="15" customHeight="1">
      <c r="A1" s="1038" t="s">
        <v>452</v>
      </c>
      <c r="B1" s="1038"/>
      <c r="C1" s="1038"/>
      <c r="D1" s="1038"/>
      <c r="E1" s="1038"/>
    </row>
    <row r="2" spans="1:27" ht="15" customHeight="1">
      <c r="A2" s="258"/>
      <c r="B2" s="258"/>
      <c r="C2" s="258"/>
      <c r="D2" s="258"/>
      <c r="E2" s="258"/>
    </row>
    <row r="3" spans="1:27" ht="16.5">
      <c r="A3" s="806" t="s">
        <v>168</v>
      </c>
      <c r="B3" s="806"/>
      <c r="C3" s="806"/>
      <c r="D3" s="806"/>
      <c r="E3" s="806"/>
    </row>
    <row r="4" spans="1:27" ht="21" customHeight="1" thickBot="1">
      <c r="A4" s="733"/>
      <c r="B4" s="309"/>
      <c r="C4" s="309"/>
      <c r="D4" s="309"/>
      <c r="E4" s="702" t="s">
        <v>169</v>
      </c>
    </row>
    <row r="5" spans="1:27" ht="37.5" customHeight="1" thickBot="1">
      <c r="A5" s="58" t="s">
        <v>170</v>
      </c>
      <c r="B5" s="310" t="s">
        <v>453</v>
      </c>
      <c r="C5" s="59" t="s">
        <v>454</v>
      </c>
      <c r="D5" s="59" t="s">
        <v>455</v>
      </c>
      <c r="E5" s="60" t="s">
        <v>172</v>
      </c>
    </row>
    <row r="6" spans="1:27" ht="24.75" customHeight="1">
      <c r="A6" s="61" t="s">
        <v>173</v>
      </c>
      <c r="B6" s="62">
        <f>【1】見・契!B6</f>
        <v>0</v>
      </c>
      <c r="C6" s="62">
        <f>SUM(C7,C13,C16,C21)</f>
        <v>0</v>
      </c>
      <c r="D6" s="62">
        <f>SUM(D7,D13,D16,D21)</f>
        <v>0</v>
      </c>
      <c r="E6" s="63"/>
    </row>
    <row r="7" spans="1:27" ht="24.75" customHeight="1">
      <c r="A7" s="311" t="s">
        <v>174</v>
      </c>
      <c r="B7" s="312">
        <f>【1】見・契!B7</f>
        <v>0</v>
      </c>
      <c r="C7" s="312">
        <f>SUM(C8:C12)</f>
        <v>0</v>
      </c>
      <c r="D7" s="312">
        <f>SUM(D8:D12)</f>
        <v>0</v>
      </c>
      <c r="E7" s="266"/>
    </row>
    <row r="8" spans="1:27" ht="24.75" customHeight="1">
      <c r="A8" s="64" t="s">
        <v>175</v>
      </c>
      <c r="B8" s="65">
        <f>【1】見・契!B8</f>
        <v>0</v>
      </c>
      <c r="C8" s="595"/>
      <c r="D8" s="65">
        <f>B8-C8</f>
        <v>0</v>
      </c>
      <c r="E8" s="66"/>
    </row>
    <row r="9" spans="1:27" ht="24.75" customHeight="1">
      <c r="A9" s="67" t="s">
        <v>177</v>
      </c>
      <c r="B9" s="68">
        <f>【1】見・契!B9</f>
        <v>0</v>
      </c>
      <c r="C9" s="596"/>
      <c r="D9" s="313">
        <f>B9-C9</f>
        <v>0</v>
      </c>
      <c r="E9" s="69"/>
    </row>
    <row r="10" spans="1:27" ht="24.75" customHeight="1">
      <c r="A10" s="67" t="s">
        <v>178</v>
      </c>
      <c r="B10" s="68">
        <f>【1】見・契!B10</f>
        <v>0</v>
      </c>
      <c r="C10" s="597"/>
      <c r="D10" s="68">
        <f>B10-C10</f>
        <v>0</v>
      </c>
      <c r="E10" s="69"/>
    </row>
    <row r="11" spans="1:27" ht="24.75" customHeight="1">
      <c r="A11" s="67" t="s">
        <v>179</v>
      </c>
      <c r="B11" s="68">
        <f>【1】見・契!B11</f>
        <v>0</v>
      </c>
      <c r="C11" s="597"/>
      <c r="D11" s="68">
        <f>B11-C11</f>
        <v>0</v>
      </c>
      <c r="E11" s="69"/>
    </row>
    <row r="12" spans="1:27" ht="24.75" customHeight="1">
      <c r="A12" s="70" t="s">
        <v>180</v>
      </c>
      <c r="B12" s="71">
        <f>【1】見・契!B12</f>
        <v>0</v>
      </c>
      <c r="C12" s="598"/>
      <c r="D12" s="71">
        <f>B12-C12</f>
        <v>0</v>
      </c>
      <c r="E12" s="72"/>
    </row>
    <row r="13" spans="1:27" ht="24.75" customHeight="1">
      <c r="A13" s="314" t="s">
        <v>181</v>
      </c>
      <c r="B13" s="315">
        <f>【1】見・契!B13</f>
        <v>0</v>
      </c>
      <c r="C13" s="315">
        <f>SUM(C14:C15)</f>
        <v>0</v>
      </c>
      <c r="D13" s="315">
        <f>SUM(D14:D15)</f>
        <v>0</v>
      </c>
      <c r="E13" s="274"/>
    </row>
    <row r="14" spans="1:27" ht="24.75" customHeight="1">
      <c r="A14" s="64" t="s">
        <v>182</v>
      </c>
      <c r="B14" s="73">
        <f>【1】見・契!B14</f>
        <v>0</v>
      </c>
      <c r="C14" s="599"/>
      <c r="D14" s="73">
        <f>B14-C14</f>
        <v>0</v>
      </c>
      <c r="E14" s="66"/>
    </row>
    <row r="15" spans="1:27" ht="24.75" customHeight="1">
      <c r="A15" s="74" t="s">
        <v>184</v>
      </c>
      <c r="B15" s="75">
        <f>【1】見・契!B15</f>
        <v>0</v>
      </c>
      <c r="C15" s="596"/>
      <c r="D15" s="313">
        <f>B15-C15</f>
        <v>0</v>
      </c>
      <c r="E15" s="76"/>
    </row>
    <row r="16" spans="1:27" ht="24.75" customHeight="1">
      <c r="A16" s="314" t="s">
        <v>186</v>
      </c>
      <c r="B16" s="315">
        <f>【1】見・契!B16</f>
        <v>0</v>
      </c>
      <c r="C16" s="315">
        <f>SUM(C17:C20)</f>
        <v>0</v>
      </c>
      <c r="D16" s="315">
        <f>SUM(D17:D20)</f>
        <v>0</v>
      </c>
      <c r="E16" s="274"/>
      <c r="AA16" s="276"/>
    </row>
    <row r="17" spans="1:5" ht="24.75" customHeight="1">
      <c r="A17" s="77" t="s">
        <v>187</v>
      </c>
      <c r="B17" s="78">
        <f>【1】見・契!B17</f>
        <v>0</v>
      </c>
      <c r="C17" s="600"/>
      <c r="D17" s="78">
        <f>B17-C17</f>
        <v>0</v>
      </c>
      <c r="E17" s="66"/>
    </row>
    <row r="18" spans="1:5" ht="24.75" customHeight="1">
      <c r="A18" s="79" t="s">
        <v>189</v>
      </c>
      <c r="B18" s="68">
        <f>【1】見・契!B18</f>
        <v>0</v>
      </c>
      <c r="C18" s="597"/>
      <c r="D18" s="68">
        <f>B18-C18</f>
        <v>0</v>
      </c>
      <c r="E18" s="69"/>
    </row>
    <row r="19" spans="1:5" ht="24.75" customHeight="1">
      <c r="A19" s="79" t="s">
        <v>190</v>
      </c>
      <c r="B19" s="68">
        <f>【1】見・契!B19</f>
        <v>0</v>
      </c>
      <c r="C19" s="597"/>
      <c r="D19" s="68">
        <f>B19-C19</f>
        <v>0</v>
      </c>
      <c r="E19" s="69"/>
    </row>
    <row r="20" spans="1:5" ht="24.75" customHeight="1">
      <c r="A20" s="70" t="s">
        <v>191</v>
      </c>
      <c r="B20" s="80">
        <f>【1】見・契!B20</f>
        <v>0</v>
      </c>
      <c r="C20" s="601"/>
      <c r="D20" s="80">
        <f>B20-C20</f>
        <v>0</v>
      </c>
      <c r="E20" s="81"/>
    </row>
    <row r="21" spans="1:5" ht="24.75" customHeight="1">
      <c r="A21" s="314" t="s">
        <v>192</v>
      </c>
      <c r="B21" s="315">
        <f>【1】見・契!B21</f>
        <v>0</v>
      </c>
      <c r="C21" s="315">
        <f>SUM(C22:C29)</f>
        <v>0</v>
      </c>
      <c r="D21" s="315">
        <f>SUM(D22:D29)</f>
        <v>0</v>
      </c>
      <c r="E21" s="274"/>
    </row>
    <row r="22" spans="1:5" ht="24.75" customHeight="1">
      <c r="A22" s="77" t="s">
        <v>193</v>
      </c>
      <c r="B22" s="78">
        <f>【1】見・契!B22</f>
        <v>0</v>
      </c>
      <c r="C22" s="600"/>
      <c r="D22" s="78">
        <f t="shared" ref="D22:D30" si="0">B22-C22</f>
        <v>0</v>
      </c>
      <c r="E22" s="66"/>
    </row>
    <row r="23" spans="1:5" ht="24.75" customHeight="1">
      <c r="A23" s="79" t="s">
        <v>195</v>
      </c>
      <c r="B23" s="68">
        <f>【1】見・契!B23</f>
        <v>0</v>
      </c>
      <c r="C23" s="597"/>
      <c r="D23" s="68">
        <f t="shared" si="0"/>
        <v>0</v>
      </c>
      <c r="E23" s="69"/>
    </row>
    <row r="24" spans="1:5" ht="24.75" customHeight="1">
      <c r="A24" s="79" t="s">
        <v>196</v>
      </c>
      <c r="B24" s="68">
        <f>【1】見・契!B24</f>
        <v>0</v>
      </c>
      <c r="C24" s="597"/>
      <c r="D24" s="68">
        <f t="shared" si="0"/>
        <v>0</v>
      </c>
      <c r="E24" s="69"/>
    </row>
    <row r="25" spans="1:5" ht="24.75" customHeight="1">
      <c r="A25" s="79" t="s">
        <v>197</v>
      </c>
      <c r="B25" s="68">
        <f>【1】見・契!B25</f>
        <v>0</v>
      </c>
      <c r="C25" s="597"/>
      <c r="D25" s="68">
        <f t="shared" si="0"/>
        <v>0</v>
      </c>
      <c r="E25" s="69"/>
    </row>
    <row r="26" spans="1:5" ht="24.75" customHeight="1">
      <c r="A26" s="79" t="s">
        <v>198</v>
      </c>
      <c r="B26" s="68">
        <f>【1】見・契!B26</f>
        <v>0</v>
      </c>
      <c r="C26" s="597"/>
      <c r="D26" s="68">
        <f t="shared" si="0"/>
        <v>0</v>
      </c>
      <c r="E26" s="69"/>
    </row>
    <row r="27" spans="1:5" ht="24.75" customHeight="1">
      <c r="A27" s="79" t="s">
        <v>199</v>
      </c>
      <c r="B27" s="68">
        <f>【1】見・契!B27</f>
        <v>0</v>
      </c>
      <c r="C27" s="597"/>
      <c r="D27" s="68">
        <f t="shared" si="0"/>
        <v>0</v>
      </c>
      <c r="E27" s="69"/>
    </row>
    <row r="28" spans="1:5" ht="24.75" customHeight="1">
      <c r="A28" s="79" t="s">
        <v>456</v>
      </c>
      <c r="B28" s="68">
        <f>【1】見・契!B28</f>
        <v>0</v>
      </c>
      <c r="C28" s="602"/>
      <c r="D28" s="68">
        <f t="shared" si="0"/>
        <v>0</v>
      </c>
      <c r="E28" s="84"/>
    </row>
    <row r="29" spans="1:5" ht="24.75" customHeight="1" thickBot="1">
      <c r="A29" s="82" t="s">
        <v>201</v>
      </c>
      <c r="B29" s="83">
        <f>【1】見・契!B29</f>
        <v>0</v>
      </c>
      <c r="C29" s="602"/>
      <c r="D29" s="83">
        <f t="shared" si="0"/>
        <v>0</v>
      </c>
      <c r="E29" s="84"/>
    </row>
    <row r="30" spans="1:5" ht="24.75" customHeight="1" thickBot="1">
      <c r="A30" s="85" t="s">
        <v>202</v>
      </c>
      <c r="B30" s="86">
        <f>【1】見・契!B30</f>
        <v>0</v>
      </c>
      <c r="C30" s="603"/>
      <c r="D30" s="86">
        <f t="shared" si="0"/>
        <v>0</v>
      </c>
      <c r="E30" s="87"/>
    </row>
    <row r="31" spans="1:5" ht="24.75" customHeight="1" thickBot="1">
      <c r="A31" s="85" t="s">
        <v>204</v>
      </c>
      <c r="B31" s="86">
        <f>【1】見・契!B31</f>
        <v>0</v>
      </c>
      <c r="C31" s="603"/>
      <c r="D31" s="86">
        <f>B31-C31</f>
        <v>0</v>
      </c>
      <c r="E31" s="87"/>
    </row>
    <row r="32" spans="1:5" ht="24.75" customHeight="1" thickBot="1">
      <c r="A32" s="88" t="s">
        <v>205</v>
      </c>
      <c r="B32" s="89">
        <f>【1】見・契!B32</f>
        <v>0</v>
      </c>
      <c r="C32" s="89">
        <f>SUM(C6,C30,C31)</f>
        <v>0</v>
      </c>
      <c r="D32" s="89">
        <f>SUM(D6,D30,D31)</f>
        <v>0</v>
      </c>
      <c r="E32" s="90"/>
    </row>
    <row r="33" spans="1:5" ht="30.75" customHeight="1" thickTop="1" thickBot="1">
      <c r="A33" s="91" t="s">
        <v>206</v>
      </c>
      <c r="B33" s="92">
        <f>【1】見・契!B33</f>
        <v>0</v>
      </c>
      <c r="C33" s="92">
        <f>IF(基本情報!$J$5="",ROUNDDOWN(C32*0.1,0),ROUNDDOWN(C32*0.08,0))</f>
        <v>0</v>
      </c>
      <c r="D33" s="92">
        <f>B33-C33</f>
        <v>0</v>
      </c>
      <c r="E33" s="624" t="s">
        <v>207</v>
      </c>
    </row>
    <row r="34" spans="1:5" ht="30.75" customHeight="1" thickBot="1">
      <c r="A34" s="93" t="s">
        <v>208</v>
      </c>
      <c r="B34" s="94">
        <f>【1】見・契!B34</f>
        <v>0</v>
      </c>
      <c r="C34" s="94">
        <f>SUM(C32:C33)</f>
        <v>0</v>
      </c>
      <c r="D34" s="94">
        <f>SUM(D32:D33)</f>
        <v>0</v>
      </c>
      <c r="E34" s="95"/>
    </row>
    <row r="35" spans="1:5" ht="21.75" customHeight="1">
      <c r="A35" s="2" t="s">
        <v>457</v>
      </c>
    </row>
    <row r="36" spans="1:5" ht="15" customHeight="1">
      <c r="B36" s="2"/>
      <c r="C36" s="2"/>
      <c r="D36" s="2"/>
      <c r="E36" s="2"/>
    </row>
    <row r="37" spans="1:5" ht="15" customHeight="1">
      <c r="A37" s="733"/>
      <c r="B37" s="316"/>
      <c r="C37" s="316"/>
      <c r="D37" s="316"/>
      <c r="E37" s="286"/>
    </row>
    <row r="38" spans="1:5" ht="15" customHeight="1">
      <c r="A38" s="733"/>
      <c r="B38" s="316"/>
      <c r="C38" s="316"/>
      <c r="D38" s="316"/>
      <c r="E38" s="286"/>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1"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8BCC-A58A-454F-8B0B-D1C42E9BF121}">
  <sheetPr>
    <tabColor rgb="FFFFFF00"/>
    <pageSetUpPr fitToPage="1"/>
  </sheetPr>
  <dimension ref="A1:R34"/>
  <sheetViews>
    <sheetView showGridLines="0" view="pageBreakPreview" zoomScale="90" zoomScaleNormal="100" zoomScaleSheetLayoutView="90" workbookViewId="0">
      <selection activeCell="B21" sqref="B21:Q21"/>
    </sheetView>
  </sheetViews>
  <sheetFormatPr defaultColWidth="9" defaultRowHeight="18" customHeight="1"/>
  <cols>
    <col min="1" max="1" width="4.7265625" style="57" customWidth="1"/>
    <col min="2" max="2" width="5.36328125" style="57" customWidth="1"/>
    <col min="3" max="3" width="6.90625" style="57" customWidth="1"/>
    <col min="4" max="4" width="5.36328125" style="57" customWidth="1"/>
    <col min="5" max="9" width="4.7265625" style="57" customWidth="1"/>
    <col min="10" max="10" width="5.453125" style="57" customWidth="1"/>
    <col min="11" max="16" width="4.7265625" style="57" customWidth="1"/>
    <col min="17" max="20" width="5.6328125" style="57" customWidth="1"/>
    <col min="21" max="16384" width="9" style="57"/>
  </cols>
  <sheetData>
    <row r="1" spans="1:18" ht="18" customHeight="1">
      <c r="O1" s="799" t="s">
        <v>153</v>
      </c>
      <c r="P1" s="799"/>
      <c r="Q1" s="799"/>
      <c r="R1" s="799"/>
    </row>
    <row r="2" spans="1:18" ht="18" customHeight="1">
      <c r="A2" s="2"/>
    </row>
    <row r="3" spans="1:18" ht="18" customHeight="1">
      <c r="A3" s="2" t="str">
        <f>基本情報!$E$5</f>
        <v>独立行政法人国際協力機構</v>
      </c>
    </row>
    <row r="4" spans="1:18" ht="18" customHeight="1">
      <c r="A4" s="2" t="str">
        <f>基本情報!$E$6</f>
        <v>○○センター　契約担当役</v>
      </c>
    </row>
    <row r="5" spans="1:18" ht="18" customHeight="1">
      <c r="A5" s="2" t="str">
        <f>基本情報!$E$7&amp;"　"&amp;基本情報!$E$8&amp;"　殿"</f>
        <v>所長　　殿</v>
      </c>
    </row>
    <row r="7" spans="1:18" ht="18" customHeight="1">
      <c r="L7" s="57">
        <f>基本情報!$E$11</f>
        <v>0</v>
      </c>
    </row>
    <row r="8" spans="1:18" ht="18" customHeight="1">
      <c r="L8" s="57" t="str">
        <f>IF(基本情報!$E$12="","",基本情報!$E$12)</f>
        <v/>
      </c>
    </row>
    <row r="9" spans="1:18" ht="18" customHeight="1">
      <c r="L9" s="57" t="str">
        <f>基本情報!$E$13&amp;"　"&amp;基本情報!$E$14</f>
        <v>　</v>
      </c>
      <c r="R9" s="2" t="s">
        <v>154</v>
      </c>
    </row>
    <row r="10" spans="1:18" ht="18" customHeight="1">
      <c r="L10" s="57" t="s">
        <v>458</v>
      </c>
      <c r="R10" s="2"/>
    </row>
    <row r="11" spans="1:18" ht="26.25" customHeight="1"/>
    <row r="12" spans="1:18" ht="18" customHeight="1">
      <c r="A12" s="801" t="s">
        <v>459</v>
      </c>
      <c r="B12" s="801"/>
      <c r="C12" s="801"/>
      <c r="D12" s="801"/>
      <c r="E12" s="801"/>
      <c r="F12" s="801"/>
      <c r="G12" s="801"/>
      <c r="H12" s="801"/>
      <c r="I12" s="801"/>
      <c r="J12" s="801"/>
      <c r="K12" s="801"/>
      <c r="L12" s="801"/>
      <c r="M12" s="801"/>
      <c r="N12" s="801"/>
      <c r="O12" s="801"/>
      <c r="P12" s="801"/>
      <c r="Q12" s="801"/>
      <c r="R12" s="801"/>
    </row>
    <row r="13" spans="1:18" ht="33" customHeight="1"/>
    <row r="14" spans="1:18" ht="18" customHeight="1">
      <c r="B14" s="802" t="s">
        <v>138</v>
      </c>
      <c r="C14" s="802"/>
      <c r="D14" s="802"/>
      <c r="E14" s="802"/>
      <c r="F14" s="803" t="str">
        <f>基本情報!$E$17&amp;基本情報!$F$17&amp;"　"&amp;基本情報!$E$18&amp;基本情報!$F$18&amp;"「"&amp;基本情報!$E$19&amp;"」"</f>
        <v>年度　日系社会研修「」</v>
      </c>
      <c r="G14" s="803"/>
      <c r="H14" s="803"/>
      <c r="I14" s="803"/>
      <c r="J14" s="803"/>
      <c r="K14" s="803"/>
      <c r="L14" s="803"/>
      <c r="M14" s="803"/>
      <c r="N14" s="803"/>
      <c r="O14" s="803"/>
      <c r="P14" s="803"/>
      <c r="Q14" s="803"/>
    </row>
    <row r="15" spans="1:18" ht="18" customHeight="1">
      <c r="C15" s="699"/>
      <c r="D15" s="699"/>
      <c r="E15" s="699"/>
      <c r="F15" s="803"/>
      <c r="G15" s="803"/>
      <c r="H15" s="803"/>
      <c r="I15" s="803"/>
      <c r="J15" s="803"/>
      <c r="K15" s="803"/>
      <c r="L15" s="803"/>
      <c r="M15" s="803"/>
      <c r="N15" s="803"/>
      <c r="O15" s="803"/>
      <c r="P15" s="803"/>
      <c r="Q15" s="803"/>
    </row>
    <row r="16" spans="1:18" ht="18" customHeight="1">
      <c r="B16" s="802" t="s">
        <v>140</v>
      </c>
      <c r="C16" s="802"/>
      <c r="D16" s="802"/>
      <c r="E16" s="802"/>
      <c r="F16" s="804">
        <f>基本情報!$E$20</f>
        <v>0</v>
      </c>
      <c r="G16" s="804"/>
    </row>
    <row r="18" spans="1:18" ht="18" customHeight="1">
      <c r="B18" s="802" t="s">
        <v>157</v>
      </c>
      <c r="C18" s="802"/>
      <c r="D18" s="802"/>
      <c r="E18" s="802"/>
      <c r="F18" s="800">
        <f>基本情報!$E$22</f>
        <v>0</v>
      </c>
      <c r="G18" s="800"/>
      <c r="H18" s="800"/>
      <c r="I18" s="800"/>
      <c r="J18" s="700" t="s">
        <v>158</v>
      </c>
      <c r="K18" s="800">
        <f>基本情報!$E$23</f>
        <v>0</v>
      </c>
      <c r="L18" s="800"/>
      <c r="M18" s="800"/>
      <c r="N18" s="800"/>
    </row>
    <row r="19" spans="1:18" ht="18" customHeight="1">
      <c r="B19" s="802" t="s">
        <v>159</v>
      </c>
      <c r="C19" s="802"/>
      <c r="D19" s="802"/>
      <c r="E19" s="802"/>
      <c r="F19" s="800">
        <f>基本情報!$E$26</f>
        <v>0</v>
      </c>
      <c r="G19" s="800"/>
      <c r="H19" s="800"/>
      <c r="I19" s="800"/>
      <c r="J19" s="700" t="s">
        <v>158</v>
      </c>
      <c r="K19" s="800">
        <f>基本情報!$E$27</f>
        <v>0</v>
      </c>
      <c r="L19" s="800"/>
      <c r="M19" s="800"/>
      <c r="N19" s="800"/>
    </row>
    <row r="21" spans="1:18" ht="54" customHeight="1">
      <c r="B21" s="1039" t="s">
        <v>460</v>
      </c>
      <c r="C21" s="1039"/>
      <c r="D21" s="1039"/>
      <c r="E21" s="1039"/>
      <c r="F21" s="1039"/>
      <c r="G21" s="1039"/>
      <c r="H21" s="1039"/>
      <c r="I21" s="1039"/>
      <c r="J21" s="1039"/>
      <c r="K21" s="1039"/>
      <c r="L21" s="1039"/>
      <c r="M21" s="1039"/>
      <c r="N21" s="1039"/>
      <c r="O21" s="1039"/>
      <c r="P21" s="1039"/>
      <c r="Q21" s="1039"/>
      <c r="R21" s="317"/>
    </row>
    <row r="23" spans="1:18" ht="18" customHeight="1">
      <c r="A23" s="794" t="s">
        <v>161</v>
      </c>
      <c r="B23" s="794"/>
      <c r="C23" s="794"/>
      <c r="D23" s="794"/>
      <c r="E23" s="794"/>
      <c r="F23" s="794"/>
      <c r="G23" s="794"/>
      <c r="H23" s="794"/>
      <c r="I23" s="794"/>
      <c r="J23" s="794"/>
      <c r="K23" s="794"/>
      <c r="L23" s="794"/>
      <c r="M23" s="794"/>
      <c r="N23" s="794"/>
      <c r="O23" s="794"/>
      <c r="P23" s="794"/>
      <c r="Q23" s="794"/>
      <c r="R23" s="794"/>
    </row>
    <row r="25" spans="1:18" ht="18" customHeight="1">
      <c r="B25" s="795" t="s">
        <v>461</v>
      </c>
      <c r="C25" s="795"/>
      <c r="D25" s="795"/>
      <c r="E25" s="1040">
        <f>【1】精!$D$33</f>
        <v>0</v>
      </c>
      <c r="F25" s="1040"/>
      <c r="G25" s="1040"/>
      <c r="H25" s="701" t="s">
        <v>462</v>
      </c>
      <c r="I25" s="305"/>
      <c r="J25" s="701"/>
      <c r="K25" s="701"/>
      <c r="L25" s="701"/>
      <c r="M25" s="701"/>
      <c r="N25" s="701"/>
      <c r="O25" s="796">
        <f>【1】精!$D$32</f>
        <v>0</v>
      </c>
      <c r="P25" s="796"/>
      <c r="Q25" s="796"/>
    </row>
    <row r="27" spans="1:18" ht="18" customHeight="1">
      <c r="B27" s="795" t="s">
        <v>164</v>
      </c>
      <c r="C27" s="795"/>
      <c r="D27" s="795"/>
      <c r="E27" s="1041" t="s">
        <v>444</v>
      </c>
      <c r="F27" s="1041"/>
      <c r="G27" s="1041"/>
      <c r="H27" s="1041"/>
      <c r="I27" s="701"/>
      <c r="J27" s="701"/>
      <c r="K27" s="701"/>
      <c r="L27" s="701"/>
      <c r="M27" s="701"/>
      <c r="N27" s="701"/>
      <c r="O27" s="701"/>
      <c r="P27" s="701"/>
      <c r="Q27" s="701"/>
    </row>
    <row r="29" spans="1:18" ht="18" customHeight="1">
      <c r="B29" s="795" t="s">
        <v>463</v>
      </c>
      <c r="C29" s="795"/>
      <c r="D29" s="795"/>
      <c r="E29" s="1040">
        <f>【1】精!$F$33</f>
        <v>0</v>
      </c>
      <c r="F29" s="1040"/>
      <c r="G29" s="1040"/>
      <c r="H29" s="701" t="s">
        <v>464</v>
      </c>
      <c r="I29" s="701"/>
      <c r="J29" s="701"/>
      <c r="K29" s="701"/>
      <c r="L29" s="701"/>
      <c r="M29" s="701"/>
      <c r="N29" s="701"/>
      <c r="O29" s="796"/>
      <c r="P29" s="796"/>
      <c r="Q29" s="796"/>
    </row>
    <row r="31" spans="1:18" ht="18" customHeight="1">
      <c r="B31" s="795" t="s">
        <v>465</v>
      </c>
      <c r="C31" s="795"/>
      <c r="D31" s="795"/>
      <c r="E31" s="1042">
        <f>E29-E25</f>
        <v>0</v>
      </c>
      <c r="F31" s="1042"/>
      <c r="G31" s="1042"/>
      <c r="H31" s="701" t="s">
        <v>464</v>
      </c>
      <c r="I31" s="305"/>
      <c r="J31" s="701"/>
      <c r="K31" s="701"/>
      <c r="L31" s="701"/>
      <c r="M31" s="701"/>
      <c r="N31" s="701"/>
      <c r="O31" s="1043"/>
      <c r="P31" s="1043"/>
      <c r="Q31" s="1043"/>
    </row>
    <row r="33" spans="2:18" ht="21.75" customHeight="1">
      <c r="B33" s="733"/>
      <c r="G33" s="318"/>
      <c r="H33" s="318"/>
      <c r="I33" s="318"/>
      <c r="J33" s="318"/>
      <c r="K33" s="318"/>
      <c r="L33" s="318"/>
      <c r="M33" s="318"/>
      <c r="N33" s="318"/>
      <c r="O33" s="318"/>
      <c r="P33" s="318"/>
      <c r="Q33" s="318"/>
    </row>
    <row r="34" spans="2:18" ht="18" customHeight="1">
      <c r="R34" s="625" t="s">
        <v>167</v>
      </c>
    </row>
  </sheetData>
  <mergeCells count="25">
    <mergeCell ref="E27:H27"/>
    <mergeCell ref="B29:D29"/>
    <mergeCell ref="E29:G29"/>
    <mergeCell ref="O29:Q29"/>
    <mergeCell ref="B31:D31"/>
    <mergeCell ref="E31:G31"/>
    <mergeCell ref="O31:Q31"/>
    <mergeCell ref="B27:D27"/>
    <mergeCell ref="B21:Q21"/>
    <mergeCell ref="A23:R23"/>
    <mergeCell ref="B25:D25"/>
    <mergeCell ref="E25:G25"/>
    <mergeCell ref="O25:Q25"/>
    <mergeCell ref="B18:E18"/>
    <mergeCell ref="F18:I18"/>
    <mergeCell ref="K18:N18"/>
    <mergeCell ref="B19:E19"/>
    <mergeCell ref="F19:I19"/>
    <mergeCell ref="K19:N19"/>
    <mergeCell ref="O1:R1"/>
    <mergeCell ref="A12:R12"/>
    <mergeCell ref="B14:E14"/>
    <mergeCell ref="F14:Q15"/>
    <mergeCell ref="B16:E16"/>
    <mergeCell ref="F16:G16"/>
  </mergeCells>
  <phoneticPr fontId="6"/>
  <dataValidations count="3">
    <dataValidation allowBlank="1" showInputMessage="1" sqref="S1" xr:uid="{2C71E31B-F46A-4F16-9FAE-31F9D5AE61F7}"/>
    <dataValidation imeMode="on" allowBlank="1" showInputMessage="1" showErrorMessage="1" sqref="A2:A5 R9:R10 B33" xr:uid="{19F4D499-71EB-4E45-B3BC-8B01154DB113}"/>
    <dataValidation imeMode="off" allowBlank="1" showInputMessage="1" showErrorMessage="1" sqref="F16" xr:uid="{9EA1C4C7-45B3-4B45-A70A-097593AEEA1E}"/>
  </dataValidations>
  <pageMargins left="0.70866141732283472" right="0.70866141732283472" top="0.74803149606299213" bottom="0.55118110236220474" header="0.31496062992125984" footer="0.31496062992125984"/>
  <pageSetup paperSize="9" scale="98"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R41"/>
  <sheetViews>
    <sheetView showGridLines="0" view="pageBreakPreview" topLeftCell="A14" zoomScale="90" zoomScaleNormal="100" zoomScaleSheetLayoutView="90" workbookViewId="0">
      <selection activeCell="N27" sqref="N27"/>
    </sheetView>
  </sheetViews>
  <sheetFormatPr defaultColWidth="9" defaultRowHeight="18" customHeight="1"/>
  <cols>
    <col min="1" max="1" width="4.7265625" style="57" customWidth="1"/>
    <col min="2" max="2" width="5.36328125" style="57" customWidth="1"/>
    <col min="3" max="3" width="6.453125" style="57" customWidth="1"/>
    <col min="4" max="4" width="5.6328125" style="57" customWidth="1"/>
    <col min="5" max="7" width="4.7265625" style="57" customWidth="1"/>
    <col min="8" max="8" width="5.90625" style="57" customWidth="1"/>
    <col min="9" max="12" width="4.7265625" style="57" customWidth="1"/>
    <col min="13" max="13" width="6" style="57" customWidth="1"/>
    <col min="14" max="16" width="4.7265625" style="57" customWidth="1"/>
    <col min="17" max="20" width="5.6328125" style="57" customWidth="1"/>
    <col min="21" max="16384" width="9" style="57"/>
  </cols>
  <sheetData>
    <row r="1" spans="1:18" ht="18" customHeight="1">
      <c r="O1" s="799" t="s">
        <v>153</v>
      </c>
      <c r="P1" s="799"/>
      <c r="Q1" s="799"/>
      <c r="R1" s="799"/>
    </row>
    <row r="2" spans="1:18" ht="18" customHeight="1">
      <c r="A2" s="2"/>
    </row>
    <row r="3" spans="1:18" ht="18" customHeight="1">
      <c r="A3" s="2" t="str">
        <f>基本情報!$E$5</f>
        <v>独立行政法人国際協力機構</v>
      </c>
    </row>
    <row r="4" spans="1:18" ht="18" customHeight="1">
      <c r="A4" s="2" t="str">
        <f>基本情報!$E$6</f>
        <v>○○センター　契約担当役</v>
      </c>
    </row>
    <row r="5" spans="1:18" ht="18" customHeight="1">
      <c r="A5" s="2" t="str">
        <f>基本情報!$E$7&amp;"　"&amp;基本情報!$E$8&amp;"　殿"</f>
        <v>所長　　殿</v>
      </c>
    </row>
    <row r="7" spans="1:18" ht="18" customHeight="1">
      <c r="L7" s="57">
        <f>基本情報!$E$11</f>
        <v>0</v>
      </c>
    </row>
    <row r="8" spans="1:18" ht="18" customHeight="1">
      <c r="L8" s="57" t="str">
        <f>IF(基本情報!$E$12="","",基本情報!$E$12)</f>
        <v/>
      </c>
    </row>
    <row r="9" spans="1:18" ht="18" customHeight="1">
      <c r="L9" s="57" t="str">
        <f>基本情報!$E$13&amp;"　"&amp;基本情報!$E$14</f>
        <v>　</v>
      </c>
      <c r="R9" s="2" t="s">
        <v>154</v>
      </c>
    </row>
    <row r="10" spans="1:18" ht="18" customHeight="1">
      <c r="M10" s="57" t="s">
        <v>458</v>
      </c>
      <c r="R10" s="2"/>
    </row>
    <row r="12" spans="1:18" ht="18" customHeight="1">
      <c r="A12" s="801" t="s">
        <v>466</v>
      </c>
      <c r="B12" s="801"/>
      <c r="C12" s="801"/>
      <c r="D12" s="801"/>
      <c r="E12" s="801"/>
      <c r="F12" s="801"/>
      <c r="G12" s="801"/>
      <c r="H12" s="801"/>
      <c r="I12" s="801"/>
      <c r="J12" s="801"/>
      <c r="K12" s="801"/>
      <c r="L12" s="801"/>
      <c r="M12" s="801"/>
      <c r="N12" s="801"/>
      <c r="O12" s="801"/>
      <c r="P12" s="801"/>
      <c r="Q12" s="801"/>
      <c r="R12" s="801"/>
    </row>
    <row r="13" spans="1:18" ht="37.5" customHeight="1"/>
    <row r="14" spans="1:18" ht="18" customHeight="1">
      <c r="B14" s="802" t="s">
        <v>138</v>
      </c>
      <c r="C14" s="802"/>
      <c r="D14" s="802"/>
      <c r="E14" s="802"/>
      <c r="F14" s="803" t="str">
        <f>基本情報!$E$17&amp;基本情報!$F$17&amp;"　"&amp;基本情報!$E$18&amp;基本情報!$F$18&amp;"「"&amp;基本情報!$E$19&amp;"」"</f>
        <v>年度　日系社会研修「」</v>
      </c>
      <c r="G14" s="803"/>
      <c r="H14" s="803"/>
      <c r="I14" s="803"/>
      <c r="J14" s="803"/>
      <c r="K14" s="803"/>
      <c r="L14" s="803"/>
      <c r="M14" s="803"/>
      <c r="N14" s="803"/>
      <c r="O14" s="803"/>
      <c r="P14" s="803"/>
      <c r="Q14" s="803"/>
    </row>
    <row r="15" spans="1:18" ht="18" customHeight="1">
      <c r="C15" s="699"/>
      <c r="D15" s="699"/>
      <c r="E15" s="699"/>
      <c r="F15" s="803"/>
      <c r="G15" s="803"/>
      <c r="H15" s="803"/>
      <c r="I15" s="803"/>
      <c r="J15" s="803"/>
      <c r="K15" s="803"/>
      <c r="L15" s="803"/>
      <c r="M15" s="803"/>
      <c r="N15" s="803"/>
      <c r="O15" s="803"/>
      <c r="P15" s="803"/>
      <c r="Q15" s="803"/>
    </row>
    <row r="16" spans="1:18" ht="18" customHeight="1">
      <c r="B16" s="802" t="s">
        <v>140</v>
      </c>
      <c r="C16" s="802"/>
      <c r="D16" s="802"/>
      <c r="E16" s="802"/>
      <c r="F16" s="804">
        <f>基本情報!$E$20</f>
        <v>0</v>
      </c>
      <c r="G16" s="804"/>
    </row>
    <row r="18" spans="1:18" ht="18" customHeight="1">
      <c r="B18" s="802" t="s">
        <v>157</v>
      </c>
      <c r="C18" s="802"/>
      <c r="D18" s="802"/>
      <c r="E18" s="802"/>
      <c r="F18" s="800">
        <f>基本情報!$E$22</f>
        <v>0</v>
      </c>
      <c r="G18" s="800"/>
      <c r="H18" s="800"/>
      <c r="I18" s="800"/>
      <c r="J18" s="700" t="s">
        <v>158</v>
      </c>
      <c r="K18" s="800">
        <f>基本情報!$E$23</f>
        <v>0</v>
      </c>
      <c r="L18" s="800"/>
      <c r="M18" s="800"/>
      <c r="N18" s="800"/>
    </row>
    <row r="19" spans="1:18" ht="18" customHeight="1">
      <c r="B19" s="802" t="s">
        <v>159</v>
      </c>
      <c r="C19" s="802"/>
      <c r="D19" s="802"/>
      <c r="E19" s="802"/>
      <c r="F19" s="800">
        <f>基本情報!$E$26</f>
        <v>0</v>
      </c>
      <c r="G19" s="800"/>
      <c r="H19" s="800"/>
      <c r="I19" s="800"/>
      <c r="J19" s="700" t="s">
        <v>158</v>
      </c>
      <c r="K19" s="800">
        <f>基本情報!$E$27</f>
        <v>0</v>
      </c>
      <c r="L19" s="800"/>
      <c r="M19" s="800"/>
      <c r="N19" s="800"/>
    </row>
    <row r="21" spans="1:18" ht="54" customHeight="1">
      <c r="B21" s="1044" t="s">
        <v>467</v>
      </c>
      <c r="C21" s="1044"/>
      <c r="D21" s="1044"/>
      <c r="E21" s="1044"/>
      <c r="F21" s="1044"/>
      <c r="G21" s="1044"/>
      <c r="H21" s="1044"/>
      <c r="I21" s="1044"/>
      <c r="J21" s="1044"/>
      <c r="K21" s="1044"/>
      <c r="L21" s="1044"/>
      <c r="M21" s="1044"/>
      <c r="N21" s="1044"/>
      <c r="O21" s="1044"/>
      <c r="P21" s="1044"/>
      <c r="Q21" s="1044"/>
      <c r="R21" s="317"/>
    </row>
    <row r="23" spans="1:18" ht="18" customHeight="1">
      <c r="A23" s="794" t="s">
        <v>161</v>
      </c>
      <c r="B23" s="794"/>
      <c r="C23" s="794"/>
      <c r="D23" s="794"/>
      <c r="E23" s="794"/>
      <c r="F23" s="794"/>
      <c r="G23" s="794"/>
      <c r="H23" s="794"/>
      <c r="I23" s="794"/>
      <c r="J23" s="794"/>
      <c r="K23" s="794"/>
      <c r="L23" s="794"/>
      <c r="M23" s="794"/>
      <c r="N23" s="794"/>
      <c r="O23" s="794"/>
      <c r="P23" s="794"/>
      <c r="Q23" s="794"/>
      <c r="R23" s="794"/>
    </row>
    <row r="25" spans="1:18" ht="18" customHeight="1">
      <c r="B25" s="795" t="s">
        <v>461</v>
      </c>
      <c r="C25" s="795"/>
      <c r="D25" s="795"/>
      <c r="E25" s="1040">
        <f>【1】精!$D$33</f>
        <v>0</v>
      </c>
      <c r="F25" s="1040"/>
      <c r="G25" s="1040"/>
      <c r="H25" s="701" t="s">
        <v>468</v>
      </c>
      <c r="I25" s="305"/>
      <c r="J25" s="701"/>
      <c r="K25" s="701"/>
      <c r="L25" s="701"/>
      <c r="M25" s="701"/>
      <c r="N25" s="701"/>
      <c r="O25" s="796">
        <f>【1】精!$D$32</f>
        <v>0</v>
      </c>
      <c r="P25" s="796"/>
      <c r="Q25" s="796"/>
    </row>
    <row r="27" spans="1:18" ht="18" customHeight="1">
      <c r="B27" s="795" t="s">
        <v>164</v>
      </c>
      <c r="C27" s="795"/>
      <c r="D27" s="795"/>
      <c r="E27" s="701" t="s">
        <v>444</v>
      </c>
      <c r="F27" s="701"/>
      <c r="G27" s="701"/>
      <c r="H27" s="701"/>
      <c r="I27" s="701"/>
      <c r="J27" s="701"/>
      <c r="K27" s="701"/>
      <c r="L27" s="701"/>
      <c r="M27" s="701"/>
      <c r="N27" s="701"/>
      <c r="O27" s="701"/>
      <c r="P27" s="701"/>
      <c r="Q27" s="701"/>
    </row>
    <row r="29" spans="1:18" ht="18" customHeight="1">
      <c r="B29" s="795" t="s">
        <v>463</v>
      </c>
      <c r="C29" s="795"/>
      <c r="D29" s="795"/>
      <c r="E29" s="1040">
        <f>【1】精!$F$33</f>
        <v>0</v>
      </c>
      <c r="F29" s="1040"/>
      <c r="G29" s="1040"/>
      <c r="H29" s="701" t="s">
        <v>464</v>
      </c>
      <c r="I29" s="701"/>
      <c r="J29" s="701"/>
      <c r="K29" s="701"/>
      <c r="L29" s="701"/>
      <c r="M29" s="701"/>
      <c r="N29" s="701"/>
      <c r="O29" s="796"/>
      <c r="P29" s="796"/>
      <c r="Q29" s="796"/>
    </row>
    <row r="31" spans="1:18" ht="18" customHeight="1">
      <c r="B31" s="795" t="s">
        <v>469</v>
      </c>
      <c r="C31" s="795"/>
      <c r="D31" s="795"/>
      <c r="E31" s="1042">
        <f>E25-E29</f>
        <v>0</v>
      </c>
      <c r="F31" s="1042"/>
      <c r="G31" s="1042"/>
      <c r="H31" s="701" t="s">
        <v>464</v>
      </c>
      <c r="I31" s="305"/>
      <c r="J31" s="701"/>
      <c r="K31" s="701"/>
      <c r="L31" s="701"/>
      <c r="M31" s="701"/>
      <c r="N31" s="701"/>
      <c r="O31" s="1043"/>
      <c r="P31" s="1043"/>
      <c r="Q31" s="1043"/>
    </row>
    <row r="33" spans="2:18" ht="18" customHeight="1">
      <c r="B33" s="795" t="s">
        <v>470</v>
      </c>
      <c r="C33" s="795"/>
      <c r="D33" s="795"/>
    </row>
    <row r="34" spans="2:18" ht="21.75" customHeight="1">
      <c r="B34" s="306" t="s">
        <v>446</v>
      </c>
      <c r="C34" s="307"/>
      <c r="D34" s="307"/>
      <c r="E34" s="307"/>
      <c r="F34" s="308"/>
      <c r="G34" s="1035" t="str">
        <f>IF('請求書(概算)'!G36="","",'請求書(概算)'!G36)</f>
        <v/>
      </c>
      <c r="H34" s="1035"/>
      <c r="I34" s="1035"/>
      <c r="J34" s="1035"/>
      <c r="K34" s="1035"/>
      <c r="L34" s="1035"/>
      <c r="M34" s="1035"/>
      <c r="N34" s="1035"/>
      <c r="O34" s="1035"/>
      <c r="P34" s="1035"/>
      <c r="Q34" s="1035"/>
    </row>
    <row r="35" spans="2:18" ht="21.75" customHeight="1">
      <c r="B35" s="306" t="s">
        <v>447</v>
      </c>
      <c r="C35" s="307"/>
      <c r="D35" s="307"/>
      <c r="E35" s="307"/>
      <c r="F35" s="308"/>
      <c r="G35" s="1036" t="str">
        <f>IF('請求書(概算)'!G37="","",'請求書(概算)'!G37)</f>
        <v/>
      </c>
      <c r="H35" s="1036"/>
      <c r="I35" s="1036"/>
      <c r="J35" s="1036"/>
      <c r="K35" s="1036"/>
      <c r="L35" s="1036"/>
      <c r="M35" s="1036"/>
      <c r="N35" s="1036"/>
      <c r="O35" s="1036"/>
      <c r="P35" s="1036"/>
      <c r="Q35" s="1036"/>
    </row>
    <row r="36" spans="2:18" ht="21.75" customHeight="1">
      <c r="B36" s="306" t="s">
        <v>448</v>
      </c>
      <c r="C36" s="307"/>
      <c r="D36" s="307"/>
      <c r="E36" s="307"/>
      <c r="F36" s="308"/>
      <c r="G36" s="1035" t="str">
        <f>IF('請求書(概算)'!G38="","",'請求書(概算)'!G38)</f>
        <v/>
      </c>
      <c r="H36" s="1035"/>
      <c r="I36" s="1035"/>
      <c r="J36" s="1035"/>
      <c r="K36" s="1035"/>
      <c r="L36" s="1035"/>
      <c r="M36" s="1035"/>
      <c r="N36" s="1035"/>
      <c r="O36" s="1035"/>
      <c r="P36" s="1035"/>
      <c r="Q36" s="1035"/>
    </row>
    <row r="37" spans="2:18" ht="21.75" customHeight="1">
      <c r="B37" s="306" t="s">
        <v>449</v>
      </c>
      <c r="C37" s="307"/>
      <c r="D37" s="307"/>
      <c r="E37" s="307"/>
      <c r="F37" s="308"/>
      <c r="G37" s="1036" t="str">
        <f>IF('請求書(概算)'!G39="","",'請求書(概算)'!G39)</f>
        <v/>
      </c>
      <c r="H37" s="1036"/>
      <c r="I37" s="1036"/>
      <c r="J37" s="1036"/>
      <c r="K37" s="1036"/>
      <c r="L37" s="1036"/>
      <c r="M37" s="1036"/>
      <c r="N37" s="1036"/>
      <c r="O37" s="1036"/>
      <c r="P37" s="1036"/>
      <c r="Q37" s="1036"/>
    </row>
    <row r="38" spans="2:18" ht="21.75" customHeight="1">
      <c r="B38" s="306" t="s">
        <v>450</v>
      </c>
      <c r="C38" s="307"/>
      <c r="D38" s="307"/>
      <c r="E38" s="307"/>
      <c r="F38" s="308"/>
      <c r="G38" s="1035" t="str">
        <f>IF('請求書(概算)'!G40="","",'請求書(概算)'!G40)</f>
        <v/>
      </c>
      <c r="H38" s="1035"/>
      <c r="I38" s="1035"/>
      <c r="J38" s="1035"/>
      <c r="K38" s="1035"/>
      <c r="L38" s="1035"/>
      <c r="M38" s="1035"/>
      <c r="N38" s="1035"/>
      <c r="O38" s="1035"/>
      <c r="P38" s="1035"/>
      <c r="Q38" s="1035"/>
    </row>
    <row r="39" spans="2:18" ht="21.75" customHeight="1">
      <c r="B39" s="306" t="s">
        <v>451</v>
      </c>
      <c r="C39" s="307"/>
      <c r="D39" s="307"/>
      <c r="E39" s="307"/>
      <c r="F39" s="308"/>
      <c r="G39" s="1036" t="str">
        <f>IF('請求書(概算)'!G41="","",'請求書(概算)'!G41)</f>
        <v/>
      </c>
      <c r="H39" s="1036"/>
      <c r="I39" s="1036"/>
      <c r="J39" s="1036"/>
      <c r="K39" s="1036"/>
      <c r="L39" s="1036"/>
      <c r="M39" s="1036"/>
      <c r="N39" s="1036"/>
      <c r="O39" s="1036"/>
      <c r="P39" s="1036"/>
      <c r="Q39" s="1036"/>
    </row>
    <row r="40" spans="2:18" ht="21.75" customHeight="1">
      <c r="B40" s="733"/>
      <c r="G40" s="318"/>
      <c r="H40" s="318"/>
      <c r="I40" s="318"/>
      <c r="J40" s="318"/>
      <c r="K40" s="318"/>
      <c r="L40" s="318"/>
      <c r="M40" s="318"/>
      <c r="N40" s="318"/>
      <c r="O40" s="318"/>
      <c r="P40" s="318"/>
      <c r="Q40" s="318"/>
    </row>
    <row r="41" spans="2:18" ht="18" customHeight="1">
      <c r="R41" s="625" t="s">
        <v>167</v>
      </c>
    </row>
  </sheetData>
  <mergeCells count="31">
    <mergeCell ref="A12:R12"/>
    <mergeCell ref="B25:D25"/>
    <mergeCell ref="O25:Q25"/>
    <mergeCell ref="O1:R1"/>
    <mergeCell ref="B14:E14"/>
    <mergeCell ref="F14:Q15"/>
    <mergeCell ref="B16:E16"/>
    <mergeCell ref="B18:E18"/>
    <mergeCell ref="F18:I18"/>
    <mergeCell ref="K18:N18"/>
    <mergeCell ref="B19:E19"/>
    <mergeCell ref="F19:I19"/>
    <mergeCell ref="K19:N19"/>
    <mergeCell ref="B21:Q21"/>
    <mergeCell ref="A23:R23"/>
    <mergeCell ref="F16:G16"/>
    <mergeCell ref="B27:D27"/>
    <mergeCell ref="G34:Q34"/>
    <mergeCell ref="G35:Q35"/>
    <mergeCell ref="G36:Q36"/>
    <mergeCell ref="E25:G25"/>
    <mergeCell ref="G37:Q37"/>
    <mergeCell ref="G39:Q39"/>
    <mergeCell ref="B29:D29"/>
    <mergeCell ref="B31:D31"/>
    <mergeCell ref="O29:Q29"/>
    <mergeCell ref="O31:Q31"/>
    <mergeCell ref="G38:Q38"/>
    <mergeCell ref="E31:G31"/>
    <mergeCell ref="E29:G29"/>
    <mergeCell ref="B33:D33"/>
  </mergeCells>
  <phoneticPr fontId="6"/>
  <dataValidations count="4">
    <dataValidation imeMode="off" allowBlank="1" showInputMessage="1" showErrorMessage="1" sqref="F16" xr:uid="{00000000-0002-0000-0F00-000000000000}"/>
    <dataValidation imeMode="on" allowBlank="1" showInputMessage="1" showErrorMessage="1" sqref="A2:A5 R9:R10 B34:B40" xr:uid="{00000000-0002-0000-0F00-000001000000}"/>
    <dataValidation type="list" allowBlank="1" showInputMessage="1" sqref="G36:Q36"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scale="96"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pageSetUpPr fitToPage="1"/>
  </sheetPr>
  <dimension ref="A2:AA37"/>
  <sheetViews>
    <sheetView showGridLines="0" view="pageBreakPreview" zoomScale="80" zoomScaleNormal="100" zoomScaleSheetLayoutView="80" workbookViewId="0">
      <selection activeCell="W42" sqref="W42"/>
    </sheetView>
  </sheetViews>
  <sheetFormatPr defaultColWidth="9" defaultRowHeight="18" customHeight="1"/>
  <cols>
    <col min="1" max="16" width="4.7265625" style="57" customWidth="1"/>
    <col min="17" max="20" width="5.6328125" style="57" customWidth="1"/>
    <col min="21" max="16384" width="9" style="57"/>
  </cols>
  <sheetData>
    <row r="2" spans="1:27" ht="18" customHeight="1">
      <c r="O2" s="799" t="s">
        <v>153</v>
      </c>
      <c r="P2" s="799"/>
      <c r="Q2" s="799"/>
      <c r="R2" s="799"/>
    </row>
    <row r="3" spans="1:27" ht="18" customHeight="1">
      <c r="A3" s="2"/>
    </row>
    <row r="4" spans="1:27" ht="18" customHeight="1">
      <c r="A4" s="2" t="str">
        <f>基本情報!$E$5</f>
        <v>独立行政法人国際協力機構</v>
      </c>
    </row>
    <row r="5" spans="1:27" ht="18" customHeight="1">
      <c r="A5" s="2" t="str">
        <f>基本情報!$E$6</f>
        <v>○○センター　契約担当役</v>
      </c>
    </row>
    <row r="6" spans="1:27" ht="18" customHeight="1">
      <c r="A6" s="2" t="str">
        <f>基本情報!$E$7&amp;"　"&amp;基本情報!$E$8&amp;"　殿"</f>
        <v>所長　　殿</v>
      </c>
    </row>
    <row r="7" spans="1:27" ht="18" customHeight="1">
      <c r="A7" s="2"/>
    </row>
    <row r="9" spans="1:27" ht="18" customHeight="1">
      <c r="L9" s="57">
        <f>基本情報!$E$11</f>
        <v>0</v>
      </c>
    </row>
    <row r="10" spans="1:27" ht="18" customHeight="1">
      <c r="L10" s="57" t="str">
        <f>IF(基本情報!$E$12="","",基本情報!$E$12)</f>
        <v/>
      </c>
    </row>
    <row r="11" spans="1:27" ht="18" customHeight="1">
      <c r="L11" s="57" t="str">
        <f>基本情報!$E$13&amp;"　"&amp;基本情報!$E$14</f>
        <v>　</v>
      </c>
      <c r="R11" s="2" t="s">
        <v>154</v>
      </c>
    </row>
    <row r="14" spans="1:27" ht="18" customHeight="1">
      <c r="A14" s="801" t="s">
        <v>471</v>
      </c>
      <c r="B14" s="801"/>
      <c r="C14" s="801"/>
      <c r="D14" s="801"/>
      <c r="E14" s="801"/>
      <c r="F14" s="801"/>
      <c r="G14" s="801"/>
      <c r="H14" s="801"/>
      <c r="I14" s="801"/>
      <c r="J14" s="801"/>
      <c r="K14" s="801"/>
      <c r="L14" s="801"/>
      <c r="M14" s="801"/>
      <c r="N14" s="801"/>
      <c r="O14" s="801"/>
      <c r="P14" s="801"/>
      <c r="Q14" s="801"/>
      <c r="R14" s="801"/>
    </row>
    <row r="16" spans="1:27" ht="18" customHeight="1">
      <c r="AA16" s="133"/>
    </row>
    <row r="17" spans="1:18" ht="72" customHeight="1">
      <c r="B17" s="1044" t="s">
        <v>472</v>
      </c>
      <c r="C17" s="1044"/>
      <c r="D17" s="1044"/>
      <c r="E17" s="1044"/>
      <c r="F17" s="1044"/>
      <c r="G17" s="1044"/>
      <c r="H17" s="1044"/>
      <c r="I17" s="1044"/>
      <c r="J17" s="1044"/>
      <c r="K17" s="1044"/>
      <c r="L17" s="1044"/>
      <c r="M17" s="1044"/>
      <c r="N17" s="1044"/>
      <c r="O17" s="1044"/>
      <c r="P17" s="1044"/>
      <c r="Q17" s="1044"/>
      <c r="R17" s="735"/>
    </row>
    <row r="19" spans="1:18" ht="18" customHeight="1">
      <c r="A19" s="794" t="s">
        <v>161</v>
      </c>
      <c r="B19" s="794"/>
      <c r="C19" s="794"/>
      <c r="D19" s="794"/>
      <c r="E19" s="794"/>
      <c r="F19" s="794"/>
      <c r="G19" s="794"/>
      <c r="H19" s="794"/>
      <c r="I19" s="794"/>
      <c r="J19" s="794"/>
      <c r="K19" s="794"/>
      <c r="L19" s="794"/>
      <c r="M19" s="794"/>
      <c r="N19" s="794"/>
      <c r="O19" s="794"/>
      <c r="P19" s="794"/>
      <c r="Q19" s="794"/>
      <c r="R19" s="794"/>
    </row>
    <row r="20" spans="1:18" ht="18" customHeight="1">
      <c r="A20" s="700"/>
      <c r="B20" s="700"/>
      <c r="C20" s="700"/>
      <c r="D20" s="700"/>
      <c r="E20" s="700"/>
      <c r="F20" s="700"/>
      <c r="G20" s="700"/>
      <c r="H20" s="700"/>
      <c r="I20" s="700"/>
      <c r="J20" s="700"/>
      <c r="K20" s="700"/>
      <c r="L20" s="700"/>
      <c r="M20" s="700"/>
      <c r="N20" s="700"/>
      <c r="O20" s="700"/>
      <c r="P20" s="700"/>
      <c r="Q20" s="700"/>
      <c r="R20" s="700"/>
    </row>
    <row r="22" spans="1:18" ht="18" customHeight="1">
      <c r="B22" s="802" t="s">
        <v>138</v>
      </c>
      <c r="C22" s="802"/>
      <c r="D22" s="802"/>
      <c r="E22" s="802"/>
      <c r="F22" s="803" t="str">
        <f>基本情報!$E$17&amp;基本情報!$F$17&amp;"　"&amp;基本情報!$E$18&amp;基本情報!$F$18&amp;"「"&amp;基本情報!$E$19&amp;"」"</f>
        <v>年度　日系社会研修「」</v>
      </c>
      <c r="G22" s="803"/>
      <c r="H22" s="803"/>
      <c r="I22" s="803"/>
      <c r="J22" s="803"/>
      <c r="K22" s="803"/>
      <c r="L22" s="803"/>
      <c r="M22" s="803"/>
      <c r="N22" s="803"/>
      <c r="O22" s="803"/>
      <c r="P22" s="803"/>
      <c r="Q22" s="803"/>
    </row>
    <row r="23" spans="1:18" ht="18" customHeight="1">
      <c r="C23" s="699"/>
      <c r="D23" s="699"/>
      <c r="E23" s="699"/>
      <c r="F23" s="803"/>
      <c r="G23" s="803"/>
      <c r="H23" s="803"/>
      <c r="I23" s="803"/>
      <c r="J23" s="803"/>
      <c r="K23" s="803"/>
      <c r="L23" s="803"/>
      <c r="M23" s="803"/>
      <c r="N23" s="803"/>
      <c r="O23" s="803"/>
      <c r="P23" s="803"/>
      <c r="Q23" s="803"/>
    </row>
    <row r="24" spans="1:18" ht="18" customHeight="1">
      <c r="C24" s="699"/>
      <c r="D24" s="699"/>
      <c r="E24" s="699"/>
      <c r="F24" s="803"/>
      <c r="G24" s="803"/>
      <c r="H24" s="803"/>
      <c r="I24" s="803"/>
      <c r="J24" s="803"/>
      <c r="K24" s="803"/>
      <c r="L24" s="803"/>
      <c r="M24" s="803"/>
      <c r="N24" s="803"/>
      <c r="O24" s="803"/>
      <c r="P24" s="803"/>
      <c r="Q24" s="803"/>
    </row>
    <row r="25" spans="1:18" ht="18" customHeight="1">
      <c r="B25" s="802" t="s">
        <v>140</v>
      </c>
      <c r="C25" s="802"/>
      <c r="D25" s="802"/>
      <c r="E25" s="802"/>
      <c r="F25" s="804">
        <f>基本情報!$E$20</f>
        <v>0</v>
      </c>
      <c r="G25" s="804"/>
    </row>
    <row r="27" spans="1:18" ht="18" customHeight="1">
      <c r="B27" s="802" t="s">
        <v>157</v>
      </c>
      <c r="C27" s="802"/>
      <c r="D27" s="802"/>
      <c r="E27" s="802"/>
      <c r="F27" s="800">
        <f>基本情報!$E$22</f>
        <v>0</v>
      </c>
      <c r="G27" s="800"/>
      <c r="H27" s="800"/>
      <c r="I27" s="800"/>
      <c r="J27" s="700" t="s">
        <v>158</v>
      </c>
      <c r="K27" s="800">
        <f>基本情報!$E$23</f>
        <v>0</v>
      </c>
      <c r="L27" s="800"/>
      <c r="M27" s="800"/>
      <c r="N27" s="800"/>
    </row>
    <row r="28" spans="1:18" ht="18" customHeight="1">
      <c r="B28" s="802" t="s">
        <v>159</v>
      </c>
      <c r="C28" s="802"/>
      <c r="D28" s="802"/>
      <c r="E28" s="802"/>
      <c r="F28" s="800">
        <f>基本情報!$E$26</f>
        <v>0</v>
      </c>
      <c r="G28" s="800"/>
      <c r="H28" s="800"/>
      <c r="I28" s="800"/>
      <c r="J28" s="700" t="s">
        <v>158</v>
      </c>
      <c r="K28" s="800">
        <f>基本情報!$E$27</f>
        <v>0</v>
      </c>
      <c r="L28" s="800"/>
      <c r="M28" s="800"/>
      <c r="N28" s="800"/>
    </row>
    <row r="31" spans="1:18" ht="18" customHeight="1">
      <c r="E31" s="491"/>
      <c r="F31" s="491"/>
      <c r="G31" s="491"/>
      <c r="I31" s="133"/>
      <c r="O31" s="492"/>
      <c r="P31" s="492"/>
      <c r="Q31" s="57" t="s">
        <v>167</v>
      </c>
    </row>
    <row r="33" spans="2:17" ht="21.75" customHeight="1">
      <c r="B33" s="802" t="s">
        <v>473</v>
      </c>
      <c r="C33" s="802"/>
      <c r="D33" s="802"/>
      <c r="E33" s="802"/>
      <c r="F33" s="57" t="s">
        <v>474</v>
      </c>
    </row>
    <row r="34" spans="2:17" ht="21.75" customHeight="1">
      <c r="B34" s="2"/>
      <c r="C34" s="2"/>
      <c r="D34" s="2"/>
      <c r="E34" s="491"/>
      <c r="F34" s="491"/>
      <c r="G34" s="491"/>
      <c r="H34" s="700"/>
      <c r="I34" s="133"/>
      <c r="J34" s="133"/>
      <c r="K34" s="133"/>
      <c r="L34" s="133"/>
      <c r="M34" s="133"/>
      <c r="N34" s="133"/>
    </row>
    <row r="35" spans="2:17" ht="21.75" customHeight="1">
      <c r="B35" s="2"/>
      <c r="C35" s="2"/>
      <c r="D35" s="2"/>
      <c r="E35" s="491"/>
      <c r="F35" s="491"/>
      <c r="G35" s="491"/>
      <c r="H35" s="700"/>
      <c r="I35" s="133"/>
      <c r="J35" s="133"/>
      <c r="K35" s="133"/>
      <c r="L35" s="133"/>
      <c r="M35" s="133"/>
      <c r="N35" s="133"/>
    </row>
    <row r="36" spans="2:17" ht="21.75" customHeight="1">
      <c r="B36" s="2"/>
      <c r="C36" s="2"/>
      <c r="D36" s="2"/>
      <c r="E36" s="491"/>
      <c r="F36" s="491"/>
      <c r="G36" s="491"/>
      <c r="H36" s="700"/>
    </row>
    <row r="37" spans="2:17" ht="21.75" customHeight="1">
      <c r="B37" s="2"/>
      <c r="G37" s="319"/>
      <c r="H37" s="319"/>
      <c r="I37" s="319"/>
      <c r="J37" s="319"/>
      <c r="K37" s="319"/>
      <c r="L37" s="319"/>
      <c r="M37" s="319"/>
      <c r="N37" s="319"/>
      <c r="O37" s="319"/>
      <c r="P37" s="319"/>
      <c r="Q37" s="319"/>
    </row>
  </sheetData>
  <mergeCells count="15">
    <mergeCell ref="B17:Q17"/>
    <mergeCell ref="O2:R2"/>
    <mergeCell ref="B22:E22"/>
    <mergeCell ref="F22:Q24"/>
    <mergeCell ref="B25:E25"/>
    <mergeCell ref="F25:G25"/>
    <mergeCell ref="A14:R14"/>
    <mergeCell ref="B33:E33"/>
    <mergeCell ref="B28:E28"/>
    <mergeCell ref="F28:I28"/>
    <mergeCell ref="K28:N28"/>
    <mergeCell ref="A19:R19"/>
    <mergeCell ref="B27:E27"/>
    <mergeCell ref="F27:I27"/>
    <mergeCell ref="K27:N27"/>
  </mergeCells>
  <phoneticPr fontId="6"/>
  <dataValidations count="2">
    <dataValidation imeMode="off" allowBlank="1" showInputMessage="1" showErrorMessage="1" sqref="F25" xr:uid="{00000000-0002-0000-1100-000000000000}"/>
    <dataValidation imeMode="on" allowBlank="1" showInputMessage="1" showErrorMessage="1" sqref="A3:A7 R11 B34:B37" xr:uid="{00000000-0002-0000-1100-000001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A37"/>
  <sheetViews>
    <sheetView showGridLines="0" view="pageBreakPreview" zoomScale="80" zoomScaleNormal="80" zoomScaleSheetLayoutView="80" workbookViewId="0">
      <selection activeCell="F9" sqref="F9"/>
    </sheetView>
  </sheetViews>
  <sheetFormatPr defaultColWidth="9" defaultRowHeight="17.149999999999999" customHeight="1"/>
  <cols>
    <col min="1" max="1" width="71.26953125" style="2" customWidth="1"/>
    <col min="2" max="2" width="38.26953125" style="2" customWidth="1"/>
    <col min="3" max="3" width="15.36328125" style="2" customWidth="1"/>
    <col min="4" max="4" width="15.36328125" style="284" customWidth="1"/>
    <col min="5" max="5" width="15.36328125" style="259" customWidth="1"/>
    <col min="6" max="6" width="15.36328125" style="284" customWidth="1"/>
    <col min="7" max="7" width="15.36328125" style="259" customWidth="1"/>
    <col min="8" max="8" width="6.6328125" style="259" customWidth="1"/>
    <col min="9" max="9" width="9.90625" style="259" customWidth="1"/>
    <col min="10" max="10" width="25" style="284" customWidth="1"/>
    <col min="11" max="11" width="3.36328125" style="2" customWidth="1"/>
    <col min="12" max="12" width="3.6328125" style="2" customWidth="1"/>
    <col min="13" max="14" width="5.7265625" style="2" customWidth="1"/>
    <col min="15" max="15" width="7.08984375" style="2" customWidth="1"/>
    <col min="16" max="16" width="10.08984375" style="2" customWidth="1"/>
    <col min="17" max="17" width="2.26953125" style="2" customWidth="1"/>
    <col min="18" max="16384" width="9" style="2"/>
  </cols>
  <sheetData>
    <row r="1" spans="2:27" ht="15" customHeight="1">
      <c r="B1" s="1038" t="s">
        <v>452</v>
      </c>
      <c r="C1" s="1038"/>
      <c r="D1" s="1038"/>
      <c r="E1" s="1038"/>
      <c r="F1" s="1038"/>
      <c r="G1" s="1038"/>
      <c r="H1" s="1038"/>
      <c r="I1" s="1038"/>
      <c r="J1" s="1038"/>
    </row>
    <row r="2" spans="2:27" ht="12.75" customHeight="1">
      <c r="B2" s="806" t="s">
        <v>168</v>
      </c>
      <c r="C2" s="806"/>
      <c r="D2" s="806"/>
      <c r="E2" s="806"/>
      <c r="F2" s="806"/>
      <c r="G2" s="806"/>
      <c r="H2" s="806"/>
      <c r="I2" s="806"/>
      <c r="J2" s="806"/>
    </row>
    <row r="3" spans="2:27" ht="19.5" customHeight="1" thickBot="1">
      <c r="B3" s="733"/>
      <c r="C3" s="733"/>
      <c r="D3" s="309"/>
      <c r="E3" s="733"/>
      <c r="F3" s="309"/>
      <c r="G3" s="733"/>
      <c r="H3" s="733"/>
      <c r="I3" s="733"/>
      <c r="J3" s="702" t="s">
        <v>475</v>
      </c>
    </row>
    <row r="4" spans="2:27" ht="36.75" customHeight="1" thickBot="1">
      <c r="B4" s="58" t="s">
        <v>170</v>
      </c>
      <c r="C4" s="260" t="s">
        <v>476</v>
      </c>
      <c r="D4" s="689" t="s">
        <v>477</v>
      </c>
      <c r="E4" s="690" t="s">
        <v>478</v>
      </c>
      <c r="F4" s="689" t="s">
        <v>479</v>
      </c>
      <c r="G4" s="690" t="s">
        <v>480</v>
      </c>
      <c r="H4" s="320" t="s">
        <v>171</v>
      </c>
      <c r="I4" s="321"/>
      <c r="J4" s="60" t="s">
        <v>172</v>
      </c>
    </row>
    <row r="5" spans="2:27" ht="27" customHeight="1">
      <c r="B5" s="61" t="s">
        <v>173</v>
      </c>
      <c r="C5" s="322">
        <f>【1】見・契!B6</f>
        <v>0</v>
      </c>
      <c r="D5" s="323">
        <f>SUM(D6,D12,D15,D20)</f>
        <v>0</v>
      </c>
      <c r="E5" s="445">
        <f t="shared" ref="E5:E33" si="0">C5-D5</f>
        <v>0</v>
      </c>
      <c r="F5" s="323">
        <f>【1】概算!C6</f>
        <v>0</v>
      </c>
      <c r="G5" s="458">
        <f>SUM(G6,G12,G15,G20)</f>
        <v>0</v>
      </c>
      <c r="H5" s="324"/>
      <c r="I5" s="325"/>
      <c r="J5" s="326"/>
    </row>
    <row r="6" spans="2:27" ht="21.75" customHeight="1">
      <c r="B6" s="311" t="s">
        <v>174</v>
      </c>
      <c r="C6" s="312">
        <f>【1】見・契!B7</f>
        <v>0</v>
      </c>
      <c r="D6" s="312">
        <f>SUM(D7:D11)</f>
        <v>0</v>
      </c>
      <c r="E6" s="446">
        <f t="shared" si="0"/>
        <v>0</v>
      </c>
      <c r="F6" s="312">
        <f>【1】概算!C7</f>
        <v>0</v>
      </c>
      <c r="G6" s="459">
        <f>SUM(G7:G11)</f>
        <v>0</v>
      </c>
      <c r="H6" s="327"/>
      <c r="I6" s="328"/>
      <c r="J6" s="266"/>
    </row>
    <row r="7" spans="2:27" ht="21.75" customHeight="1">
      <c r="B7" s="64" t="s">
        <v>175</v>
      </c>
      <c r="C7" s="65">
        <f>【1】見・契!B8</f>
        <v>0</v>
      </c>
      <c r="D7" s="68">
        <f>IF('流用計算表(打合簿なし)'!D6="",【2】精!R191,'流用計算表(打合簿なし)'!D6)</f>
        <v>0</v>
      </c>
      <c r="E7" s="447">
        <f t="shared" si="0"/>
        <v>0</v>
      </c>
      <c r="F7" s="329">
        <f>【1】概算!C8</f>
        <v>0</v>
      </c>
      <c r="G7" s="460">
        <f>D7-F7</f>
        <v>0</v>
      </c>
      <c r="H7" s="301" t="s">
        <v>176</v>
      </c>
      <c r="I7" s="239"/>
      <c r="J7" s="330"/>
    </row>
    <row r="8" spans="2:27" ht="21.75" customHeight="1">
      <c r="B8" s="67" t="s">
        <v>177</v>
      </c>
      <c r="C8" s="68">
        <f>【1】見・契!B9</f>
        <v>0</v>
      </c>
      <c r="D8" s="68">
        <f>IF('流用計算表(打合簿なし)'!D7="",【2】精!V191,'流用計算表(打合簿なし)'!D7)</f>
        <v>0</v>
      </c>
      <c r="E8" s="448">
        <f t="shared" si="0"/>
        <v>0</v>
      </c>
      <c r="F8" s="68">
        <f>【1】概算!C9</f>
        <v>0</v>
      </c>
      <c r="G8" s="461">
        <f>D8-F8</f>
        <v>0</v>
      </c>
      <c r="H8" s="302" t="s">
        <v>176</v>
      </c>
      <c r="I8" s="240"/>
      <c r="J8" s="69"/>
    </row>
    <row r="9" spans="2:27" ht="21.75" customHeight="1">
      <c r="B9" s="67" t="s">
        <v>178</v>
      </c>
      <c r="C9" s="68">
        <f>【1】見・契!B10</f>
        <v>0</v>
      </c>
      <c r="D9" s="68">
        <f>IF('流用計算表(打合簿なし)'!D8="",【2】精!AA191,'流用計算表(打合簿なし)'!D8)</f>
        <v>0</v>
      </c>
      <c r="E9" s="448">
        <f t="shared" si="0"/>
        <v>0</v>
      </c>
      <c r="F9" s="68">
        <f>【1】概算!C10</f>
        <v>0</v>
      </c>
      <c r="G9" s="461">
        <f>D9-F9</f>
        <v>0</v>
      </c>
      <c r="H9" s="303" t="s">
        <v>176</v>
      </c>
      <c r="I9" s="241"/>
      <c r="J9" s="69"/>
    </row>
    <row r="10" spans="2:27" ht="21.75" customHeight="1">
      <c r="B10" s="67" t="s">
        <v>179</v>
      </c>
      <c r="C10" s="68">
        <f>【1】見・契!B11</f>
        <v>0</v>
      </c>
      <c r="D10" s="68">
        <f>IF('流用計算表(打合簿なし)'!D9="",【2】精!AE191,'流用計算表(打合簿なし)'!D9)</f>
        <v>0</v>
      </c>
      <c r="E10" s="448">
        <f t="shared" si="0"/>
        <v>0</v>
      </c>
      <c r="F10" s="68">
        <f>【1】概算!C11</f>
        <v>0</v>
      </c>
      <c r="G10" s="461">
        <f>D10-F10</f>
        <v>0</v>
      </c>
      <c r="H10" s="303" t="s">
        <v>176</v>
      </c>
      <c r="I10" s="241"/>
      <c r="J10" s="69"/>
    </row>
    <row r="11" spans="2:27" ht="21.75" customHeight="1">
      <c r="B11" s="70" t="s">
        <v>180</v>
      </c>
      <c r="C11" s="313">
        <f>【1】見・契!B12</f>
        <v>0</v>
      </c>
      <c r="D11" s="71">
        <f>IF('流用計算表(打合簿なし)'!D10="",【2】精!AH191,'流用計算表(打合簿なし)'!D10)</f>
        <v>0</v>
      </c>
      <c r="E11" s="449">
        <f t="shared" si="0"/>
        <v>0</v>
      </c>
      <c r="F11" s="71">
        <f>【1】概算!C12</f>
        <v>0</v>
      </c>
      <c r="G11" s="462">
        <f>D11-F11</f>
        <v>0</v>
      </c>
      <c r="H11" s="304" t="s">
        <v>176</v>
      </c>
      <c r="I11" s="242"/>
      <c r="J11" s="72"/>
    </row>
    <row r="12" spans="2:27" ht="21.75" customHeight="1">
      <c r="B12" s="314" t="s">
        <v>181</v>
      </c>
      <c r="C12" s="315">
        <f>【1】見・契!B13</f>
        <v>0</v>
      </c>
      <c r="D12" s="315">
        <f>SUM(D13:D14)</f>
        <v>0</v>
      </c>
      <c r="E12" s="450">
        <f t="shared" si="0"/>
        <v>0</v>
      </c>
      <c r="F12" s="315">
        <f>【1】概算!C13</f>
        <v>0</v>
      </c>
      <c r="G12" s="463">
        <f>SUM(G13:G14)</f>
        <v>0</v>
      </c>
      <c r="H12" s="331"/>
      <c r="I12" s="332"/>
      <c r="J12" s="274"/>
    </row>
    <row r="13" spans="2:27" ht="21.75" customHeight="1">
      <c r="B13" s="64" t="s">
        <v>182</v>
      </c>
      <c r="C13" s="78">
        <f>【1】見・契!B14</f>
        <v>0</v>
      </c>
      <c r="D13" s="73">
        <f>IF('流用計算表(打合簿なし)'!D12="",【3】精!G3,'流用計算表(打合簿なし)'!D12)</f>
        <v>0</v>
      </c>
      <c r="E13" s="451">
        <f t="shared" si="0"/>
        <v>0</v>
      </c>
      <c r="F13" s="73">
        <f>【1】概算!C14</f>
        <v>0</v>
      </c>
      <c r="G13" s="464">
        <f>D13-F13</f>
        <v>0</v>
      </c>
      <c r="H13" s="301" t="s">
        <v>183</v>
      </c>
      <c r="I13" s="239"/>
      <c r="J13" s="66"/>
    </row>
    <row r="14" spans="2:27" ht="21.75" customHeight="1">
      <c r="B14" s="74" t="s">
        <v>184</v>
      </c>
      <c r="C14" s="75">
        <f>【1】見・契!B15</f>
        <v>0</v>
      </c>
      <c r="D14" s="75">
        <f>IF('流用計算表(打合簿なし)'!D13="",【4】精!F3,'流用計算表(打合簿なし)'!D13)</f>
        <v>0</v>
      </c>
      <c r="E14" s="452">
        <f t="shared" si="0"/>
        <v>0</v>
      </c>
      <c r="F14" s="75">
        <f>【1】概算!C15</f>
        <v>0</v>
      </c>
      <c r="G14" s="465">
        <f>D14-F14</f>
        <v>0</v>
      </c>
      <c r="H14" s="304" t="s">
        <v>185</v>
      </c>
      <c r="I14" s="242"/>
      <c r="J14" s="76"/>
    </row>
    <row r="15" spans="2:27" ht="21.75" customHeight="1">
      <c r="B15" s="314" t="s">
        <v>186</v>
      </c>
      <c r="C15" s="315">
        <f>【1】見・契!B16</f>
        <v>0</v>
      </c>
      <c r="D15" s="315">
        <f>SUM(D16:D19)</f>
        <v>0</v>
      </c>
      <c r="E15" s="450">
        <f t="shared" si="0"/>
        <v>0</v>
      </c>
      <c r="F15" s="315">
        <f>【1】概算!C16</f>
        <v>0</v>
      </c>
      <c r="G15" s="463">
        <f>SUM(G16:G19)</f>
        <v>0</v>
      </c>
      <c r="H15" s="331"/>
      <c r="I15" s="332"/>
      <c r="J15" s="274"/>
    </row>
    <row r="16" spans="2:27" ht="21.75" customHeight="1">
      <c r="B16" s="77" t="s">
        <v>187</v>
      </c>
      <c r="C16" s="333">
        <f>【1】見・契!B17</f>
        <v>0</v>
      </c>
      <c r="D16" s="78">
        <f>IF('流用計算表(打合簿なし)'!D15="",【5】精!J16,'流用計算表(打合簿なし)'!D15)</f>
        <v>0</v>
      </c>
      <c r="E16" s="451">
        <f t="shared" si="0"/>
        <v>0</v>
      </c>
      <c r="F16" s="78">
        <f>【1】概算!C17</f>
        <v>0</v>
      </c>
      <c r="G16" s="464">
        <f>D16-F16</f>
        <v>0</v>
      </c>
      <c r="H16" s="568" t="s">
        <v>188</v>
      </c>
      <c r="I16" s="244"/>
      <c r="J16" s="66"/>
      <c r="AA16" s="276"/>
    </row>
    <row r="17" spans="2:10" ht="21.75" customHeight="1">
      <c r="B17" s="79" t="s">
        <v>189</v>
      </c>
      <c r="C17" s="334">
        <f>【1】見・契!B18</f>
        <v>0</v>
      </c>
      <c r="D17" s="68">
        <f>IF('流用計算表(打合簿なし)'!D16="",【5】精!K30,'流用計算表(打合簿なし)'!D16)</f>
        <v>0</v>
      </c>
      <c r="E17" s="448">
        <f t="shared" si="0"/>
        <v>0</v>
      </c>
      <c r="F17" s="68">
        <f>【1】概算!C18</f>
        <v>0</v>
      </c>
      <c r="G17" s="461">
        <f>D17-F17</f>
        <v>0</v>
      </c>
      <c r="H17" s="569" t="s">
        <v>188</v>
      </c>
      <c r="I17" s="245"/>
      <c r="J17" s="69"/>
    </row>
    <row r="18" spans="2:10" ht="21.75" customHeight="1">
      <c r="B18" s="79" t="s">
        <v>190</v>
      </c>
      <c r="C18" s="334">
        <f>【1】見・契!B19</f>
        <v>0</v>
      </c>
      <c r="D18" s="68">
        <f>IF('流用計算表(打合簿なし)'!D17="",【5】精!K56,'流用計算表(打合簿なし)'!D17)</f>
        <v>0</v>
      </c>
      <c r="E18" s="448">
        <f t="shared" si="0"/>
        <v>0</v>
      </c>
      <c r="F18" s="68">
        <f>【1】概算!C19</f>
        <v>0</v>
      </c>
      <c r="G18" s="461">
        <f>D18-F18</f>
        <v>0</v>
      </c>
      <c r="H18" s="569" t="s">
        <v>188</v>
      </c>
      <c r="I18" s="245"/>
      <c r="J18" s="69"/>
    </row>
    <row r="19" spans="2:10" ht="21.75" customHeight="1">
      <c r="B19" s="70" t="s">
        <v>191</v>
      </c>
      <c r="C19" s="80">
        <f>【1】見・契!B20</f>
        <v>0</v>
      </c>
      <c r="D19" s="80">
        <f>IF('流用計算表(打合簿なし)'!D18="",【5】精!K72,'流用計算表(打合簿なし)'!D18)</f>
        <v>0</v>
      </c>
      <c r="E19" s="453">
        <f t="shared" si="0"/>
        <v>0</v>
      </c>
      <c r="F19" s="80">
        <f>【1】概算!C20</f>
        <v>0</v>
      </c>
      <c r="G19" s="466">
        <f>D19-F19</f>
        <v>0</v>
      </c>
      <c r="H19" s="570" t="s">
        <v>188</v>
      </c>
      <c r="I19" s="246"/>
      <c r="J19" s="81"/>
    </row>
    <row r="20" spans="2:10" ht="21.75" customHeight="1">
      <c r="B20" s="314" t="s">
        <v>192</v>
      </c>
      <c r="C20" s="273">
        <f>【1】見・契!B21</f>
        <v>0</v>
      </c>
      <c r="D20" s="315">
        <f>SUM(D21:D28)</f>
        <v>0</v>
      </c>
      <c r="E20" s="450">
        <f t="shared" si="0"/>
        <v>0</v>
      </c>
      <c r="F20" s="315">
        <f>【1】概算!C21</f>
        <v>0</v>
      </c>
      <c r="G20" s="467">
        <f>SUM(G21:G28)</f>
        <v>0</v>
      </c>
      <c r="H20" s="335"/>
      <c r="I20" s="336"/>
      <c r="J20" s="274"/>
    </row>
    <row r="21" spans="2:10" ht="21.75" customHeight="1">
      <c r="B21" s="77" t="s">
        <v>193</v>
      </c>
      <c r="C21" s="333">
        <f>【1】見・契!B22</f>
        <v>0</v>
      </c>
      <c r="D21" s="78">
        <f>IF('流用計算表(打合簿なし)'!D20="",【6】精!H35,'流用計算表(打合簿なし)'!D20)</f>
        <v>0</v>
      </c>
      <c r="E21" s="451">
        <f t="shared" si="0"/>
        <v>0</v>
      </c>
      <c r="F21" s="78">
        <f>【1】概算!C22</f>
        <v>0</v>
      </c>
      <c r="G21" s="464">
        <f t="shared" ref="G21:G30" si="1">D21-F21</f>
        <v>0</v>
      </c>
      <c r="H21" s="568" t="s">
        <v>194</v>
      </c>
      <c r="I21" s="244"/>
      <c r="J21" s="330"/>
    </row>
    <row r="22" spans="2:10" ht="21.75" customHeight="1">
      <c r="B22" s="79" t="s">
        <v>195</v>
      </c>
      <c r="C22" s="334">
        <f>【1】見・契!B23</f>
        <v>0</v>
      </c>
      <c r="D22" s="68">
        <f>IF('流用計算表(打合簿なし)'!D21="",【6】精!H37,'流用計算表(打合簿なし)'!D21)</f>
        <v>0</v>
      </c>
      <c r="E22" s="448">
        <f t="shared" si="0"/>
        <v>0</v>
      </c>
      <c r="F22" s="68">
        <f>【1】概算!C23</f>
        <v>0</v>
      </c>
      <c r="G22" s="461">
        <f t="shared" si="1"/>
        <v>0</v>
      </c>
      <c r="H22" s="569" t="s">
        <v>194</v>
      </c>
      <c r="I22" s="245"/>
      <c r="J22" s="69"/>
    </row>
    <row r="23" spans="2:10" ht="21.75" customHeight="1">
      <c r="B23" s="79" t="s">
        <v>196</v>
      </c>
      <c r="C23" s="334">
        <f>【1】見・契!B24</f>
        <v>0</v>
      </c>
      <c r="D23" s="68">
        <f>IF('流用計算表(打合簿なし)'!D22="",【6】精!H147,'流用計算表(打合簿なし)'!D22)</f>
        <v>0</v>
      </c>
      <c r="E23" s="448">
        <f t="shared" si="0"/>
        <v>0</v>
      </c>
      <c r="F23" s="68">
        <f>【1】概算!C24</f>
        <v>0</v>
      </c>
      <c r="G23" s="461">
        <f t="shared" si="1"/>
        <v>0</v>
      </c>
      <c r="H23" s="569" t="s">
        <v>194</v>
      </c>
      <c r="I23" s="245"/>
      <c r="J23" s="69"/>
    </row>
    <row r="24" spans="2:10" ht="21.75" customHeight="1">
      <c r="B24" s="79" t="s">
        <v>197</v>
      </c>
      <c r="C24" s="334">
        <f>【1】見・契!B25</f>
        <v>0</v>
      </c>
      <c r="D24" s="68">
        <f>IF('流用計算表(打合簿なし)'!D23="",【6】精!H154,'流用計算表(打合簿なし)'!D23)</f>
        <v>0</v>
      </c>
      <c r="E24" s="448">
        <f t="shared" si="0"/>
        <v>0</v>
      </c>
      <c r="F24" s="68">
        <f>【1】概算!C25</f>
        <v>0</v>
      </c>
      <c r="G24" s="461">
        <f t="shared" si="1"/>
        <v>0</v>
      </c>
      <c r="H24" s="569" t="s">
        <v>194</v>
      </c>
      <c r="I24" s="245"/>
      <c r="J24" s="69"/>
    </row>
    <row r="25" spans="2:10" ht="21.75" customHeight="1">
      <c r="B25" s="79" t="s">
        <v>198</v>
      </c>
      <c r="C25" s="334">
        <f>【1】見・契!B26</f>
        <v>0</v>
      </c>
      <c r="D25" s="68">
        <f>IF('流用計算表(打合簿なし)'!D24="",【6】精!H167,'流用計算表(打合簿なし)'!D24)</f>
        <v>0</v>
      </c>
      <c r="E25" s="448">
        <f t="shared" si="0"/>
        <v>0</v>
      </c>
      <c r="F25" s="68">
        <f>【1】概算!C26</f>
        <v>0</v>
      </c>
      <c r="G25" s="461">
        <f t="shared" si="1"/>
        <v>0</v>
      </c>
      <c r="H25" s="569" t="s">
        <v>194</v>
      </c>
      <c r="I25" s="245"/>
      <c r="J25" s="69"/>
    </row>
    <row r="26" spans="2:10" ht="21.75" customHeight="1">
      <c r="B26" s="79" t="s">
        <v>199</v>
      </c>
      <c r="C26" s="334">
        <f>【1】見・契!B27</f>
        <v>0</v>
      </c>
      <c r="D26" s="68">
        <f>IF('流用計算表(打合簿なし)'!D25="",【6】精!H191,'流用計算表(打合簿なし)'!D25)</f>
        <v>0</v>
      </c>
      <c r="E26" s="448">
        <f t="shared" si="0"/>
        <v>0</v>
      </c>
      <c r="F26" s="68">
        <f>【1】概算!C27</f>
        <v>0</v>
      </c>
      <c r="G26" s="461">
        <f t="shared" si="1"/>
        <v>0</v>
      </c>
      <c r="H26" s="569" t="s">
        <v>194</v>
      </c>
      <c r="I26" s="245"/>
      <c r="J26" s="69"/>
    </row>
    <row r="27" spans="2:10" ht="21.75" customHeight="1">
      <c r="B27" s="79" t="s">
        <v>200</v>
      </c>
      <c r="C27" s="334">
        <f>【1】見・契!B28</f>
        <v>0</v>
      </c>
      <c r="D27" s="68">
        <f>IF('流用計算表(打合簿なし)'!D26="",【6】精!H198,'流用計算表(打合簿なし)'!D26)</f>
        <v>0</v>
      </c>
      <c r="E27" s="448">
        <f t="shared" si="0"/>
        <v>0</v>
      </c>
      <c r="F27" s="68">
        <f>【1】概算!C28</f>
        <v>0</v>
      </c>
      <c r="G27" s="461">
        <f t="shared" si="1"/>
        <v>0</v>
      </c>
      <c r="H27" s="569" t="s">
        <v>194</v>
      </c>
      <c r="I27" s="245"/>
      <c r="J27" s="69"/>
    </row>
    <row r="28" spans="2:10" ht="21.75" customHeight="1" thickBot="1">
      <c r="B28" s="79" t="s">
        <v>201</v>
      </c>
      <c r="C28" s="334">
        <f>【1】見・契!B29</f>
        <v>0</v>
      </c>
      <c r="D28" s="68">
        <f>IF('流用計算表(打合簿なし)'!D27="",【6】精!H221,'流用計算表(打合簿なし)'!D27)</f>
        <v>0</v>
      </c>
      <c r="E28" s="448">
        <f t="shared" si="0"/>
        <v>0</v>
      </c>
      <c r="F28" s="68">
        <f>【1】概算!C29</f>
        <v>0</v>
      </c>
      <c r="G28" s="461">
        <f t="shared" si="1"/>
        <v>0</v>
      </c>
      <c r="H28" s="569" t="s">
        <v>194</v>
      </c>
      <c r="I28" s="245"/>
      <c r="J28" s="69"/>
    </row>
    <row r="29" spans="2:10" ht="27" customHeight="1" thickBot="1">
      <c r="B29" s="85" t="s">
        <v>202</v>
      </c>
      <c r="C29" s="337">
        <f>【1】見・契!B30</f>
        <v>0</v>
      </c>
      <c r="D29" s="86">
        <f>【7】精!I14</f>
        <v>0</v>
      </c>
      <c r="E29" s="454">
        <f t="shared" si="0"/>
        <v>0</v>
      </c>
      <c r="F29" s="86">
        <f>【1】概算!C30</f>
        <v>0</v>
      </c>
      <c r="G29" s="468">
        <f t="shared" si="1"/>
        <v>0</v>
      </c>
      <c r="H29" s="572" t="s">
        <v>481</v>
      </c>
      <c r="I29" s="573" t="s">
        <v>482</v>
      </c>
      <c r="J29" s="338"/>
    </row>
    <row r="30" spans="2:10" ht="27" customHeight="1" thickBot="1">
      <c r="B30" s="85" t="s">
        <v>204</v>
      </c>
      <c r="C30" s="337">
        <f>【1】見・契!B31</f>
        <v>0</v>
      </c>
      <c r="D30" s="86">
        <f>【7】精!I18</f>
        <v>0</v>
      </c>
      <c r="E30" s="454">
        <f t="shared" si="0"/>
        <v>0</v>
      </c>
      <c r="F30" s="86">
        <f>【1】概算!C31</f>
        <v>0</v>
      </c>
      <c r="G30" s="468">
        <f t="shared" si="1"/>
        <v>0</v>
      </c>
      <c r="H30" s="572" t="s">
        <v>203</v>
      </c>
      <c r="I30" s="248"/>
      <c r="J30" s="338"/>
    </row>
    <row r="31" spans="2:10" ht="27" customHeight="1" thickBot="1">
      <c r="B31" s="88" t="s">
        <v>205</v>
      </c>
      <c r="C31" s="339">
        <f>【1】見・契!B32</f>
        <v>0</v>
      </c>
      <c r="D31" s="339">
        <f>SUM(D5,D29,D30)</f>
        <v>0</v>
      </c>
      <c r="E31" s="455">
        <f t="shared" si="0"/>
        <v>0</v>
      </c>
      <c r="F31" s="340">
        <f>【1】概算!C32</f>
        <v>0</v>
      </c>
      <c r="G31" s="469">
        <f>SUM(G5,G29,G30)</f>
        <v>0</v>
      </c>
      <c r="H31" s="255"/>
      <c r="I31" s="249"/>
      <c r="J31" s="341"/>
    </row>
    <row r="32" spans="2:10" ht="27" customHeight="1" thickTop="1" thickBot="1">
      <c r="B32" s="91" t="s">
        <v>206</v>
      </c>
      <c r="C32" s="342">
        <f>【1】見・契!B33</f>
        <v>0</v>
      </c>
      <c r="D32" s="343">
        <f>IF(基本情報!$J$5="",ROUNDDOWN(D31*0.1,0),ROUNDDOWN(D31*0.08,0))</f>
        <v>0</v>
      </c>
      <c r="E32" s="456">
        <f t="shared" si="0"/>
        <v>0</v>
      </c>
      <c r="F32" s="343">
        <f>【1】概算!C33</f>
        <v>0</v>
      </c>
      <c r="G32" s="470">
        <f>D32-F32</f>
        <v>0</v>
      </c>
      <c r="H32" s="344"/>
      <c r="I32" s="345"/>
      <c r="J32" s="346" t="s">
        <v>207</v>
      </c>
    </row>
    <row r="33" spans="2:10" ht="29.25" customHeight="1" thickBot="1">
      <c r="B33" s="93" t="s">
        <v>208</v>
      </c>
      <c r="C33" s="283">
        <f>【1】見・契!B34</f>
        <v>0</v>
      </c>
      <c r="D33" s="94">
        <f>SUM(D31:D32)</f>
        <v>0</v>
      </c>
      <c r="E33" s="457">
        <f t="shared" si="0"/>
        <v>0</v>
      </c>
      <c r="F33" s="94">
        <f>【1】概算!C34</f>
        <v>0</v>
      </c>
      <c r="G33" s="471">
        <f>SUM(G31:G32)</f>
        <v>0</v>
      </c>
      <c r="H33" s="257"/>
      <c r="I33" s="251"/>
      <c r="J33" s="95"/>
    </row>
    <row r="34" spans="2:10" ht="17.25" customHeight="1">
      <c r="B34" s="2" t="s">
        <v>457</v>
      </c>
      <c r="E34" s="733"/>
      <c r="G34" s="733"/>
      <c r="H34" s="733"/>
      <c r="I34" s="733"/>
    </row>
    <row r="35" spans="2:10" ht="15" customHeight="1">
      <c r="D35" s="2"/>
      <c r="E35" s="733"/>
      <c r="F35" s="2"/>
      <c r="G35" s="733"/>
      <c r="H35" s="733"/>
      <c r="I35" s="733"/>
      <c r="J35" s="2"/>
    </row>
    <row r="36" spans="2:10" ht="15" customHeight="1">
      <c r="B36" s="733"/>
      <c r="C36" s="733"/>
      <c r="D36" s="316"/>
      <c r="E36" s="285"/>
      <c r="F36" s="316"/>
      <c r="G36" s="285"/>
      <c r="H36" s="285"/>
      <c r="I36" s="285"/>
      <c r="J36" s="286"/>
    </row>
    <row r="37" spans="2:10" ht="15" customHeight="1">
      <c r="B37" s="733"/>
      <c r="C37" s="733"/>
      <c r="D37" s="316"/>
      <c r="E37" s="285"/>
      <c r="F37" s="316"/>
      <c r="G37" s="285"/>
      <c r="H37" s="285"/>
      <c r="I37" s="285"/>
      <c r="J37" s="286"/>
    </row>
  </sheetData>
  <mergeCells count="2">
    <mergeCell ref="B1:J1"/>
    <mergeCell ref="B2:J2"/>
  </mergeCells>
  <phoneticPr fontId="6"/>
  <dataValidations count="1">
    <dataValidation imeMode="off" allowBlank="1" showInputMessage="1" showErrorMessage="1" sqref="C6:G33" xr:uid="{00000000-0002-0000-1200-000000000000}"/>
  </dataValidations>
  <hyperlinks>
    <hyperlink ref="H7" location="【2】精算_講師謝金" display="別紙２" xr:uid="{00000000-0004-0000-1200-000000000000}"/>
    <hyperlink ref="H8" location="【2】精算_検討会等参加謝金" display="別紙２" xr:uid="{00000000-0004-0000-1200-000001000000}"/>
    <hyperlink ref="H9" location="【2】精算_原稿謝金" display="別紙２" xr:uid="{00000000-0004-0000-1200-000002000000}"/>
    <hyperlink ref="H10" location="【2】精算_見学謝金" display="別紙２" xr:uid="{00000000-0004-0000-1200-000003000000}"/>
    <hyperlink ref="H11" location="【2】精算_講習料" display="別紙２" xr:uid="{00000000-0004-0000-1200-000004000000}"/>
    <hyperlink ref="H13" location="【3】精算_研修旅費" display="別紙３" xr:uid="{00000000-0004-0000-1200-000005000000}"/>
    <hyperlink ref="H14" location="【4】精算_交通費" display="別紙４" xr:uid="{00000000-0004-0000-1200-000006000000}"/>
    <hyperlink ref="H16" location="【5】精!B8" display="別紙５" xr:uid="{00000000-0004-0000-1200-000007000000}"/>
    <hyperlink ref="H17" location="【5】精!B18" display="別紙５" xr:uid="{00000000-0004-0000-1200-000008000000}"/>
    <hyperlink ref="H18" location="【5】精!B33" display="別紙５" xr:uid="{00000000-0004-0000-1200-000009000000}"/>
    <hyperlink ref="H19" location="【5】精!B59" display="別紙５" xr:uid="{00000000-0004-0000-1200-00000A000000}"/>
    <hyperlink ref="H21" location="【6】精!B3" display="別紙６" xr:uid="{00000000-0004-0000-1200-00000B000000}"/>
    <hyperlink ref="H22" location="【6】精!B37" display="別紙６" xr:uid="{00000000-0004-0000-1200-00000C000000}"/>
    <hyperlink ref="H23" location="【6】精!B135" display="別紙６" xr:uid="{00000000-0004-0000-1200-00000D000000}"/>
    <hyperlink ref="H24" location="【6】精!B149" display="別紙６" xr:uid="{00000000-0004-0000-1200-00000E000000}"/>
    <hyperlink ref="H25" location="【6】精!B156" display="別紙６" xr:uid="{00000000-0004-0000-1200-00000F000000}"/>
    <hyperlink ref="H26" location="【6】精!B169" display="別紙６" xr:uid="{00000000-0004-0000-1200-000010000000}"/>
    <hyperlink ref="H28" location="【6】精!B193" display="別紙６" xr:uid="{00000000-0004-0000-1200-000011000000}"/>
    <hyperlink ref="H29" location="【7】精!B2" display="別紙７、" xr:uid="{00000000-0004-0000-1200-000012000000}"/>
    <hyperlink ref="H30" location="【7】精!B17" display="別紙７" xr:uid="{00000000-0004-0000-1200-000013000000}"/>
    <hyperlink ref="I29" location="'【7-1】精'!B2" display="別紙７－１" xr:uid="{00000000-0004-0000-1200-000014000000}"/>
    <hyperlink ref="H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A32"/>
  <sheetViews>
    <sheetView showGridLines="0" view="pageBreakPreview" zoomScale="80" zoomScaleNormal="80" zoomScaleSheetLayoutView="80" workbookViewId="0">
      <selection activeCell="D32" sqref="D32"/>
    </sheetView>
  </sheetViews>
  <sheetFormatPr defaultColWidth="9" defaultRowHeight="17.149999999999999" customHeight="1"/>
  <cols>
    <col min="1" max="1" width="68.6328125" style="2" customWidth="1"/>
    <col min="2" max="2" width="33.26953125" style="2" customWidth="1"/>
    <col min="3" max="4" width="18" style="2" customWidth="1"/>
    <col min="5" max="7" width="18" style="259" customWidth="1"/>
    <col min="8" max="8" width="21.36328125" style="284" customWidth="1"/>
    <col min="9" max="9" width="3.36328125" style="2" customWidth="1"/>
    <col min="10" max="10" width="3.6328125" style="2" customWidth="1"/>
    <col min="11" max="12" width="5.7265625" style="2" customWidth="1"/>
    <col min="13" max="13" width="7.08984375" style="2" customWidth="1"/>
    <col min="14" max="14" width="10.08984375" style="2" customWidth="1"/>
    <col min="15" max="15" width="2.26953125" style="2" customWidth="1"/>
    <col min="16" max="16384" width="9" style="2"/>
  </cols>
  <sheetData>
    <row r="1" spans="2:27" ht="15" customHeight="1">
      <c r="B1" s="258"/>
      <c r="C1" s="258"/>
      <c r="D1" s="258"/>
      <c r="E1" s="258"/>
      <c r="F1" s="258"/>
      <c r="G1" s="258"/>
      <c r="H1" s="258"/>
    </row>
    <row r="2" spans="2:27" ht="21" customHeight="1">
      <c r="B2" s="1045" t="s">
        <v>483</v>
      </c>
      <c r="C2" s="1045"/>
      <c r="D2" s="1045"/>
      <c r="E2" s="1045"/>
      <c r="F2" s="1045"/>
      <c r="G2" s="1045"/>
      <c r="H2" s="1045"/>
    </row>
    <row r="3" spans="2:27" ht="19.5" customHeight="1" thickBot="1">
      <c r="B3" s="733"/>
      <c r="C3" s="733"/>
      <c r="D3" s="733"/>
      <c r="E3" s="733"/>
      <c r="F3" s="733"/>
      <c r="G3" s="733"/>
      <c r="H3" s="702" t="s">
        <v>475</v>
      </c>
    </row>
    <row r="4" spans="2:27" ht="43.5" customHeight="1" thickBot="1">
      <c r="B4" s="58" t="s">
        <v>484</v>
      </c>
      <c r="C4" s="260" t="s">
        <v>476</v>
      </c>
      <c r="D4" s="261" t="s">
        <v>485</v>
      </c>
      <c r="E4" s="262" t="s">
        <v>486</v>
      </c>
      <c r="F4" s="262" t="s">
        <v>487</v>
      </c>
      <c r="G4" s="263" t="s">
        <v>488</v>
      </c>
      <c r="H4" s="60" t="s">
        <v>172</v>
      </c>
    </row>
    <row r="5" spans="2:27" ht="21.75" customHeight="1">
      <c r="B5" s="264" t="s">
        <v>174</v>
      </c>
      <c r="C5" s="265">
        <f>SUM(C6:C10)</f>
        <v>0</v>
      </c>
      <c r="D5" s="265">
        <f>SUM(D6:D10)</f>
        <v>0</v>
      </c>
      <c r="E5" s="472">
        <f>C5-D5</f>
        <v>0</v>
      </c>
      <c r="F5" s="472">
        <f>SUM(F6:F10)</f>
        <v>0</v>
      </c>
      <c r="G5" s="472">
        <f>SUM(G6:G10)</f>
        <v>0</v>
      </c>
      <c r="H5" s="266"/>
    </row>
    <row r="6" spans="2:27" ht="21.75" customHeight="1">
      <c r="B6" s="267" t="s">
        <v>175</v>
      </c>
      <c r="C6" s="73">
        <f>【1】精!C7</f>
        <v>0</v>
      </c>
      <c r="D6" s="73">
        <f>【2】精!S191</f>
        <v>0</v>
      </c>
      <c r="E6" s="473">
        <f>C6-D6</f>
        <v>0</v>
      </c>
      <c r="F6" s="474"/>
      <c r="G6" s="475">
        <f t="shared" ref="G6:G10" si="0">E6+F6</f>
        <v>0</v>
      </c>
      <c r="H6" s="66"/>
    </row>
    <row r="7" spans="2:27" ht="21.75" customHeight="1">
      <c r="B7" s="268" t="s">
        <v>177</v>
      </c>
      <c r="C7" s="269">
        <f>【1】精!C8</f>
        <v>0</v>
      </c>
      <c r="D7" s="269">
        <f>【2】精!V191</f>
        <v>0</v>
      </c>
      <c r="E7" s="475">
        <f>C7-D7</f>
        <v>0</v>
      </c>
      <c r="F7" s="476"/>
      <c r="G7" s="475">
        <f t="shared" si="0"/>
        <v>0</v>
      </c>
      <c r="H7" s="69"/>
    </row>
    <row r="8" spans="2:27" ht="21.75" customHeight="1">
      <c r="B8" s="268" t="s">
        <v>178</v>
      </c>
      <c r="C8" s="269">
        <f>【1】精!C9</f>
        <v>0</v>
      </c>
      <c r="D8" s="269">
        <f>【2】精!AA191</f>
        <v>0</v>
      </c>
      <c r="E8" s="475">
        <f t="shared" ref="E8:E10" si="1">C8-D8</f>
        <v>0</v>
      </c>
      <c r="F8" s="476"/>
      <c r="G8" s="475">
        <f t="shared" si="0"/>
        <v>0</v>
      </c>
      <c r="H8" s="69"/>
    </row>
    <row r="9" spans="2:27" ht="21.75" customHeight="1">
      <c r="B9" s="268" t="s">
        <v>179</v>
      </c>
      <c r="C9" s="269">
        <f>【1】精!C10</f>
        <v>0</v>
      </c>
      <c r="D9" s="269">
        <f>【2】精!AE191</f>
        <v>0</v>
      </c>
      <c r="E9" s="475">
        <f t="shared" si="1"/>
        <v>0</v>
      </c>
      <c r="F9" s="476"/>
      <c r="G9" s="475">
        <f t="shared" si="0"/>
        <v>0</v>
      </c>
      <c r="H9" s="69"/>
    </row>
    <row r="10" spans="2:27" ht="21.75" customHeight="1">
      <c r="B10" s="270" t="s">
        <v>180</v>
      </c>
      <c r="C10" s="271">
        <f>【1】精!C11</f>
        <v>0</v>
      </c>
      <c r="D10" s="271">
        <f>【2】精!AH191</f>
        <v>0</v>
      </c>
      <c r="E10" s="477">
        <f t="shared" si="1"/>
        <v>0</v>
      </c>
      <c r="F10" s="478"/>
      <c r="G10" s="477">
        <f t="shared" si="0"/>
        <v>0</v>
      </c>
      <c r="H10" s="76"/>
    </row>
    <row r="11" spans="2:27" ht="21.75" customHeight="1" collapsed="1">
      <c r="B11" s="272" t="s">
        <v>181</v>
      </c>
      <c r="C11" s="273">
        <f>SUM(C12:C13)</f>
        <v>0</v>
      </c>
      <c r="D11" s="273">
        <f>SUM(D12:D13)</f>
        <v>0</v>
      </c>
      <c r="E11" s="479">
        <f>C11-D11</f>
        <v>0</v>
      </c>
      <c r="F11" s="479">
        <f>SUM(F12:F13)</f>
        <v>0</v>
      </c>
      <c r="G11" s="479">
        <f>SUM(G12:G13)</f>
        <v>0</v>
      </c>
      <c r="H11" s="274"/>
    </row>
    <row r="12" spans="2:27" ht="21.75" customHeight="1">
      <c r="B12" s="64" t="s">
        <v>182</v>
      </c>
      <c r="C12" s="73">
        <f>【1】精!C13</f>
        <v>0</v>
      </c>
      <c r="D12" s="73">
        <f>【3】精!G3</f>
        <v>0</v>
      </c>
      <c r="E12" s="473">
        <f t="shared" ref="E12:E13" si="2">C12-D12</f>
        <v>0</v>
      </c>
      <c r="F12" s="474"/>
      <c r="G12" s="473">
        <f t="shared" ref="G12:G13" si="3">E12+F12</f>
        <v>0</v>
      </c>
      <c r="H12" s="66"/>
    </row>
    <row r="13" spans="2:27" ht="21.75" customHeight="1">
      <c r="B13" s="70" t="s">
        <v>184</v>
      </c>
      <c r="C13" s="271">
        <f>【1】精!C14</f>
        <v>0</v>
      </c>
      <c r="D13" s="275">
        <f>【4】精!$F$3</f>
        <v>0</v>
      </c>
      <c r="E13" s="480">
        <f t="shared" si="2"/>
        <v>0</v>
      </c>
      <c r="F13" s="481"/>
      <c r="G13" s="480">
        <f t="shared" si="3"/>
        <v>0</v>
      </c>
      <c r="H13" s="81"/>
    </row>
    <row r="14" spans="2:27" ht="21.75" customHeight="1" collapsed="1">
      <c r="B14" s="272" t="s">
        <v>186</v>
      </c>
      <c r="C14" s="273">
        <f>SUM(C15:C18)</f>
        <v>0</v>
      </c>
      <c r="D14" s="273">
        <f>SUM(D15:D18)</f>
        <v>0</v>
      </c>
      <c r="E14" s="479">
        <f>C14-D14</f>
        <v>0</v>
      </c>
      <c r="F14" s="479">
        <f>SUM(F15:F18)</f>
        <v>0</v>
      </c>
      <c r="G14" s="479">
        <f>SUM(G15:G18)</f>
        <v>0</v>
      </c>
      <c r="H14" s="274"/>
    </row>
    <row r="15" spans="2:27" ht="21.75" customHeight="1">
      <c r="B15" s="77" t="s">
        <v>187</v>
      </c>
      <c r="C15" s="73">
        <f>【1】精!C16</f>
        <v>0</v>
      </c>
      <c r="D15" s="73">
        <f>【5】精!J16</f>
        <v>0</v>
      </c>
      <c r="E15" s="473">
        <f t="shared" ref="E15:E18" si="4">C15-D15</f>
        <v>0</v>
      </c>
      <c r="F15" s="474"/>
      <c r="G15" s="473">
        <f t="shared" ref="G15:G18" si="5">E15+F15</f>
        <v>0</v>
      </c>
      <c r="H15" s="66"/>
      <c r="AA15" s="276"/>
    </row>
    <row r="16" spans="2:27" ht="21.75" customHeight="1">
      <c r="B16" s="79" t="s">
        <v>189</v>
      </c>
      <c r="C16" s="269">
        <f>【1】精!C17</f>
        <v>0</v>
      </c>
      <c r="D16" s="269">
        <f>【5】精!K31</f>
        <v>0</v>
      </c>
      <c r="E16" s="475">
        <f t="shared" si="4"/>
        <v>0</v>
      </c>
      <c r="F16" s="476"/>
      <c r="G16" s="475">
        <f t="shared" si="5"/>
        <v>0</v>
      </c>
      <c r="H16" s="69"/>
    </row>
    <row r="17" spans="2:8" ht="21.75" customHeight="1">
      <c r="B17" s="79" t="s">
        <v>190</v>
      </c>
      <c r="C17" s="269">
        <f>【1】精!C18</f>
        <v>0</v>
      </c>
      <c r="D17" s="269">
        <f>【5】精!K57</f>
        <v>0</v>
      </c>
      <c r="E17" s="475">
        <f t="shared" si="4"/>
        <v>0</v>
      </c>
      <c r="F17" s="476"/>
      <c r="G17" s="475">
        <f t="shared" si="5"/>
        <v>0</v>
      </c>
      <c r="H17" s="69"/>
    </row>
    <row r="18" spans="2:8" ht="21.75" customHeight="1">
      <c r="B18" s="70" t="s">
        <v>191</v>
      </c>
      <c r="C18" s="271">
        <f>【1】精!C19</f>
        <v>0</v>
      </c>
      <c r="D18" s="271">
        <f>【5】精!K59</f>
        <v>0</v>
      </c>
      <c r="E18" s="477">
        <f t="shared" si="4"/>
        <v>0</v>
      </c>
      <c r="F18" s="478"/>
      <c r="G18" s="477">
        <f t="shared" si="5"/>
        <v>0</v>
      </c>
      <c r="H18" s="76"/>
    </row>
    <row r="19" spans="2:8" ht="21.75" customHeight="1" collapsed="1">
      <c r="B19" s="272" t="s">
        <v>192</v>
      </c>
      <c r="C19" s="273">
        <f>SUM(C20:C27)</f>
        <v>0</v>
      </c>
      <c r="D19" s="273">
        <f>SUM(D20:D27)</f>
        <v>0</v>
      </c>
      <c r="E19" s="479">
        <f>C19-D19</f>
        <v>0</v>
      </c>
      <c r="F19" s="479">
        <f>SUM(F20:F27)</f>
        <v>0</v>
      </c>
      <c r="G19" s="479">
        <f>SUM(G20:G27)</f>
        <v>0</v>
      </c>
      <c r="H19" s="274"/>
    </row>
    <row r="20" spans="2:8" ht="21.75" customHeight="1">
      <c r="B20" s="277" t="s">
        <v>193</v>
      </c>
      <c r="C20" s="278">
        <f>【1】精!C21</f>
        <v>0</v>
      </c>
      <c r="D20" s="278">
        <f>【6】精!H35</f>
        <v>0</v>
      </c>
      <c r="E20" s="482">
        <f t="shared" ref="E20:E27" si="6">C20-D20</f>
        <v>0</v>
      </c>
      <c r="F20" s="483"/>
      <c r="G20" s="482">
        <f t="shared" ref="G20:G27" si="7">E20+F20</f>
        <v>0</v>
      </c>
      <c r="H20" s="72"/>
    </row>
    <row r="21" spans="2:8" ht="21.75" customHeight="1">
      <c r="B21" s="79" t="s">
        <v>195</v>
      </c>
      <c r="C21" s="278">
        <f>【1】精!C22</f>
        <v>0</v>
      </c>
      <c r="D21" s="278">
        <f>【6】精!H37</f>
        <v>0</v>
      </c>
      <c r="E21" s="482">
        <f t="shared" si="6"/>
        <v>0</v>
      </c>
      <c r="F21" s="483"/>
      <c r="G21" s="482">
        <f t="shared" si="7"/>
        <v>0</v>
      </c>
      <c r="H21" s="72"/>
    </row>
    <row r="22" spans="2:8" ht="21.75" customHeight="1">
      <c r="B22" s="79" t="s">
        <v>196</v>
      </c>
      <c r="C22" s="278">
        <f>【1】精!C23</f>
        <v>0</v>
      </c>
      <c r="D22" s="278">
        <f>【6】精!H147</f>
        <v>0</v>
      </c>
      <c r="E22" s="482">
        <f t="shared" si="6"/>
        <v>0</v>
      </c>
      <c r="F22" s="483"/>
      <c r="G22" s="482">
        <f t="shared" si="7"/>
        <v>0</v>
      </c>
      <c r="H22" s="72"/>
    </row>
    <row r="23" spans="2:8" ht="21.75" customHeight="1">
      <c r="B23" s="79" t="s">
        <v>197</v>
      </c>
      <c r="C23" s="278">
        <f>【1】精!C24</f>
        <v>0</v>
      </c>
      <c r="D23" s="269">
        <f>【6】精!H154</f>
        <v>0</v>
      </c>
      <c r="E23" s="475">
        <f t="shared" si="6"/>
        <v>0</v>
      </c>
      <c r="F23" s="476"/>
      <c r="G23" s="475">
        <f t="shared" si="7"/>
        <v>0</v>
      </c>
      <c r="H23" s="69"/>
    </row>
    <row r="24" spans="2:8" ht="21.75" customHeight="1">
      <c r="B24" s="79" t="s">
        <v>198</v>
      </c>
      <c r="C24" s="278">
        <f>【1】精!C25</f>
        <v>0</v>
      </c>
      <c r="D24" s="269">
        <f>【6】精!H167</f>
        <v>0</v>
      </c>
      <c r="E24" s="475">
        <f t="shared" si="6"/>
        <v>0</v>
      </c>
      <c r="F24" s="476"/>
      <c r="G24" s="475">
        <f t="shared" si="7"/>
        <v>0</v>
      </c>
      <c r="H24" s="69"/>
    </row>
    <row r="25" spans="2:8" ht="21.75" customHeight="1">
      <c r="B25" s="79" t="s">
        <v>199</v>
      </c>
      <c r="C25" s="278">
        <f>【1】精!C26</f>
        <v>0</v>
      </c>
      <c r="D25" s="269">
        <f>【6】精!H191</f>
        <v>0</v>
      </c>
      <c r="E25" s="475">
        <f t="shared" si="6"/>
        <v>0</v>
      </c>
      <c r="F25" s="476"/>
      <c r="G25" s="475">
        <f t="shared" si="7"/>
        <v>0</v>
      </c>
      <c r="H25" s="69"/>
    </row>
    <row r="26" spans="2:8" ht="21.75" customHeight="1">
      <c r="B26" s="79" t="s">
        <v>456</v>
      </c>
      <c r="C26" s="278">
        <f>【1】精!C27</f>
        <v>0</v>
      </c>
      <c r="D26" s="269">
        <f>【6】精!H198</f>
        <v>0</v>
      </c>
      <c r="E26" s="475">
        <f t="shared" si="6"/>
        <v>0</v>
      </c>
      <c r="F26" s="628"/>
      <c r="G26" s="475">
        <f t="shared" si="7"/>
        <v>0</v>
      </c>
      <c r="H26" s="84"/>
    </row>
    <row r="27" spans="2:8" ht="21.75" customHeight="1" thickBot="1">
      <c r="B27" s="279" t="s">
        <v>201</v>
      </c>
      <c r="C27" s="280">
        <f>【1】精!C28</f>
        <v>0</v>
      </c>
      <c r="D27" s="280">
        <f>【6】精!H221</f>
        <v>0</v>
      </c>
      <c r="E27" s="484">
        <f t="shared" si="6"/>
        <v>0</v>
      </c>
      <c r="F27" s="485"/>
      <c r="G27" s="484">
        <f t="shared" si="7"/>
        <v>0</v>
      </c>
      <c r="H27" s="281"/>
    </row>
    <row r="28" spans="2:8" ht="32.25" customHeight="1" collapsed="1" thickBot="1">
      <c r="B28" s="282" t="s">
        <v>489</v>
      </c>
      <c r="C28" s="283">
        <f>SUM(C5,C11,C14,C19)</f>
        <v>0</v>
      </c>
      <c r="D28" s="283">
        <f>SUM(D5,D11,D14,D19)</f>
        <v>0</v>
      </c>
      <c r="E28" s="486">
        <f>SUM(E5,E11,E14,E19)</f>
        <v>0</v>
      </c>
      <c r="F28" s="487">
        <f>SUM(F5,F11,F14,F19)</f>
        <v>0</v>
      </c>
      <c r="G28" s="487">
        <f>SUM(G5,G11,G14,G19)</f>
        <v>0</v>
      </c>
      <c r="H28" s="95"/>
    </row>
    <row r="29" spans="2:8" ht="15" customHeight="1">
      <c r="E29" s="733"/>
      <c r="F29" s="733"/>
      <c r="G29" s="733"/>
    </row>
    <row r="30" spans="2:8" ht="15" customHeight="1">
      <c r="E30" s="733"/>
      <c r="F30" s="733"/>
      <c r="G30" s="733"/>
      <c r="H30" s="2"/>
    </row>
    <row r="31" spans="2:8" ht="15" customHeight="1">
      <c r="B31" s="733"/>
      <c r="C31" s="733"/>
      <c r="D31" s="733"/>
      <c r="E31" s="285"/>
      <c r="F31" s="285"/>
      <c r="G31" s="285"/>
      <c r="H31" s="286"/>
    </row>
    <row r="32" spans="2:8" ht="15" customHeight="1">
      <c r="B32" s="733"/>
      <c r="C32" s="733"/>
      <c r="D32" s="733"/>
      <c r="E32" s="285"/>
      <c r="F32" s="285"/>
      <c r="G32" s="285"/>
      <c r="H32" s="286"/>
    </row>
  </sheetData>
  <mergeCells count="1">
    <mergeCell ref="B2:H2"/>
  </mergeCells>
  <phoneticPr fontId="6"/>
  <dataValidations count="1">
    <dataValidation imeMode="off" allowBlank="1" showInputMessage="1" showErrorMessage="1" sqref="C5:G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M191"/>
  <sheetViews>
    <sheetView showGridLines="0" view="pageBreakPreview" topLeftCell="G167" zoomScale="80" zoomScaleNormal="80" zoomScaleSheetLayoutView="80" workbookViewId="0">
      <selection activeCell="A28" sqref="A28"/>
    </sheetView>
  </sheetViews>
  <sheetFormatPr defaultColWidth="9" defaultRowHeight="13" outlineLevelCol="1"/>
  <cols>
    <col min="1" max="1" width="61" style="133" customWidth="1" outlineLevel="1"/>
    <col min="2" max="2" width="2.08984375" style="133" customWidth="1"/>
    <col min="3" max="3" width="5" style="136" customWidth="1"/>
    <col min="4" max="4" width="14" style="133" customWidth="1"/>
    <col min="5" max="5" width="6.7265625" style="133" customWidth="1"/>
    <col min="6" max="6" width="3.26953125" style="133" customWidth="1"/>
    <col min="7" max="7" width="6.7265625" style="133" customWidth="1"/>
    <col min="8" max="8" width="5.6328125" style="133" customWidth="1" outlineLevel="1"/>
    <col min="9" max="9" width="22.6328125" style="133" customWidth="1" outlineLevel="1"/>
    <col min="10" max="10" width="17.26953125" style="133" customWidth="1" outlineLevel="1"/>
    <col min="11" max="11" width="13.90625" style="133" customWidth="1"/>
    <col min="12" max="12" width="19" style="133" customWidth="1"/>
    <col min="13" max="13" width="4.90625" style="133" customWidth="1"/>
    <col min="14" max="14" width="12.6328125" style="133" customWidth="1" outlineLevel="1"/>
    <col min="15" max="15" width="4.90625" style="133" customWidth="1"/>
    <col min="16" max="16" width="13.90625" style="133" customWidth="1" outlineLevel="1"/>
    <col min="17" max="17" width="5.26953125" style="133" customWidth="1"/>
    <col min="18" max="18" width="7.36328125" style="133" customWidth="1"/>
    <col min="19" max="19" width="9.36328125" style="133" bestFit="1" customWidth="1"/>
    <col min="20" max="20" width="5.26953125" style="133" customWidth="1"/>
    <col min="21" max="21" width="7.90625" style="133" customWidth="1"/>
    <col min="22" max="22" width="9.36328125" style="133" bestFit="1" customWidth="1"/>
    <col min="23" max="23" width="19" style="133" customWidth="1"/>
    <col min="24" max="24" width="5.26953125" style="136" customWidth="1"/>
    <col min="25" max="25" width="4.6328125" style="136" customWidth="1"/>
    <col min="26" max="26" width="7.36328125" style="133" customWidth="1"/>
    <col min="27" max="27" width="9.36328125" style="133" bestFit="1" customWidth="1"/>
    <col min="28" max="28" width="8.08984375" style="133" customWidth="1"/>
    <col min="29" max="29" width="5.6328125" style="136" customWidth="1"/>
    <col min="30" max="30" width="7.36328125" style="133" customWidth="1"/>
    <col min="31" max="31" width="10.26953125" style="133" customWidth="1"/>
    <col min="32" max="32" width="5.26953125" style="133" customWidth="1"/>
    <col min="33" max="33" width="7.36328125" style="133" customWidth="1"/>
    <col min="34" max="34" width="9.36328125" style="133" bestFit="1" customWidth="1"/>
    <col min="35" max="35" width="5.26953125" style="133" customWidth="1"/>
    <col min="36" max="36" width="7.36328125" style="133" customWidth="1"/>
    <col min="37" max="37" width="9.36328125" style="133" bestFit="1" customWidth="1"/>
    <col min="38" max="38" width="9.36328125" style="133" customWidth="1"/>
    <col min="39" max="39" width="13.36328125" style="133" customWidth="1"/>
    <col min="40" max="16384" width="9" style="133"/>
  </cols>
  <sheetData>
    <row r="1" spans="3:39" ht="21" customHeight="1">
      <c r="D1" s="489" t="s">
        <v>210</v>
      </c>
      <c r="AH1" s="702"/>
      <c r="AK1" s="702"/>
      <c r="AM1" s="195" t="s">
        <v>490</v>
      </c>
    </row>
    <row r="2" spans="3:39" ht="21" customHeight="1">
      <c r="D2" s="2" t="s">
        <v>211</v>
      </c>
      <c r="AM2" s="722"/>
    </row>
    <row r="3" spans="3:39" ht="16.5" customHeight="1">
      <c r="AM3" s="722" t="s">
        <v>212</v>
      </c>
    </row>
    <row r="4" spans="3:39" ht="36" customHeight="1">
      <c r="C4" s="1052" t="s">
        <v>491</v>
      </c>
      <c r="D4" s="811" t="s">
        <v>214</v>
      </c>
      <c r="E4" s="812" t="s">
        <v>215</v>
      </c>
      <c r="F4" s="812"/>
      <c r="G4" s="812"/>
      <c r="H4" s="811" t="s">
        <v>216</v>
      </c>
      <c r="I4" s="811" t="s">
        <v>217</v>
      </c>
      <c r="J4" s="811"/>
      <c r="K4" s="812" t="s">
        <v>218</v>
      </c>
      <c r="L4" s="812"/>
      <c r="M4" s="814" t="s">
        <v>219</v>
      </c>
      <c r="N4" s="811" t="s">
        <v>220</v>
      </c>
      <c r="O4" s="811" t="s">
        <v>221</v>
      </c>
      <c r="P4" s="811" t="s">
        <v>222</v>
      </c>
      <c r="Q4" s="1051" t="s">
        <v>223</v>
      </c>
      <c r="R4" s="1051"/>
      <c r="S4" s="1051"/>
      <c r="T4" s="1051" t="s">
        <v>224</v>
      </c>
      <c r="U4" s="1051"/>
      <c r="V4" s="1051"/>
      <c r="W4" s="1051" t="s">
        <v>225</v>
      </c>
      <c r="X4" s="1051"/>
      <c r="Y4" s="1051"/>
      <c r="Z4" s="1051"/>
      <c r="AA4" s="1051"/>
      <c r="AB4" s="1051" t="s">
        <v>226</v>
      </c>
      <c r="AC4" s="1051"/>
      <c r="AD4" s="1051"/>
      <c r="AE4" s="1051"/>
      <c r="AF4" s="1051" t="s">
        <v>227</v>
      </c>
      <c r="AG4" s="1051"/>
      <c r="AH4" s="1051"/>
      <c r="AI4" s="819" t="s">
        <v>492</v>
      </c>
      <c r="AJ4" s="1051"/>
      <c r="AK4" s="1051"/>
      <c r="AL4" s="819" t="s">
        <v>229</v>
      </c>
      <c r="AM4" s="1051" t="s">
        <v>230</v>
      </c>
    </row>
    <row r="5" spans="3:39" ht="15.75" customHeight="1">
      <c r="C5" s="1052"/>
      <c r="D5" s="811"/>
      <c r="E5" s="812"/>
      <c r="F5" s="812"/>
      <c r="G5" s="812"/>
      <c r="H5" s="811"/>
      <c r="I5" s="811"/>
      <c r="J5" s="811"/>
      <c r="K5" s="812" t="s">
        <v>231</v>
      </c>
      <c r="L5" s="812" t="s">
        <v>232</v>
      </c>
      <c r="M5" s="814"/>
      <c r="N5" s="811"/>
      <c r="O5" s="811"/>
      <c r="P5" s="811"/>
      <c r="Q5" s="811" t="s">
        <v>233</v>
      </c>
      <c r="R5" s="811" t="s">
        <v>236</v>
      </c>
      <c r="S5" s="1051" t="s">
        <v>493</v>
      </c>
      <c r="T5" s="811" t="s">
        <v>233</v>
      </c>
      <c r="U5" s="811" t="s">
        <v>236</v>
      </c>
      <c r="V5" s="1051" t="s">
        <v>493</v>
      </c>
      <c r="W5" s="1051" t="s">
        <v>238</v>
      </c>
      <c r="X5" s="1051" t="s">
        <v>239</v>
      </c>
      <c r="Y5" s="1051" t="s">
        <v>240</v>
      </c>
      <c r="Z5" s="811" t="s">
        <v>236</v>
      </c>
      <c r="AA5" s="1051" t="s">
        <v>493</v>
      </c>
      <c r="AB5" s="1051" t="s">
        <v>241</v>
      </c>
      <c r="AC5" s="1051" t="s">
        <v>242</v>
      </c>
      <c r="AD5" s="811" t="s">
        <v>236</v>
      </c>
      <c r="AE5" s="819" t="s">
        <v>235</v>
      </c>
      <c r="AF5" s="811" t="s">
        <v>233</v>
      </c>
      <c r="AG5" s="819" t="s">
        <v>243</v>
      </c>
      <c r="AH5" s="1051" t="s">
        <v>235</v>
      </c>
      <c r="AI5" s="811" t="s">
        <v>233</v>
      </c>
      <c r="AJ5" s="819" t="s">
        <v>243</v>
      </c>
      <c r="AK5" s="1051" t="s">
        <v>235</v>
      </c>
      <c r="AL5" s="819"/>
      <c r="AM5" s="1051"/>
    </row>
    <row r="6" spans="3:39" ht="15.75" customHeight="1">
      <c r="C6" s="1052"/>
      <c r="D6" s="811"/>
      <c r="E6" s="812"/>
      <c r="F6" s="812"/>
      <c r="G6" s="812"/>
      <c r="H6" s="811"/>
      <c r="I6" s="811"/>
      <c r="J6" s="811"/>
      <c r="K6" s="812"/>
      <c r="L6" s="812"/>
      <c r="M6" s="814"/>
      <c r="N6" s="811"/>
      <c r="O6" s="811"/>
      <c r="P6" s="811"/>
      <c r="Q6" s="811"/>
      <c r="R6" s="811"/>
      <c r="S6" s="1051"/>
      <c r="T6" s="811"/>
      <c r="U6" s="811"/>
      <c r="V6" s="1051"/>
      <c r="W6" s="1051"/>
      <c r="X6" s="1051"/>
      <c r="Y6" s="1051"/>
      <c r="Z6" s="811"/>
      <c r="AA6" s="1051"/>
      <c r="AB6" s="1051"/>
      <c r="AC6" s="1051"/>
      <c r="AD6" s="811"/>
      <c r="AE6" s="1051"/>
      <c r="AF6" s="811"/>
      <c r="AG6" s="819"/>
      <c r="AH6" s="1051"/>
      <c r="AI6" s="811"/>
      <c r="AJ6" s="819"/>
      <c r="AK6" s="1051"/>
      <c r="AL6" s="819"/>
      <c r="AM6" s="1051"/>
    </row>
    <row r="7" spans="3:39" ht="27.75" customHeight="1">
      <c r="D7" s="587" t="str">
        <f>IF(【2】見・契!D7="","",【2】見・契!D7)</f>
        <v/>
      </c>
      <c r="E7" s="438" t="str">
        <f>IF(【2】見・契!E7="","",【2】見・契!E7)</f>
        <v/>
      </c>
      <c r="F7" s="703" t="s">
        <v>245</v>
      </c>
      <c r="G7" s="402" t="str">
        <f>IF(【2】見・契!G7="","",【2】見・契!G7)</f>
        <v/>
      </c>
      <c r="H7" s="705" t="str">
        <f>IF(【2】見・契!H7="","",【2】見・契!H7)</f>
        <v/>
      </c>
      <c r="I7" s="1050" t="str">
        <f>IF(【2】見・契!I7="","",【2】見・契!I7)</f>
        <v/>
      </c>
      <c r="J7" s="1050"/>
      <c r="K7" s="737" t="str">
        <f>IF(【2】見・契!K7="","",【2】見・契!K7)</f>
        <v/>
      </c>
      <c r="L7" s="737" t="str">
        <f>IF(【2】見・契!L7="","",【2】見・契!L7)</f>
        <v/>
      </c>
      <c r="M7" s="403" t="str">
        <f>IF(【2】見・契!M7="","",【2】見・契!M7)</f>
        <v/>
      </c>
      <c r="N7" s="404" t="str">
        <f>IF(【2】見・契!N7="","",【2】見・契!N7)</f>
        <v/>
      </c>
      <c r="O7" s="430" t="str">
        <f>IF(【2】見・契!O7="","",【2】見・契!O7)</f>
        <v/>
      </c>
      <c r="P7" s="431" t="str">
        <f>IF(【2】見・契!P7="","",【2】見・契!P7)</f>
        <v/>
      </c>
      <c r="Q7" s="432" t="str">
        <f>IF(【2】見・契!$Q7="",IF($P7="講師",IF($E7="","",TIME(HOUR($G7-$E7),ROUNDUP(MINUTE($G7-$E7)/30,0)*30,0)*24),""),IF(OR(【2】見・契!$E7&lt;&gt;$E7,【2】見・契!$G7&lt;&gt;$G7),TIME(HOUR($G7-$E7),ROUNDUP(MINUTE($G7-$E7)/30,0)*30,0)*24,IF($P7&lt;&gt;"講師","",【2】見・契!$Q7)))</f>
        <v/>
      </c>
      <c r="R7" s="433" t="str">
        <f>IF($M7="","",IF($P7="講師",IF($O7="サブ",HLOOKUP(M7,'2024単価表'!$A$4:$B$5,2,FALSE)/2,HLOOKUP(M7,'2024単価表'!$A$4:$B$5,2,FALSE)),""))</f>
        <v/>
      </c>
      <c r="S7" s="410" t="str">
        <f t="shared" ref="S7:S38" si="0">IF($Q7="","",IF($M7="","",(Q7*R7)))</f>
        <v/>
      </c>
      <c r="T7" s="432" t="str">
        <f>IF(【2】見・契!$T7="",IF($P7="検討会等参加",IF($E7="","",TIME(HOUR($G7-$E7),ROUNDUP(MINUTE($G7-$E7)/30,0)*30,0)*24),""),IF(OR(【2】見・契!$E7&lt;&gt;$E7,【2】見・契!$G7&lt;&gt;$G7),TIME(HOUR($G7-$E7),ROUNDUP(MINUTE($G7-$E7)/30,0)*30,0)*24,IF($P7&lt;&gt;"検討会等参加","",【2】見・契!$T7)))</f>
        <v/>
      </c>
      <c r="U7" s="433" t="str">
        <f>IF($M7="","",IF($P7="検討会等参加",HLOOKUP(M7,'2024単価表'!$A$11:$B$12,2,0),""))</f>
        <v/>
      </c>
      <c r="V7" s="410" t="str">
        <f t="shared" ref="V7:V38" si="1">IF($T7="","",IF($M7="","",(T7*U7)))</f>
        <v/>
      </c>
      <c r="W7" s="404" t="str">
        <f>IF(【2】見・契!W7="","",【2】見・契!W7)</f>
        <v/>
      </c>
      <c r="X7" s="434" t="str">
        <f>IF(【2】見・契!X7="","",【2】見・契!X7)</f>
        <v/>
      </c>
      <c r="Y7" s="403" t="str">
        <f>IF(【2】見・契!Y7="","",【2】見・契!Y7)</f>
        <v/>
      </c>
      <c r="Z7" s="410" t="str">
        <f>IF(OR($X7="",$Y7=""),"",IF($Y7="日","1,500",IF($Y7="外","5,500")))</f>
        <v/>
      </c>
      <c r="AA7" s="410" t="str">
        <f>IF(OR($X7="",$Y7=""),"",(X7*Z7))</f>
        <v/>
      </c>
      <c r="AB7" s="435" t="str">
        <f>IF(【2】見・契!AB7="","",【2】見・契!AB7)</f>
        <v/>
      </c>
      <c r="AC7" s="705" t="str">
        <f>IF(【2】見・契!AC7="","",【2】見・契!AC7)</f>
        <v/>
      </c>
      <c r="AD7" s="410" t="str">
        <f>IF(OR($AB7="",$AC7=""),"",IF(OR($AB7="見学",$AB7="視察"),"10,000",IF($AB7="手土産","3,000")))</f>
        <v/>
      </c>
      <c r="AE7" s="410" t="str">
        <f>IF(OR($AC7="",$AD7=""),"",(AD7*AC7))</f>
        <v/>
      </c>
      <c r="AF7" s="432" t="str">
        <f>IF(【2】見・契!$AF7="",IF($P7="講習料",IF($E7="","",TIME(HOUR($G7-$E7),ROUNDUP(MINUTE($G7-$E7)/30,0)*30,0)*24),""),IF(OR(【2】見・契!$E7&lt;&gt;$E7,【2】見・契!$G7&lt;&gt;$G7),TIME(HOUR($G7-$E7),ROUNDUP(MINUTE($G7-$E7)/30,0)*30,0)*24,IF($P7&lt;&gt;"講習料","",【2】見・契!$AF7)))</f>
        <v/>
      </c>
      <c r="AG7" s="433" t="str">
        <f>IF($M7="","",IF($P7="講習料",IF($O7="サブ",HLOOKUP(M7,'2024単価表'!$A$27:$B$28,2,0)/2,HLOOKUP(M7,'2024単価表'!$A$27:$B$28,2,0)),""))</f>
        <v/>
      </c>
      <c r="AH7" s="410" t="str">
        <f t="shared" ref="AH7:AH38" si="2">IF($AF7="","",IF($M7="","",(AF7*AG7)))</f>
        <v/>
      </c>
      <c r="AI7" s="432" t="str">
        <f>IF(【2】見・契!$AI7="",IF($P7="検討会(法人参加)",IF($E7="","",TIME(HOUR($G7-$E7),ROUNDUP(MINUTE($G7-$E7)/30,0)*30,0)*24),""),IF(OR(【2】見・契!$E7&lt;&gt;$E7,【2】見・契!$G7&lt;&gt;$G7),TIME(HOUR($G7-$E7),ROUNDUP(MINUTE($G7-$E7)/30,0)*30,0)*24,IF($P7&lt;&gt;"検討会(法人参加)","",【2】見・契!$AI7)))</f>
        <v/>
      </c>
      <c r="AJ7" s="496" t="str">
        <f>IF($M7="","",IF($P7="検討会(法人参加)",HLOOKUP(M7,'2024単価表'!$A$27:$B$28,2,0)/2,""))</f>
        <v/>
      </c>
      <c r="AK7" s="410" t="str">
        <f t="shared" ref="AK7:AK38" si="3">IF($AI7="","",IF($M7="","",(AI7*AJ7)))</f>
        <v/>
      </c>
      <c r="AL7" s="436"/>
      <c r="AM7" s="745" t="str">
        <f>IF(【2】見・契!$AM7="","",【2】見・契!$AM7)</f>
        <v/>
      </c>
    </row>
    <row r="8" spans="3:39" ht="27.75" customHeight="1">
      <c r="D8" s="587" t="str">
        <f>IF(【2】見・契!D8="","",【2】見・契!D8)</f>
        <v/>
      </c>
      <c r="E8" s="438" t="str">
        <f>IF(【2】見・契!E8="","",【2】見・契!E8)</f>
        <v/>
      </c>
      <c r="F8" s="703" t="s">
        <v>244</v>
      </c>
      <c r="G8" s="402" t="str">
        <f>IF(【2】見・契!G8="","",【2】見・契!G8)</f>
        <v/>
      </c>
      <c r="H8" s="705" t="str">
        <f>IF(【2】見・契!H8="","",【2】見・契!H8)</f>
        <v/>
      </c>
      <c r="I8" s="1050" t="str">
        <f>IF(【2】見・契!I8="","",【2】見・契!I8)</f>
        <v/>
      </c>
      <c r="J8" s="1050"/>
      <c r="K8" s="737" t="str">
        <f>IF(【2】見・契!K8="","",【2】見・契!K8)</f>
        <v/>
      </c>
      <c r="L8" s="737" t="str">
        <f>IF(【2】見・契!L8="","",【2】見・契!L8)</f>
        <v/>
      </c>
      <c r="M8" s="705" t="str">
        <f>IF(【2】見・契!M8="","",【2】見・契!M8)</f>
        <v/>
      </c>
      <c r="N8" s="404" t="str">
        <f>IF(【2】見・契!N8="","",【2】見・契!N8)</f>
        <v/>
      </c>
      <c r="O8" s="430" t="str">
        <f>IF(【2】見・契!O8="","",【2】見・契!O8)</f>
        <v/>
      </c>
      <c r="P8" s="431" t="str">
        <f>IF(【2】見・契!P8="","",【2】見・契!P8)</f>
        <v/>
      </c>
      <c r="Q8" s="437" t="str">
        <f>IF(【2】見・契!$Q8="",IF($P8="講師",IF($E8="","",TIME(HOUR($G8-$E8),ROUNDUP(MINUTE($G8-$E8)/30,0)*30,0)*24),""),IF(OR(【2】見・契!$E8&lt;&gt;$E8,【2】見・契!$G8&lt;&gt;$G8),TIME(HOUR($G8-$E8),ROUNDUP(MINUTE($G8-$E8)/30,0)*30,0)*24,IF($P8&lt;&gt;"講師","",【2】見・契!$Q8)))</f>
        <v/>
      </c>
      <c r="R8" s="433" t="str">
        <f>IF($M8="","",IF($P8="講師",IF($O8="サブ",HLOOKUP(M8,'2024単価表'!$A$4:$B$5,2,FALSE)/2,HLOOKUP(M8,'2024単価表'!$A$4:$B$5,2,FALSE)),""))</f>
        <v/>
      </c>
      <c r="S8" s="410" t="str">
        <f t="shared" si="0"/>
        <v/>
      </c>
      <c r="T8" s="437" t="str">
        <f>IF(【2】見・契!$T8="",IF($P8="検討会等参加",IF($E8="","",TIME(HOUR($G8-$E8),ROUNDUP(MINUTE($G8-$E8)/30,0)*30,0)*24),""),IF(OR(【2】見・契!$E8&lt;&gt;$E8,【2】見・契!$G8&lt;&gt;$G8),TIME(HOUR($G8-$E8),ROUNDUP(MINUTE($G8-$E8)/30,0)*30,0)*24,IF($P8&lt;&gt;"検討会等参加","",【2】見・契!$T8)))</f>
        <v/>
      </c>
      <c r="U8" s="433" t="str">
        <f>IF($M8="","",IF($P8="検討会等参加",HLOOKUP(M8,'2024単価表'!$A$11:$B$12,2,0),""))</f>
        <v/>
      </c>
      <c r="V8" s="410" t="str">
        <f t="shared" si="1"/>
        <v/>
      </c>
      <c r="W8" s="404" t="str">
        <f>IF(【2】見・契!W8="","",【2】見・契!W8)</f>
        <v/>
      </c>
      <c r="X8" s="434" t="str">
        <f>IF(【2】見・契!X8="","",【2】見・契!X8)</f>
        <v/>
      </c>
      <c r="Y8" s="705" t="str">
        <f>IF(【2】見・契!Y8="","",【2】見・契!Y8)</f>
        <v/>
      </c>
      <c r="Z8" s="410" t="str">
        <f t="shared" ref="Z8:Z71" si="4">IF(OR($X8="",$Y8=""),"",IF($Y8="日","1,500",IF($Y8="外","5,500")))</f>
        <v/>
      </c>
      <c r="AA8" s="410" t="str">
        <f t="shared" ref="AA8:AA71" si="5">IF(OR($X8="",$Y8=""),"",(X8*Z8))</f>
        <v/>
      </c>
      <c r="AB8" s="435" t="str">
        <f>IF(【2】見・契!AB8="","",【2】見・契!AB8)</f>
        <v/>
      </c>
      <c r="AC8" s="705" t="str">
        <f>IF(【2】見・契!AC8="","",【2】見・契!AC8)</f>
        <v/>
      </c>
      <c r="AD8" s="410" t="str">
        <f t="shared" ref="AD8:AD71" si="6">IF(OR($AB8="",$AC8=""),"",IF(OR($AB8="見学",$AB8="視察"),"10,000",IF($AB8="手土産","3,000")))</f>
        <v/>
      </c>
      <c r="AE8" s="410" t="str">
        <f t="shared" ref="AE8:AE71" si="7">IF(OR($AC8="",$AD8=""),"",(AD8*AC8))</f>
        <v/>
      </c>
      <c r="AF8" s="437" t="str">
        <f>IF(【2】見・契!$AF8="",IF($P8="講習料",IF($E8="","",TIME(HOUR($G8-$E8),ROUNDUP(MINUTE($G8-$E8)/30,0)*30,0)*24),""),IF(OR(【2】見・契!$E8&lt;&gt;$E8,【2】見・契!$G8&lt;&gt;$G8),TIME(HOUR($G8-$E8),ROUNDUP(MINUTE($G8-$E8)/30,0)*30,0)*24,IF($P8&lt;&gt;"講習料","",【2】見・契!$AF8)))</f>
        <v/>
      </c>
      <c r="AG8" s="433" t="str">
        <f>IF($M8="","",IF($P8="講習料",IF($O8="サブ",HLOOKUP(M8,'2024単価表'!$A$27:$B$28,2,0)/2,HLOOKUP(M8,'2024単価表'!$A$27:$B$28,2,0)),""))</f>
        <v/>
      </c>
      <c r="AH8" s="410" t="str">
        <f t="shared" si="2"/>
        <v/>
      </c>
      <c r="AI8" s="437" t="str">
        <f>IF(【2】見・契!$AI8="",IF($P8="検討会(法人参加)",IF($E8="","",TIME(HOUR($G8-$E8),ROUNDUP(MINUTE($G8-$E8)/30,0)*30,0)*24),""),IF(OR(【2】見・契!$E8&lt;&gt;$E8,【2】見・契!$G8&lt;&gt;$G8),TIME(HOUR($G8-$E8),ROUNDUP(MINUTE($G8-$E8)/30,0)*30,0)*24,IF($P8&lt;&gt;"検討会(法人参加)","",【2】見・契!$AI8)))</f>
        <v/>
      </c>
      <c r="AJ8" s="496" t="str">
        <f>IF($M8="","",IF($P8="検討会(法人参加)",HLOOKUP(M8,'2024単価表'!$A$27:$B$28,2,0)/2,""))</f>
        <v/>
      </c>
      <c r="AK8" s="410" t="str">
        <f t="shared" si="3"/>
        <v/>
      </c>
      <c r="AL8" s="436"/>
      <c r="AM8" s="745" t="str">
        <f>IF(【2】見・契!$AM8="","",【2】見・契!$AM8)</f>
        <v/>
      </c>
    </row>
    <row r="9" spans="3:39" ht="27.75" customHeight="1">
      <c r="D9" s="587" t="str">
        <f>IF(【2】見・契!D9="","",【2】見・契!D9)</f>
        <v/>
      </c>
      <c r="E9" s="438" t="str">
        <f>IF(【2】見・契!E9="","",【2】見・契!E9)</f>
        <v/>
      </c>
      <c r="F9" s="703" t="s">
        <v>245</v>
      </c>
      <c r="G9" s="402" t="str">
        <f>IF(【2】見・契!G9="","",【2】見・契!G9)</f>
        <v/>
      </c>
      <c r="H9" s="705" t="str">
        <f>IF(【2】見・契!H9="","",【2】見・契!H9)</f>
        <v/>
      </c>
      <c r="I9" s="1050" t="str">
        <f>IF(【2】見・契!I9="","",【2】見・契!I9)</f>
        <v/>
      </c>
      <c r="J9" s="1050"/>
      <c r="K9" s="737" t="str">
        <f>IF(【2】見・契!K9="","",【2】見・契!K9)</f>
        <v/>
      </c>
      <c r="L9" s="737" t="str">
        <f>IF(【2】見・契!L9="","",【2】見・契!L9)</f>
        <v/>
      </c>
      <c r="M9" s="403" t="str">
        <f>IF(【2】見・契!M9="","",【2】見・契!M9)</f>
        <v/>
      </c>
      <c r="N9" s="404" t="str">
        <f>IF(【2】見・契!N9="","",【2】見・契!N9)</f>
        <v/>
      </c>
      <c r="O9" s="430" t="str">
        <f>IF(【2】見・契!O9="","",【2】見・契!O9)</f>
        <v/>
      </c>
      <c r="P9" s="431" t="str">
        <f>IF(【2】見・契!P9="","",【2】見・契!P9)</f>
        <v/>
      </c>
      <c r="Q9" s="432" t="str">
        <f>IF(【2】見・契!$Q9="",IF($P9="講師",IF($E9="","",TIME(HOUR($G9-$E9),ROUNDUP(MINUTE($G9-$E9)/30,0)*30,0)*24),""),IF(OR(【2】見・契!$E9&lt;&gt;$E9,【2】見・契!$G9&lt;&gt;$G9),TIME(HOUR($G9-$E9),ROUNDUP(MINUTE($G9-$E9)/30,0)*30,0)*24,IF($P9&lt;&gt;"講師","",【2】見・契!$Q9)))</f>
        <v/>
      </c>
      <c r="R9" s="433" t="str">
        <f>IF($M9="","",IF($P9="講師",IF($O9="サブ",HLOOKUP(M9,'2024単価表'!$A$4:$B$5,2,FALSE)/2,HLOOKUP(M9,'2024単価表'!$A$4:$B$5,2,FALSE)),""))</f>
        <v/>
      </c>
      <c r="S9" s="410" t="str">
        <f t="shared" si="0"/>
        <v/>
      </c>
      <c r="T9" s="432" t="str">
        <f>IF(【2】見・契!$T9="",IF($P9="検討会等参加",IF($E9="","",TIME(HOUR($G9-$E9),ROUNDUP(MINUTE($G9-$E9)/30,0)*30,0)*24),""),IF(OR(【2】見・契!$E9&lt;&gt;$E9,【2】見・契!$G9&lt;&gt;$G9),TIME(HOUR($G9-$E9),ROUNDUP(MINUTE($G9-$E9)/30,0)*30,0)*24,IF($P9&lt;&gt;"検討会等参加","",【2】見・契!$T9)))</f>
        <v/>
      </c>
      <c r="U9" s="433" t="str">
        <f>IF($M9="","",IF($P9="検討会等参加",HLOOKUP(M9,'2024単価表'!$A$11:$B$12,2,0),""))</f>
        <v/>
      </c>
      <c r="V9" s="410" t="str">
        <f t="shared" si="1"/>
        <v/>
      </c>
      <c r="W9" s="404" t="str">
        <f>IF(【2】見・契!W9="","",【2】見・契!W9)</f>
        <v/>
      </c>
      <c r="X9" s="434" t="str">
        <f>IF(【2】見・契!X9="","",【2】見・契!X9)</f>
        <v/>
      </c>
      <c r="Y9" s="403" t="str">
        <f>IF(【2】見・契!Y9="","",【2】見・契!Y9)</f>
        <v/>
      </c>
      <c r="Z9" s="410" t="str">
        <f t="shared" si="4"/>
        <v/>
      </c>
      <c r="AA9" s="410" t="str">
        <f t="shared" si="5"/>
        <v/>
      </c>
      <c r="AB9" s="435" t="str">
        <f>IF(【2】見・契!AB9="","",【2】見・契!AB9)</f>
        <v/>
      </c>
      <c r="AC9" s="705" t="str">
        <f>IF(【2】見・契!AC9="","",【2】見・契!AC9)</f>
        <v/>
      </c>
      <c r="AD9" s="410" t="str">
        <f t="shared" si="6"/>
        <v/>
      </c>
      <c r="AE9" s="410" t="str">
        <f t="shared" si="7"/>
        <v/>
      </c>
      <c r="AF9" s="432" t="str">
        <f>IF(【2】見・契!$AF9="",IF($P9="講習料",IF($E9="","",TIME(HOUR($G9-$E9),ROUNDUP(MINUTE($G9-$E9)/30,0)*30,0)*24),""),IF(OR(【2】見・契!$E9&lt;&gt;$E9,【2】見・契!$G9&lt;&gt;$G9),TIME(HOUR($G9-$E9),ROUNDUP(MINUTE($G9-$E9)/30,0)*30,0)*24,IF($P9&lt;&gt;"講習料","",【2】見・契!$AF9)))</f>
        <v/>
      </c>
      <c r="AG9" s="433" t="str">
        <f>IF($M9="","",IF($P9="講習料",IF($O9="サブ",HLOOKUP(M9,'2024単価表'!$A$27:$B$28,2,0)/2,HLOOKUP(M9,'2024単価表'!$A$27:$B$28,2,0)),""))</f>
        <v/>
      </c>
      <c r="AH9" s="410" t="str">
        <f t="shared" si="2"/>
        <v/>
      </c>
      <c r="AI9" s="432" t="str">
        <f>IF(【2】見・契!$AI9="",IF($P9="検討会(法人参加)",IF($E9="","",TIME(HOUR($G9-$E9),ROUNDUP(MINUTE($G9-$E9)/30,0)*30,0)*24),""),IF(OR(【2】見・契!$E9&lt;&gt;$E9,【2】見・契!$G9&lt;&gt;$G9),TIME(HOUR($G9-$E9),ROUNDUP(MINUTE($G9-$E9)/30,0)*30,0)*24,IF($P9&lt;&gt;"検討会(法人参加)","",【2】見・契!$AI9)))</f>
        <v/>
      </c>
      <c r="AJ9" s="496" t="str">
        <f>IF($M9="","",IF($P9="検討会(法人参加)",HLOOKUP(M9,'2024単価表'!$A$27:$B$28,2,0)/2,""))</f>
        <v/>
      </c>
      <c r="AK9" s="410" t="str">
        <f t="shared" si="3"/>
        <v/>
      </c>
      <c r="AL9" s="436"/>
      <c r="AM9" s="745" t="str">
        <f>IF(【2】見・契!$AM9="","",【2】見・契!$AM9)</f>
        <v/>
      </c>
    </row>
    <row r="10" spans="3:39" ht="27.75" customHeight="1">
      <c r="D10" s="587" t="str">
        <f>IF(【2】見・契!D10="","",【2】見・契!D10)</f>
        <v/>
      </c>
      <c r="E10" s="438" t="str">
        <f>IF(【2】見・契!E10="","",【2】見・契!E10)</f>
        <v/>
      </c>
      <c r="F10" s="703" t="s">
        <v>244</v>
      </c>
      <c r="G10" s="402" t="str">
        <f>IF(【2】見・契!G10="","",【2】見・契!G10)</f>
        <v/>
      </c>
      <c r="H10" s="705" t="str">
        <f>IF(【2】見・契!H10="","",【2】見・契!H10)</f>
        <v/>
      </c>
      <c r="I10" s="1050" t="str">
        <f>IF(【2】見・契!I10="","",【2】見・契!I10)</f>
        <v/>
      </c>
      <c r="J10" s="1050"/>
      <c r="K10" s="737" t="str">
        <f>IF(【2】見・契!K10="","",【2】見・契!K10)</f>
        <v/>
      </c>
      <c r="L10" s="737" t="str">
        <f>IF(【2】見・契!L10="","",【2】見・契!L10)</f>
        <v/>
      </c>
      <c r="M10" s="705" t="str">
        <f>IF(【2】見・契!M10="","",【2】見・契!M10)</f>
        <v/>
      </c>
      <c r="N10" s="404" t="str">
        <f>IF(【2】見・契!N10="","",【2】見・契!N10)</f>
        <v/>
      </c>
      <c r="O10" s="430" t="str">
        <f>IF(【2】見・契!O10="","",【2】見・契!O10)</f>
        <v/>
      </c>
      <c r="P10" s="431" t="str">
        <f>IF(【2】見・契!P10="","",【2】見・契!P10)</f>
        <v/>
      </c>
      <c r="Q10" s="437" t="str">
        <f>IF(【2】見・契!$Q10="",IF($P10="講師",IF($E10="","",TIME(HOUR($G10-$E10),ROUNDUP(MINUTE($G10-$E10)/30,0)*30,0)*24),""),IF(OR(【2】見・契!$E10&lt;&gt;$E10,【2】見・契!$G10&lt;&gt;$G10),TIME(HOUR($G10-$E10),ROUNDUP(MINUTE($G10-$E10)/30,0)*30,0)*24,IF($P10&lt;&gt;"講師","",【2】見・契!$Q10)))</f>
        <v/>
      </c>
      <c r="R10" s="433" t="str">
        <f>IF($M10="","",IF($P10="講師",IF($O10="サブ",HLOOKUP(M10,'2024単価表'!$A$4:$B$5,2,FALSE)/2,HLOOKUP(M10,'2024単価表'!$A$4:$B$5,2,FALSE)),""))</f>
        <v/>
      </c>
      <c r="S10" s="410" t="str">
        <f t="shared" si="0"/>
        <v/>
      </c>
      <c r="T10" s="437" t="str">
        <f>IF(【2】見・契!$T10="",IF($P10="検討会等参加",IF($E10="","",TIME(HOUR($G10-$E10),ROUNDUP(MINUTE($G10-$E10)/30,0)*30,0)*24),""),IF(OR(【2】見・契!$E10&lt;&gt;$E10,【2】見・契!$G10&lt;&gt;$G10),TIME(HOUR($G10-$E10),ROUNDUP(MINUTE($G10-$E10)/30,0)*30,0)*24,IF($P10&lt;&gt;"検討会等参加","",【2】見・契!$T10)))</f>
        <v/>
      </c>
      <c r="U10" s="433" t="str">
        <f>IF($M10="","",IF($P10="検討会等参加",HLOOKUP(M10,'2024単価表'!$A$11:$B$12,2,0),""))</f>
        <v/>
      </c>
      <c r="V10" s="410" t="str">
        <f t="shared" si="1"/>
        <v/>
      </c>
      <c r="W10" s="404" t="str">
        <f>IF(【2】見・契!W10="","",【2】見・契!W10)</f>
        <v/>
      </c>
      <c r="X10" s="434" t="str">
        <f>IF(【2】見・契!X10="","",【2】見・契!X10)</f>
        <v/>
      </c>
      <c r="Y10" s="705" t="str">
        <f>IF(【2】見・契!Y10="","",【2】見・契!Y10)</f>
        <v/>
      </c>
      <c r="Z10" s="410" t="str">
        <f t="shared" si="4"/>
        <v/>
      </c>
      <c r="AA10" s="410" t="str">
        <f t="shared" si="5"/>
        <v/>
      </c>
      <c r="AB10" s="435" t="str">
        <f>IF(【2】見・契!AB10="","",【2】見・契!AB10)</f>
        <v/>
      </c>
      <c r="AC10" s="705" t="str">
        <f>IF(【2】見・契!AC10="","",【2】見・契!AC10)</f>
        <v/>
      </c>
      <c r="AD10" s="410" t="str">
        <f t="shared" si="6"/>
        <v/>
      </c>
      <c r="AE10" s="410" t="str">
        <f t="shared" si="7"/>
        <v/>
      </c>
      <c r="AF10" s="437" t="str">
        <f>IF(【2】見・契!$AF10="",IF($P10="講習料",IF($E10="","",TIME(HOUR($G10-$E10),ROUNDUP(MINUTE($G10-$E10)/30,0)*30,0)*24),""),IF(OR(【2】見・契!$E10&lt;&gt;$E10,【2】見・契!$G10&lt;&gt;$G10),TIME(HOUR($G10-$E10),ROUNDUP(MINUTE($G10-$E10)/30,0)*30,0)*24,IF($P10&lt;&gt;"講習料","",【2】見・契!$AF10)))</f>
        <v/>
      </c>
      <c r="AG10" s="433" t="str">
        <f>IF($M10="","",IF($P10="講習料",IF($O10="サブ",HLOOKUP(M10,'2024単価表'!$A$27:$B$28,2,0)/2,HLOOKUP(M10,'2024単価表'!$A$27:$B$28,2,0)),""))</f>
        <v/>
      </c>
      <c r="AH10" s="410" t="str">
        <f t="shared" si="2"/>
        <v/>
      </c>
      <c r="AI10" s="437" t="str">
        <f>IF(【2】見・契!$AI10="",IF($P10="検討会(法人参加)",IF($E10="","",TIME(HOUR($G10-$E10),ROUNDUP(MINUTE($G10-$E10)/30,0)*30,0)*24),""),IF(OR(【2】見・契!$E10&lt;&gt;$E10,【2】見・契!$G10&lt;&gt;$G10),TIME(HOUR($G10-$E10),ROUNDUP(MINUTE($G10-$E10)/30,0)*30,0)*24,IF($P10&lt;&gt;"検討会(法人参加)","",【2】見・契!$AI10)))</f>
        <v/>
      </c>
      <c r="AJ10" s="496" t="str">
        <f>IF($M10="","",IF($P10="検討会(法人参加)",HLOOKUP(M10,'2024単価表'!$A$27:$B$28,2,0)/2,""))</f>
        <v/>
      </c>
      <c r="AK10" s="410" t="str">
        <f t="shared" si="3"/>
        <v/>
      </c>
      <c r="AL10" s="436"/>
      <c r="AM10" s="745" t="str">
        <f>IF(【2】見・契!$AM10="","",【2】見・契!$AM10)</f>
        <v/>
      </c>
    </row>
    <row r="11" spans="3:39" ht="27.75" customHeight="1">
      <c r="D11" s="587" t="str">
        <f>IF(【2】見・契!D11="","",【2】見・契!D11)</f>
        <v/>
      </c>
      <c r="E11" s="438" t="str">
        <f>IF(【2】見・契!E11="","",【2】見・契!E11)</f>
        <v/>
      </c>
      <c r="F11" s="703" t="s">
        <v>245</v>
      </c>
      <c r="G11" s="402" t="str">
        <f>IF(【2】見・契!G11="","",【2】見・契!G11)</f>
        <v/>
      </c>
      <c r="H11" s="705" t="str">
        <f>IF(【2】見・契!H11="","",【2】見・契!H11)</f>
        <v/>
      </c>
      <c r="I11" s="1050" t="str">
        <f>IF(【2】見・契!I11="","",【2】見・契!I11)</f>
        <v/>
      </c>
      <c r="J11" s="1050"/>
      <c r="K11" s="737" t="str">
        <f>IF(【2】見・契!K11="","",【2】見・契!K11)</f>
        <v/>
      </c>
      <c r="L11" s="737" t="str">
        <f>IF(【2】見・契!L11="","",【2】見・契!L11)</f>
        <v/>
      </c>
      <c r="M11" s="403" t="str">
        <f>IF(【2】見・契!M11="","",【2】見・契!M11)</f>
        <v/>
      </c>
      <c r="N11" s="404" t="str">
        <f>IF(【2】見・契!N11="","",【2】見・契!N11)</f>
        <v/>
      </c>
      <c r="O11" s="430" t="str">
        <f>IF(【2】見・契!O11="","",【2】見・契!O11)</f>
        <v/>
      </c>
      <c r="P11" s="431" t="str">
        <f>IF(【2】見・契!P11="","",【2】見・契!P11)</f>
        <v/>
      </c>
      <c r="Q11" s="432" t="str">
        <f>IF(【2】見・契!$Q11="",IF($P11="講師",IF($E11="","",TIME(HOUR($G11-$E11),ROUNDUP(MINUTE($G11-$E11)/30,0)*30,0)*24),""),IF(OR(【2】見・契!$E11&lt;&gt;$E11,【2】見・契!$G11&lt;&gt;$G11),TIME(HOUR($G11-$E11),ROUNDUP(MINUTE($G11-$E11)/30,0)*30,0)*24,IF($P11&lt;&gt;"講師","",【2】見・契!$Q11)))</f>
        <v/>
      </c>
      <c r="R11" s="433" t="str">
        <f>IF($M11="","",IF($P11="講師",IF($O11="サブ",HLOOKUP(M11,'2024単価表'!$A$4:$B$5,2,FALSE)/2,HLOOKUP(M11,'2024単価表'!$A$4:$B$5,2,FALSE)),""))</f>
        <v/>
      </c>
      <c r="S11" s="410" t="str">
        <f t="shared" si="0"/>
        <v/>
      </c>
      <c r="T11" s="432" t="str">
        <f>IF(【2】見・契!$T11="",IF($P11="検討会等参加",IF($E11="","",TIME(HOUR($G11-$E11),ROUNDUP(MINUTE($G11-$E11)/30,0)*30,0)*24),""),IF(OR(【2】見・契!$E11&lt;&gt;$E11,【2】見・契!$G11&lt;&gt;$G11),TIME(HOUR($G11-$E11),ROUNDUP(MINUTE($G11-$E11)/30,0)*30,0)*24,IF($P11&lt;&gt;"検討会等参加","",【2】見・契!$T11)))</f>
        <v/>
      </c>
      <c r="U11" s="433" t="str">
        <f>IF($M11="","",IF($P11="検討会等参加",HLOOKUP(M11,'2024単価表'!$A$11:$B$12,2,0),""))</f>
        <v/>
      </c>
      <c r="V11" s="410" t="str">
        <f t="shared" si="1"/>
        <v/>
      </c>
      <c r="W11" s="404" t="str">
        <f>IF(【2】見・契!W11="","",【2】見・契!W11)</f>
        <v/>
      </c>
      <c r="X11" s="434" t="str">
        <f>IF(【2】見・契!X11="","",【2】見・契!X11)</f>
        <v/>
      </c>
      <c r="Y11" s="403" t="str">
        <f>IF(【2】見・契!Y11="","",【2】見・契!Y11)</f>
        <v/>
      </c>
      <c r="Z11" s="410" t="str">
        <f t="shared" si="4"/>
        <v/>
      </c>
      <c r="AA11" s="410" t="str">
        <f t="shared" si="5"/>
        <v/>
      </c>
      <c r="AB11" s="435" t="str">
        <f>IF(【2】見・契!AB11="","",【2】見・契!AB11)</f>
        <v/>
      </c>
      <c r="AC11" s="705" t="str">
        <f>IF(【2】見・契!AC11="","",【2】見・契!AC11)</f>
        <v/>
      </c>
      <c r="AD11" s="410" t="str">
        <f t="shared" si="6"/>
        <v/>
      </c>
      <c r="AE11" s="410" t="str">
        <f t="shared" si="7"/>
        <v/>
      </c>
      <c r="AF11" s="432" t="str">
        <f>IF(【2】見・契!$AF11="",IF($P11="講習料",IF($E11="","",TIME(HOUR($G11-$E11),ROUNDUP(MINUTE($G11-$E11)/30,0)*30,0)*24),""),IF(OR(【2】見・契!$E11&lt;&gt;$E11,【2】見・契!$G11&lt;&gt;$G11),TIME(HOUR($G11-$E11),ROUNDUP(MINUTE($G11-$E11)/30,0)*30,0)*24,IF($P11&lt;&gt;"講習料","",【2】見・契!$AF11)))</f>
        <v/>
      </c>
      <c r="AG11" s="433" t="str">
        <f>IF($M11="","",IF($P11="講習料",IF($O11="サブ",HLOOKUP(M11,'2024単価表'!$A$27:$B$28,2,0)/2,HLOOKUP(M11,'2024単価表'!$A$27:$B$28,2,0)),""))</f>
        <v/>
      </c>
      <c r="AH11" s="410" t="str">
        <f t="shared" si="2"/>
        <v/>
      </c>
      <c r="AI11" s="432" t="str">
        <f>IF(【2】見・契!$AI11="",IF($P11="検討会(法人参加)",IF($E11="","",TIME(HOUR($G11-$E11),ROUNDUP(MINUTE($G11-$E11)/30,0)*30,0)*24),""),IF(OR(【2】見・契!$E11&lt;&gt;$E11,【2】見・契!$G11&lt;&gt;$G11),TIME(HOUR($G11-$E11),ROUNDUP(MINUTE($G11-$E11)/30,0)*30,0)*24,IF($P11&lt;&gt;"検討会(法人参加)","",【2】見・契!$AI11)))</f>
        <v/>
      </c>
      <c r="AJ11" s="496" t="str">
        <f>IF($M11="","",IF($P11="検討会(法人参加)",HLOOKUP(M11,'2024単価表'!$A$27:$B$28,2,0)/2,""))</f>
        <v/>
      </c>
      <c r="AK11" s="410" t="str">
        <f t="shared" si="3"/>
        <v/>
      </c>
      <c r="AL11" s="436"/>
      <c r="AM11" s="745" t="str">
        <f>IF(【2】見・契!$AM11="","",【2】見・契!$AM11)</f>
        <v/>
      </c>
    </row>
    <row r="12" spans="3:39" ht="27.75" customHeight="1">
      <c r="D12" s="587" t="str">
        <f>IF(【2】見・契!D12="","",【2】見・契!D12)</f>
        <v/>
      </c>
      <c r="E12" s="438" t="str">
        <f>IF(【2】見・契!E12="","",【2】見・契!E12)</f>
        <v/>
      </c>
      <c r="F12" s="703" t="s">
        <v>244</v>
      </c>
      <c r="G12" s="402" t="str">
        <f>IF(【2】見・契!G12="","",【2】見・契!G12)</f>
        <v/>
      </c>
      <c r="H12" s="705" t="str">
        <f>IF(【2】見・契!H12="","",【2】見・契!H12)</f>
        <v/>
      </c>
      <c r="I12" s="1050" t="str">
        <f>IF(【2】見・契!I12="","",【2】見・契!I12)</f>
        <v/>
      </c>
      <c r="J12" s="1050"/>
      <c r="K12" s="737" t="str">
        <f>IF(【2】見・契!K12="","",【2】見・契!K12)</f>
        <v/>
      </c>
      <c r="L12" s="737" t="str">
        <f>IF(【2】見・契!L12="","",【2】見・契!L12)</f>
        <v/>
      </c>
      <c r="M12" s="705" t="str">
        <f>IF(【2】見・契!M12="","",【2】見・契!M12)</f>
        <v/>
      </c>
      <c r="N12" s="404" t="str">
        <f>IF(【2】見・契!N12="","",【2】見・契!N12)</f>
        <v/>
      </c>
      <c r="O12" s="430" t="str">
        <f>IF(【2】見・契!O12="","",【2】見・契!O12)</f>
        <v/>
      </c>
      <c r="P12" s="431" t="str">
        <f>IF(【2】見・契!P12="","",【2】見・契!P12)</f>
        <v/>
      </c>
      <c r="Q12" s="437" t="str">
        <f>IF(【2】見・契!$Q12="",IF($P12="講師",IF($E12="","",TIME(HOUR($G12-$E12),ROUNDUP(MINUTE($G12-$E12)/30,0)*30,0)*24),""),IF(OR(【2】見・契!$E12&lt;&gt;$E12,【2】見・契!$G12&lt;&gt;$G12),TIME(HOUR($G12-$E12),ROUNDUP(MINUTE($G12-$E12)/30,0)*30,0)*24,IF($P12&lt;&gt;"講師","",【2】見・契!$Q12)))</f>
        <v/>
      </c>
      <c r="R12" s="433" t="str">
        <f>IF($M12="","",IF($P12="講師",IF($O12="サブ",HLOOKUP(M12,'2024単価表'!$A$4:$B$5,2,FALSE)/2,HLOOKUP(M12,'2024単価表'!$A$4:$B$5,2,FALSE)),""))</f>
        <v/>
      </c>
      <c r="S12" s="410" t="str">
        <f t="shared" si="0"/>
        <v/>
      </c>
      <c r="T12" s="437" t="str">
        <f>IF(【2】見・契!$T12="",IF($P12="検討会等参加",IF($E12="","",TIME(HOUR($G12-$E12),ROUNDUP(MINUTE($G12-$E12)/30,0)*30,0)*24),""),IF(OR(【2】見・契!$E12&lt;&gt;$E12,【2】見・契!$G12&lt;&gt;$G12),TIME(HOUR($G12-$E12),ROUNDUP(MINUTE($G12-$E12)/30,0)*30,0)*24,IF($P12&lt;&gt;"検討会等参加","",【2】見・契!$T12)))</f>
        <v/>
      </c>
      <c r="U12" s="433" t="str">
        <f>IF($M12="","",IF($P12="検討会等参加",HLOOKUP(M12,'2024単価表'!$A$11:$B$12,2,0),""))</f>
        <v/>
      </c>
      <c r="V12" s="410" t="str">
        <f t="shared" si="1"/>
        <v/>
      </c>
      <c r="W12" s="404" t="str">
        <f>IF(【2】見・契!W12="","",【2】見・契!W12)</f>
        <v/>
      </c>
      <c r="X12" s="434" t="str">
        <f>IF(【2】見・契!X12="","",【2】見・契!X12)</f>
        <v/>
      </c>
      <c r="Y12" s="705" t="str">
        <f>IF(【2】見・契!Y12="","",【2】見・契!Y12)</f>
        <v/>
      </c>
      <c r="Z12" s="410" t="str">
        <f t="shared" si="4"/>
        <v/>
      </c>
      <c r="AA12" s="410" t="str">
        <f t="shared" si="5"/>
        <v/>
      </c>
      <c r="AB12" s="435" t="str">
        <f>IF(【2】見・契!AB12="","",【2】見・契!AB12)</f>
        <v/>
      </c>
      <c r="AC12" s="705" t="str">
        <f>IF(【2】見・契!AC12="","",【2】見・契!AC12)</f>
        <v/>
      </c>
      <c r="AD12" s="410" t="str">
        <f t="shared" si="6"/>
        <v/>
      </c>
      <c r="AE12" s="410" t="str">
        <f t="shared" si="7"/>
        <v/>
      </c>
      <c r="AF12" s="437" t="str">
        <f>IF(【2】見・契!$AF12="",IF($P12="講習料",IF($E12="","",TIME(HOUR($G12-$E12),ROUNDUP(MINUTE($G12-$E12)/30,0)*30,0)*24),""),IF(OR(【2】見・契!$E12&lt;&gt;$E12,【2】見・契!$G12&lt;&gt;$G12),TIME(HOUR($G12-$E12),ROUNDUP(MINUTE($G12-$E12)/30,0)*30,0)*24,IF($P12&lt;&gt;"講習料","",【2】見・契!$AF12)))</f>
        <v/>
      </c>
      <c r="AG12" s="433" t="str">
        <f>IF($M12="","",IF($P12="講習料",IF($O12="サブ",HLOOKUP(M12,'2024単価表'!$A$27:$B$28,2,0)/2,HLOOKUP(M12,'2024単価表'!$A$27:$B$28,2,0)),""))</f>
        <v/>
      </c>
      <c r="AH12" s="410" t="str">
        <f t="shared" si="2"/>
        <v/>
      </c>
      <c r="AI12" s="437" t="str">
        <f>IF(【2】見・契!$AI12="",IF($P12="検討会(法人参加)",IF($E12="","",TIME(HOUR($G12-$E12),ROUNDUP(MINUTE($G12-$E12)/30,0)*30,0)*24),""),IF(OR(【2】見・契!$E12&lt;&gt;$E12,【2】見・契!$G12&lt;&gt;$G12),TIME(HOUR($G12-$E12),ROUNDUP(MINUTE($G12-$E12)/30,0)*30,0)*24,IF($P12&lt;&gt;"検討会(法人参加)","",【2】見・契!$AI12)))</f>
        <v/>
      </c>
      <c r="AJ12" s="496" t="str">
        <f>IF($M12="","",IF($P12="検討会(法人参加)",HLOOKUP(M12,'2024単価表'!$A$27:$B$28,2,0)/2,""))</f>
        <v/>
      </c>
      <c r="AK12" s="410" t="str">
        <f t="shared" si="3"/>
        <v/>
      </c>
      <c r="AL12" s="436"/>
      <c r="AM12" s="745" t="str">
        <f>IF(【2】見・契!$AM12="","",【2】見・契!$AM12)</f>
        <v/>
      </c>
    </row>
    <row r="13" spans="3:39" ht="27.75" customHeight="1">
      <c r="D13" s="587" t="str">
        <f>IF(【2】見・契!D13="","",【2】見・契!D13)</f>
        <v/>
      </c>
      <c r="E13" s="438" t="str">
        <f>IF(【2】見・契!E13="","",【2】見・契!E13)</f>
        <v/>
      </c>
      <c r="F13" s="703" t="s">
        <v>245</v>
      </c>
      <c r="G13" s="402" t="str">
        <f>IF(【2】見・契!G13="","",【2】見・契!G13)</f>
        <v/>
      </c>
      <c r="H13" s="705" t="str">
        <f>IF(【2】見・契!H13="","",【2】見・契!H13)</f>
        <v/>
      </c>
      <c r="I13" s="1050" t="str">
        <f>IF(【2】見・契!I13="","",【2】見・契!I13)</f>
        <v/>
      </c>
      <c r="J13" s="1050"/>
      <c r="K13" s="737" t="str">
        <f>IF(【2】見・契!K13="","",【2】見・契!K13)</f>
        <v/>
      </c>
      <c r="L13" s="737" t="str">
        <f>IF(【2】見・契!L13="","",【2】見・契!L13)</f>
        <v/>
      </c>
      <c r="M13" s="403" t="str">
        <f>IF(【2】見・契!M13="","",【2】見・契!M13)</f>
        <v/>
      </c>
      <c r="N13" s="404" t="str">
        <f>IF(【2】見・契!N13="","",【2】見・契!N13)</f>
        <v/>
      </c>
      <c r="O13" s="430" t="str">
        <f>IF(【2】見・契!O13="","",【2】見・契!O13)</f>
        <v/>
      </c>
      <c r="P13" s="431" t="str">
        <f>IF(【2】見・契!P13="","",【2】見・契!P13)</f>
        <v/>
      </c>
      <c r="Q13" s="432" t="str">
        <f>IF(【2】見・契!$Q13="",IF($P13="講師",IF($E13="","",TIME(HOUR($G13-$E13),ROUNDUP(MINUTE($G13-$E13)/30,0)*30,0)*24),""),IF(OR(【2】見・契!$E13&lt;&gt;$E13,【2】見・契!$G13&lt;&gt;$G13),TIME(HOUR($G13-$E13),ROUNDUP(MINUTE($G13-$E13)/30,0)*30,0)*24,IF($P13&lt;&gt;"講師","",【2】見・契!$Q13)))</f>
        <v/>
      </c>
      <c r="R13" s="433" t="str">
        <f>IF($M13="","",IF($P13="講師",IF($O13="サブ",HLOOKUP(M13,'2024単価表'!$A$4:$B$5,2,FALSE)/2,HLOOKUP(M13,'2024単価表'!$A$4:$B$5,2,FALSE)),""))</f>
        <v/>
      </c>
      <c r="S13" s="410" t="str">
        <f t="shared" si="0"/>
        <v/>
      </c>
      <c r="T13" s="432" t="str">
        <f>IF(【2】見・契!$T13="",IF($P13="検討会等参加",IF($E13="","",TIME(HOUR($G13-$E13),ROUNDUP(MINUTE($G13-$E13)/30,0)*30,0)*24),""),IF(OR(【2】見・契!$E13&lt;&gt;$E13,【2】見・契!$G13&lt;&gt;$G13),TIME(HOUR($G13-$E13),ROUNDUP(MINUTE($G13-$E13)/30,0)*30,0)*24,IF($P13&lt;&gt;"検討会等参加","",【2】見・契!$T13)))</f>
        <v/>
      </c>
      <c r="U13" s="433" t="str">
        <f>IF($M13="","",IF($P13="検討会等参加",HLOOKUP(M13,'2024単価表'!$A$11:$B$12,2,0),""))</f>
        <v/>
      </c>
      <c r="V13" s="410" t="str">
        <f t="shared" si="1"/>
        <v/>
      </c>
      <c r="W13" s="404" t="str">
        <f>IF(【2】見・契!W13="","",【2】見・契!W13)</f>
        <v/>
      </c>
      <c r="X13" s="434" t="str">
        <f>IF(【2】見・契!X13="","",【2】見・契!X13)</f>
        <v/>
      </c>
      <c r="Y13" s="403" t="str">
        <f>IF(【2】見・契!Y13="","",【2】見・契!Y13)</f>
        <v/>
      </c>
      <c r="Z13" s="410" t="str">
        <f t="shared" si="4"/>
        <v/>
      </c>
      <c r="AA13" s="410" t="str">
        <f t="shared" si="5"/>
        <v/>
      </c>
      <c r="AB13" s="435" t="str">
        <f>IF(【2】見・契!AB13="","",【2】見・契!AB13)</f>
        <v/>
      </c>
      <c r="AC13" s="705" t="str">
        <f>IF(【2】見・契!AC13="","",【2】見・契!AC13)</f>
        <v/>
      </c>
      <c r="AD13" s="410" t="str">
        <f t="shared" si="6"/>
        <v/>
      </c>
      <c r="AE13" s="410" t="str">
        <f t="shared" si="7"/>
        <v/>
      </c>
      <c r="AF13" s="432" t="str">
        <f>IF(【2】見・契!$AF13="",IF($P13="講習料",IF($E13="","",TIME(HOUR($G13-$E13),ROUNDUP(MINUTE($G13-$E13)/30,0)*30,0)*24),""),IF(OR(【2】見・契!$E13&lt;&gt;$E13,【2】見・契!$G13&lt;&gt;$G13),TIME(HOUR($G13-$E13),ROUNDUP(MINUTE($G13-$E13)/30,0)*30,0)*24,IF($P13&lt;&gt;"講習料","",【2】見・契!$AF13)))</f>
        <v/>
      </c>
      <c r="AG13" s="433" t="str">
        <f>IF($M13="","",IF($P13="講習料",IF($O13="サブ",HLOOKUP(M13,'2024単価表'!$A$27:$B$28,2,0)/2,HLOOKUP(M13,'2024単価表'!$A$27:$B$28,2,0)),""))</f>
        <v/>
      </c>
      <c r="AH13" s="410" t="str">
        <f t="shared" si="2"/>
        <v/>
      </c>
      <c r="AI13" s="432" t="str">
        <f>IF(【2】見・契!$AI13="",IF($P13="検討会(法人参加)",IF($E13="","",TIME(HOUR($G13-$E13),ROUNDUP(MINUTE($G13-$E13)/30,0)*30,0)*24),""),IF(OR(【2】見・契!$E13&lt;&gt;$E13,【2】見・契!$G13&lt;&gt;$G13),TIME(HOUR($G13-$E13),ROUNDUP(MINUTE($G13-$E13)/30,0)*30,0)*24,IF($P13&lt;&gt;"検討会(法人参加)","",【2】見・契!$AI13)))</f>
        <v/>
      </c>
      <c r="AJ13" s="496" t="str">
        <f>IF($M13="","",IF($P13="検討会(法人参加)",HLOOKUP(M13,'2024単価表'!$A$27:$B$28,2,0)/2,""))</f>
        <v/>
      </c>
      <c r="AK13" s="410" t="str">
        <f t="shared" si="3"/>
        <v/>
      </c>
      <c r="AL13" s="436"/>
      <c r="AM13" s="745" t="str">
        <f>IF(【2】見・契!$AM13="","",【2】見・契!$AM13)</f>
        <v/>
      </c>
    </row>
    <row r="14" spans="3:39" ht="27.75" customHeight="1">
      <c r="D14" s="587" t="str">
        <f>IF(【2】見・契!D14="","",【2】見・契!D14)</f>
        <v/>
      </c>
      <c r="E14" s="438" t="str">
        <f>IF(【2】見・契!E14="","",【2】見・契!E14)</f>
        <v/>
      </c>
      <c r="F14" s="703" t="s">
        <v>244</v>
      </c>
      <c r="G14" s="402" t="str">
        <f>IF(【2】見・契!G14="","",【2】見・契!G14)</f>
        <v/>
      </c>
      <c r="H14" s="705" t="str">
        <f>IF(【2】見・契!H14="","",【2】見・契!H14)</f>
        <v/>
      </c>
      <c r="I14" s="1050" t="str">
        <f>IF(【2】見・契!I14="","",【2】見・契!I14)</f>
        <v/>
      </c>
      <c r="J14" s="1050"/>
      <c r="K14" s="737" t="str">
        <f>IF(【2】見・契!K14="","",【2】見・契!K14)</f>
        <v/>
      </c>
      <c r="L14" s="737" t="str">
        <f>IF(【2】見・契!L14="","",【2】見・契!L14)</f>
        <v/>
      </c>
      <c r="M14" s="705" t="str">
        <f>IF(【2】見・契!M14="","",【2】見・契!M14)</f>
        <v/>
      </c>
      <c r="N14" s="404" t="str">
        <f>IF(【2】見・契!N14="","",【2】見・契!N14)</f>
        <v/>
      </c>
      <c r="O14" s="430" t="str">
        <f>IF(【2】見・契!O14="","",【2】見・契!O14)</f>
        <v/>
      </c>
      <c r="P14" s="431" t="str">
        <f>IF(【2】見・契!P14="","",【2】見・契!P14)</f>
        <v/>
      </c>
      <c r="Q14" s="437" t="str">
        <f>IF(【2】見・契!$Q14="",IF($P14="講師",IF($E14="","",TIME(HOUR($G14-$E14),ROUNDUP(MINUTE($G14-$E14)/30,0)*30,0)*24),""),IF(OR(【2】見・契!$E14&lt;&gt;$E14,【2】見・契!$G14&lt;&gt;$G14),TIME(HOUR($G14-$E14),ROUNDUP(MINUTE($G14-$E14)/30,0)*30,0)*24,IF($P14&lt;&gt;"講師","",【2】見・契!$Q14)))</f>
        <v/>
      </c>
      <c r="R14" s="433" t="str">
        <f>IF($M14="","",IF($P14="講師",IF($O14="サブ",HLOOKUP(M14,'2024単価表'!$A$4:$B$5,2,FALSE)/2,HLOOKUP(M14,'2024単価表'!$A$4:$B$5,2,FALSE)),""))</f>
        <v/>
      </c>
      <c r="S14" s="410" t="str">
        <f t="shared" si="0"/>
        <v/>
      </c>
      <c r="T14" s="437" t="str">
        <f>IF(【2】見・契!$T14="",IF($P14="検討会等参加",IF($E14="","",TIME(HOUR($G14-$E14),ROUNDUP(MINUTE($G14-$E14)/30,0)*30,0)*24),""),IF(OR(【2】見・契!$E14&lt;&gt;$E14,【2】見・契!$G14&lt;&gt;$G14),TIME(HOUR($G14-$E14),ROUNDUP(MINUTE($G14-$E14)/30,0)*30,0)*24,IF($P14&lt;&gt;"検討会等参加","",【2】見・契!$T14)))</f>
        <v/>
      </c>
      <c r="U14" s="433" t="str">
        <f>IF($M14="","",IF($P14="検討会等参加",HLOOKUP(M14,'2024単価表'!$A$11:$B$12,2,0),""))</f>
        <v/>
      </c>
      <c r="V14" s="410" t="str">
        <f t="shared" si="1"/>
        <v/>
      </c>
      <c r="W14" s="404" t="str">
        <f>IF(【2】見・契!W14="","",【2】見・契!W14)</f>
        <v/>
      </c>
      <c r="X14" s="434" t="str">
        <f>IF(【2】見・契!X14="","",【2】見・契!X14)</f>
        <v/>
      </c>
      <c r="Y14" s="705" t="str">
        <f>IF(【2】見・契!Y14="","",【2】見・契!Y14)</f>
        <v/>
      </c>
      <c r="Z14" s="410" t="str">
        <f t="shared" si="4"/>
        <v/>
      </c>
      <c r="AA14" s="410" t="str">
        <f t="shared" si="5"/>
        <v/>
      </c>
      <c r="AB14" s="435" t="str">
        <f>IF(【2】見・契!AB14="","",【2】見・契!AB14)</f>
        <v/>
      </c>
      <c r="AC14" s="705" t="str">
        <f>IF(【2】見・契!AC14="","",【2】見・契!AC14)</f>
        <v/>
      </c>
      <c r="AD14" s="410" t="str">
        <f t="shared" si="6"/>
        <v/>
      </c>
      <c r="AE14" s="410" t="str">
        <f t="shared" si="7"/>
        <v/>
      </c>
      <c r="AF14" s="437" t="str">
        <f>IF(【2】見・契!$AF14="",IF($P14="講習料",IF($E14="","",TIME(HOUR($G14-$E14),ROUNDUP(MINUTE($G14-$E14)/30,0)*30,0)*24),""),IF(OR(【2】見・契!$E14&lt;&gt;$E14,【2】見・契!$G14&lt;&gt;$G14),TIME(HOUR($G14-$E14),ROUNDUP(MINUTE($G14-$E14)/30,0)*30,0)*24,IF($P14&lt;&gt;"講習料","",【2】見・契!$AF14)))</f>
        <v/>
      </c>
      <c r="AG14" s="433" t="str">
        <f>IF($M14="","",IF($P14="講習料",IF($O14="サブ",HLOOKUP(M14,'2024単価表'!$A$27:$B$28,2,0)/2,HLOOKUP(M14,'2024単価表'!$A$27:$B$28,2,0)),""))</f>
        <v/>
      </c>
      <c r="AH14" s="410" t="str">
        <f t="shared" si="2"/>
        <v/>
      </c>
      <c r="AI14" s="437" t="str">
        <f>IF(【2】見・契!$AI14="",IF($P14="検討会(法人参加)",IF($E14="","",TIME(HOUR($G14-$E14),ROUNDUP(MINUTE($G14-$E14)/30,0)*30,0)*24),""),IF(OR(【2】見・契!$E14&lt;&gt;$E14,【2】見・契!$G14&lt;&gt;$G14),TIME(HOUR($G14-$E14),ROUNDUP(MINUTE($G14-$E14)/30,0)*30,0)*24,IF($P14&lt;&gt;"検討会(法人参加)","",【2】見・契!$AI14)))</f>
        <v/>
      </c>
      <c r="AJ14" s="496" t="str">
        <f>IF($M14="","",IF($P14="検討会(法人参加)",HLOOKUP(M14,'2024単価表'!$A$27:$B$28,2,0)/2,""))</f>
        <v/>
      </c>
      <c r="AK14" s="410" t="str">
        <f t="shared" si="3"/>
        <v/>
      </c>
      <c r="AL14" s="436"/>
      <c r="AM14" s="745" t="str">
        <f>IF(【2】見・契!$AM14="","",【2】見・契!$AM14)</f>
        <v/>
      </c>
    </row>
    <row r="15" spans="3:39" ht="27.75" customHeight="1">
      <c r="D15" s="587" t="str">
        <f>IF(【2】見・契!D15="","",【2】見・契!D15)</f>
        <v/>
      </c>
      <c r="E15" s="438" t="str">
        <f>IF(【2】見・契!E15="","",【2】見・契!E15)</f>
        <v/>
      </c>
      <c r="F15" s="703" t="s">
        <v>245</v>
      </c>
      <c r="G15" s="402" t="str">
        <f>IF(【2】見・契!G15="","",【2】見・契!G15)</f>
        <v/>
      </c>
      <c r="H15" s="705" t="str">
        <f>IF(【2】見・契!H15="","",【2】見・契!H15)</f>
        <v/>
      </c>
      <c r="I15" s="1050" t="str">
        <f>IF(【2】見・契!I15="","",【2】見・契!I15)</f>
        <v/>
      </c>
      <c r="J15" s="1050"/>
      <c r="K15" s="737" t="str">
        <f>IF(【2】見・契!K15="","",【2】見・契!K15)</f>
        <v/>
      </c>
      <c r="L15" s="737" t="str">
        <f>IF(【2】見・契!L15="","",【2】見・契!L15)</f>
        <v/>
      </c>
      <c r="M15" s="403" t="str">
        <f>IF(【2】見・契!M15="","",【2】見・契!M15)</f>
        <v/>
      </c>
      <c r="N15" s="404" t="str">
        <f>IF(【2】見・契!N15="","",【2】見・契!N15)</f>
        <v/>
      </c>
      <c r="O15" s="430" t="str">
        <f>IF(【2】見・契!O15="","",【2】見・契!O15)</f>
        <v/>
      </c>
      <c r="P15" s="431" t="str">
        <f>IF(【2】見・契!P15="","",【2】見・契!P15)</f>
        <v/>
      </c>
      <c r="Q15" s="432" t="str">
        <f>IF(【2】見・契!$Q15="",IF($P15="講師",IF($E15="","",TIME(HOUR($G15-$E15),ROUNDUP(MINUTE($G15-$E15)/30,0)*30,0)*24),""),IF(OR(【2】見・契!$E15&lt;&gt;$E15,【2】見・契!$G15&lt;&gt;$G15),TIME(HOUR($G15-$E15),ROUNDUP(MINUTE($G15-$E15)/30,0)*30,0)*24,IF($P15&lt;&gt;"講師","",【2】見・契!$Q15)))</f>
        <v/>
      </c>
      <c r="R15" s="433" t="str">
        <f>IF($M15="","",IF($P15="講師",IF($O15="サブ",HLOOKUP(M15,'2024単価表'!$A$4:$B$5,2,FALSE)/2,HLOOKUP(M15,'2024単価表'!$A$4:$B$5,2,FALSE)),""))</f>
        <v/>
      </c>
      <c r="S15" s="410" t="str">
        <f t="shared" si="0"/>
        <v/>
      </c>
      <c r="T15" s="432" t="str">
        <f>IF(【2】見・契!$T15="",IF($P15="検討会等参加",IF($E15="","",TIME(HOUR($G15-$E15),ROUNDUP(MINUTE($G15-$E15)/30,0)*30,0)*24),""),IF(OR(【2】見・契!$E15&lt;&gt;$E15,【2】見・契!$G15&lt;&gt;$G15),TIME(HOUR($G15-$E15),ROUNDUP(MINUTE($G15-$E15)/30,0)*30,0)*24,IF($P15&lt;&gt;"検討会等参加","",【2】見・契!$T15)))</f>
        <v/>
      </c>
      <c r="U15" s="433" t="str">
        <f>IF($M15="","",IF($P15="検討会等参加",HLOOKUP(M15,'2024単価表'!$A$11:$B$12,2,0),""))</f>
        <v/>
      </c>
      <c r="V15" s="410" t="str">
        <f t="shared" si="1"/>
        <v/>
      </c>
      <c r="W15" s="404" t="str">
        <f>IF(【2】見・契!W15="","",【2】見・契!W15)</f>
        <v/>
      </c>
      <c r="X15" s="434" t="str">
        <f>IF(【2】見・契!X15="","",【2】見・契!X15)</f>
        <v/>
      </c>
      <c r="Y15" s="403" t="str">
        <f>IF(【2】見・契!Y15="","",【2】見・契!Y15)</f>
        <v/>
      </c>
      <c r="Z15" s="410" t="str">
        <f t="shared" si="4"/>
        <v/>
      </c>
      <c r="AA15" s="410" t="str">
        <f t="shared" si="5"/>
        <v/>
      </c>
      <c r="AB15" s="435" t="str">
        <f>IF(【2】見・契!AB15="","",【2】見・契!AB15)</f>
        <v/>
      </c>
      <c r="AC15" s="705" t="str">
        <f>IF(【2】見・契!AC15="","",【2】見・契!AC15)</f>
        <v/>
      </c>
      <c r="AD15" s="410" t="str">
        <f t="shared" si="6"/>
        <v/>
      </c>
      <c r="AE15" s="410" t="str">
        <f t="shared" si="7"/>
        <v/>
      </c>
      <c r="AF15" s="432" t="str">
        <f>IF(【2】見・契!$AF15="",IF($P15="講習料",IF($E15="","",TIME(HOUR($G15-$E15),ROUNDUP(MINUTE($G15-$E15)/30,0)*30,0)*24),""),IF(OR(【2】見・契!$E15&lt;&gt;$E15,【2】見・契!$G15&lt;&gt;$G15),TIME(HOUR($G15-$E15),ROUNDUP(MINUTE($G15-$E15)/30,0)*30,0)*24,IF($P15&lt;&gt;"講習料","",【2】見・契!$AF15)))</f>
        <v/>
      </c>
      <c r="AG15" s="433" t="str">
        <f>IF($M15="","",IF($P15="講習料",IF($O15="サブ",HLOOKUP(M15,'2024単価表'!$A$27:$B$28,2,0)/2,HLOOKUP(M15,'2024単価表'!$A$27:$B$28,2,0)),""))</f>
        <v/>
      </c>
      <c r="AH15" s="410" t="str">
        <f t="shared" si="2"/>
        <v/>
      </c>
      <c r="AI15" s="432" t="str">
        <f>IF(【2】見・契!$AI15="",IF($P15="検討会(法人参加)",IF($E15="","",TIME(HOUR($G15-$E15),ROUNDUP(MINUTE($G15-$E15)/30,0)*30,0)*24),""),IF(OR(【2】見・契!$E15&lt;&gt;$E15,【2】見・契!$G15&lt;&gt;$G15),TIME(HOUR($G15-$E15),ROUNDUP(MINUTE($G15-$E15)/30,0)*30,0)*24,IF($P15&lt;&gt;"検討会(法人参加)","",【2】見・契!$AI15)))</f>
        <v/>
      </c>
      <c r="AJ15" s="496" t="str">
        <f>IF($M15="","",IF($P15="検討会(法人参加)",HLOOKUP(M15,'2024単価表'!$A$27:$B$28,2,0)/2,""))</f>
        <v/>
      </c>
      <c r="AK15" s="410" t="str">
        <f t="shared" si="3"/>
        <v/>
      </c>
      <c r="AL15" s="436"/>
      <c r="AM15" s="745" t="str">
        <f>IF(【2】見・契!$AM15="","",【2】見・契!$AM15)</f>
        <v/>
      </c>
    </row>
    <row r="16" spans="3:39" ht="27.75" customHeight="1">
      <c r="D16" s="587" t="str">
        <f>IF(【2】見・契!D16="","",【2】見・契!D16)</f>
        <v/>
      </c>
      <c r="E16" s="438" t="str">
        <f>IF(【2】見・契!E16="","",【2】見・契!E16)</f>
        <v/>
      </c>
      <c r="F16" s="703" t="s">
        <v>244</v>
      </c>
      <c r="G16" s="402" t="str">
        <f>IF(【2】見・契!G16="","",【2】見・契!G16)</f>
        <v/>
      </c>
      <c r="H16" s="705" t="str">
        <f>IF(【2】見・契!H16="","",【2】見・契!H16)</f>
        <v/>
      </c>
      <c r="I16" s="1050" t="str">
        <f>IF(【2】見・契!I16="","",【2】見・契!I16)</f>
        <v/>
      </c>
      <c r="J16" s="1050"/>
      <c r="K16" s="737" t="str">
        <f>IF(【2】見・契!K16="","",【2】見・契!K16)</f>
        <v/>
      </c>
      <c r="L16" s="737" t="str">
        <f>IF(【2】見・契!L16="","",【2】見・契!L16)</f>
        <v/>
      </c>
      <c r="M16" s="705" t="str">
        <f>IF(【2】見・契!M16="","",【2】見・契!M16)</f>
        <v/>
      </c>
      <c r="N16" s="404" t="str">
        <f>IF(【2】見・契!N16="","",【2】見・契!N16)</f>
        <v/>
      </c>
      <c r="O16" s="430" t="str">
        <f>IF(【2】見・契!O16="","",【2】見・契!O16)</f>
        <v/>
      </c>
      <c r="P16" s="431" t="str">
        <f>IF(【2】見・契!P16="","",【2】見・契!P16)</f>
        <v/>
      </c>
      <c r="Q16" s="437" t="str">
        <f>IF(【2】見・契!$Q16="",IF($P16="講師",IF($E16="","",TIME(HOUR($G16-$E16),ROUNDUP(MINUTE($G16-$E16)/30,0)*30,0)*24),""),IF(OR(【2】見・契!$E16&lt;&gt;$E16,【2】見・契!$G16&lt;&gt;$G16),TIME(HOUR($G16-$E16),ROUNDUP(MINUTE($G16-$E16)/30,0)*30,0)*24,IF($P16&lt;&gt;"講師","",【2】見・契!$Q16)))</f>
        <v/>
      </c>
      <c r="R16" s="433" t="str">
        <f>IF($M16="","",IF($P16="講師",IF($O16="サブ",HLOOKUP(M16,'2024単価表'!$A$4:$B$5,2,FALSE)/2,HLOOKUP(M16,'2024単価表'!$A$4:$B$5,2,FALSE)),""))</f>
        <v/>
      </c>
      <c r="S16" s="410" t="str">
        <f t="shared" si="0"/>
        <v/>
      </c>
      <c r="T16" s="437" t="str">
        <f>IF(【2】見・契!$T16="",IF($P16="検討会等参加",IF($E16="","",TIME(HOUR($G16-$E16),ROUNDUP(MINUTE($G16-$E16)/30,0)*30,0)*24),""),IF(OR(【2】見・契!$E16&lt;&gt;$E16,【2】見・契!$G16&lt;&gt;$G16),TIME(HOUR($G16-$E16),ROUNDUP(MINUTE($G16-$E16)/30,0)*30,0)*24,IF($P16&lt;&gt;"検討会等参加","",【2】見・契!$T16)))</f>
        <v/>
      </c>
      <c r="U16" s="433" t="str">
        <f>IF($M16="","",IF($P16="検討会等参加",HLOOKUP(M16,'2024単価表'!$A$11:$B$12,2,0),""))</f>
        <v/>
      </c>
      <c r="V16" s="410" t="str">
        <f t="shared" si="1"/>
        <v/>
      </c>
      <c r="W16" s="404" t="str">
        <f>IF(【2】見・契!W16="","",【2】見・契!W16)</f>
        <v/>
      </c>
      <c r="X16" s="434" t="str">
        <f>IF(【2】見・契!X16="","",【2】見・契!X16)</f>
        <v/>
      </c>
      <c r="Y16" s="705" t="str">
        <f>IF(【2】見・契!Y16="","",【2】見・契!Y16)</f>
        <v/>
      </c>
      <c r="Z16" s="410" t="str">
        <f t="shared" si="4"/>
        <v/>
      </c>
      <c r="AA16" s="410" t="str">
        <f t="shared" si="5"/>
        <v/>
      </c>
      <c r="AB16" s="435" t="str">
        <f>IF(【2】見・契!AB16="","",【2】見・契!AB16)</f>
        <v/>
      </c>
      <c r="AC16" s="705" t="str">
        <f>IF(【2】見・契!AC16="","",【2】見・契!AC16)</f>
        <v/>
      </c>
      <c r="AD16" s="410" t="str">
        <f t="shared" si="6"/>
        <v/>
      </c>
      <c r="AE16" s="410" t="str">
        <f t="shared" si="7"/>
        <v/>
      </c>
      <c r="AF16" s="437" t="str">
        <f>IF(【2】見・契!$AF16="",IF($P16="講習料",IF($E16="","",TIME(HOUR($G16-$E16),ROUNDUP(MINUTE($G16-$E16)/30,0)*30,0)*24),""),IF(OR(【2】見・契!$E16&lt;&gt;$E16,【2】見・契!$G16&lt;&gt;$G16),TIME(HOUR($G16-$E16),ROUNDUP(MINUTE($G16-$E16)/30,0)*30,0)*24,IF($P16&lt;&gt;"講習料","",【2】見・契!$AF16)))</f>
        <v/>
      </c>
      <c r="AG16" s="433" t="str">
        <f>IF($M16="","",IF($P16="講習料",IF($O16="サブ",HLOOKUP(M16,'2024単価表'!$A$27:$B$28,2,0)/2,HLOOKUP(M16,'2024単価表'!$A$27:$B$28,2,0)),""))</f>
        <v/>
      </c>
      <c r="AH16" s="410" t="str">
        <f t="shared" si="2"/>
        <v/>
      </c>
      <c r="AI16" s="437" t="str">
        <f>IF(【2】見・契!$AI16="",IF($P16="検討会(法人参加)",IF($E16="","",TIME(HOUR($G16-$E16),ROUNDUP(MINUTE($G16-$E16)/30,0)*30,0)*24),""),IF(OR(【2】見・契!$E16&lt;&gt;$E16,【2】見・契!$G16&lt;&gt;$G16),TIME(HOUR($G16-$E16),ROUNDUP(MINUTE($G16-$E16)/30,0)*30,0)*24,IF($P16&lt;&gt;"検討会(法人参加)","",【2】見・契!$AI16)))</f>
        <v/>
      </c>
      <c r="AJ16" s="496" t="str">
        <f>IF($M16="","",IF($P16="検討会(法人参加)",HLOOKUP(M16,'2024単価表'!$A$27:$B$28,2,0)/2,""))</f>
        <v/>
      </c>
      <c r="AK16" s="410" t="str">
        <f t="shared" si="3"/>
        <v/>
      </c>
      <c r="AL16" s="436"/>
      <c r="AM16" s="745" t="str">
        <f>IF(【2】見・契!$AM16="","",【2】見・契!$AM16)</f>
        <v/>
      </c>
    </row>
    <row r="17" spans="4:39" ht="27.75" customHeight="1">
      <c r="D17" s="587" t="str">
        <f>IF(【2】見・契!D17="","",【2】見・契!D17)</f>
        <v/>
      </c>
      <c r="E17" s="438" t="str">
        <f>IF(【2】見・契!E17="","",【2】見・契!E17)</f>
        <v/>
      </c>
      <c r="F17" s="703" t="s">
        <v>245</v>
      </c>
      <c r="G17" s="402" t="str">
        <f>IF(【2】見・契!G17="","",【2】見・契!G17)</f>
        <v/>
      </c>
      <c r="H17" s="705" t="str">
        <f>IF(【2】見・契!H17="","",【2】見・契!H17)</f>
        <v/>
      </c>
      <c r="I17" s="1050" t="str">
        <f>IF(【2】見・契!I17="","",【2】見・契!I17)</f>
        <v/>
      </c>
      <c r="J17" s="1050"/>
      <c r="K17" s="737" t="str">
        <f>IF(【2】見・契!K17="","",【2】見・契!K17)</f>
        <v/>
      </c>
      <c r="L17" s="737" t="str">
        <f>IF(【2】見・契!L17="","",【2】見・契!L17)</f>
        <v/>
      </c>
      <c r="M17" s="403" t="str">
        <f>IF(【2】見・契!M17="","",【2】見・契!M17)</f>
        <v/>
      </c>
      <c r="N17" s="404" t="str">
        <f>IF(【2】見・契!N17="","",【2】見・契!N17)</f>
        <v/>
      </c>
      <c r="O17" s="430" t="str">
        <f>IF(【2】見・契!O17="","",【2】見・契!O17)</f>
        <v/>
      </c>
      <c r="P17" s="431" t="str">
        <f>IF(【2】見・契!P17="","",【2】見・契!P17)</f>
        <v/>
      </c>
      <c r="Q17" s="432" t="str">
        <f>IF(【2】見・契!$Q17="",IF($P17="講師",IF($E17="","",TIME(HOUR($G17-$E17),ROUNDUP(MINUTE($G17-$E17)/30,0)*30,0)*24),""),IF(OR(【2】見・契!$E17&lt;&gt;$E17,【2】見・契!$G17&lt;&gt;$G17),TIME(HOUR($G17-$E17),ROUNDUP(MINUTE($G17-$E17)/30,0)*30,0)*24,IF($P17&lt;&gt;"講師","",【2】見・契!$Q17)))</f>
        <v/>
      </c>
      <c r="R17" s="433" t="str">
        <f>IF($M17="","",IF($P17="講師",IF($O17="サブ",HLOOKUP(M17,'2024単価表'!$A$4:$B$5,2,FALSE)/2,HLOOKUP(M17,'2024単価表'!$A$4:$B$5,2,FALSE)),""))</f>
        <v/>
      </c>
      <c r="S17" s="410" t="str">
        <f t="shared" si="0"/>
        <v/>
      </c>
      <c r="T17" s="432" t="str">
        <f>IF(【2】見・契!$T17="",IF($P17="検討会等参加",IF($E17="","",TIME(HOUR($G17-$E17),ROUNDUP(MINUTE($G17-$E17)/30,0)*30,0)*24),""),IF(OR(【2】見・契!$E17&lt;&gt;$E17,【2】見・契!$G17&lt;&gt;$G17),TIME(HOUR($G17-$E17),ROUNDUP(MINUTE($G17-$E17)/30,0)*30,0)*24,IF($P17&lt;&gt;"検討会等参加","",【2】見・契!$T17)))</f>
        <v/>
      </c>
      <c r="U17" s="433" t="str">
        <f>IF($M17="","",IF($P17="検討会等参加",HLOOKUP(M17,'2024単価表'!$A$11:$B$12,2,0),""))</f>
        <v/>
      </c>
      <c r="V17" s="410" t="str">
        <f t="shared" si="1"/>
        <v/>
      </c>
      <c r="W17" s="404" t="str">
        <f>IF(【2】見・契!W17="","",【2】見・契!W17)</f>
        <v/>
      </c>
      <c r="X17" s="434" t="str">
        <f>IF(【2】見・契!X17="","",【2】見・契!X17)</f>
        <v/>
      </c>
      <c r="Y17" s="403" t="str">
        <f>IF(【2】見・契!Y17="","",【2】見・契!Y17)</f>
        <v/>
      </c>
      <c r="Z17" s="410" t="str">
        <f t="shared" si="4"/>
        <v/>
      </c>
      <c r="AA17" s="410" t="str">
        <f t="shared" si="5"/>
        <v/>
      </c>
      <c r="AB17" s="435" t="str">
        <f>IF(【2】見・契!AB17="","",【2】見・契!AB17)</f>
        <v/>
      </c>
      <c r="AC17" s="705" t="str">
        <f>IF(【2】見・契!AC17="","",【2】見・契!AC17)</f>
        <v/>
      </c>
      <c r="AD17" s="410" t="str">
        <f t="shared" si="6"/>
        <v/>
      </c>
      <c r="AE17" s="410" t="str">
        <f t="shared" si="7"/>
        <v/>
      </c>
      <c r="AF17" s="432" t="str">
        <f>IF(【2】見・契!$AF17="",IF($P17="講習料",IF($E17="","",TIME(HOUR($G17-$E17),ROUNDUP(MINUTE($G17-$E17)/30,0)*30,0)*24),""),IF(OR(【2】見・契!$E17&lt;&gt;$E17,【2】見・契!$G17&lt;&gt;$G17),TIME(HOUR($G17-$E17),ROUNDUP(MINUTE($G17-$E17)/30,0)*30,0)*24,IF($P17&lt;&gt;"講習料","",【2】見・契!$AF17)))</f>
        <v/>
      </c>
      <c r="AG17" s="433" t="str">
        <f>IF($M17="","",IF($P17="講習料",IF($O17="サブ",HLOOKUP(M17,'2024単価表'!$A$27:$B$28,2,0)/2,HLOOKUP(M17,'2024単価表'!$A$27:$B$28,2,0)),""))</f>
        <v/>
      </c>
      <c r="AH17" s="410" t="str">
        <f t="shared" si="2"/>
        <v/>
      </c>
      <c r="AI17" s="432" t="str">
        <f>IF(【2】見・契!$AI17="",IF($P17="検討会(法人参加)",IF($E17="","",TIME(HOUR($G17-$E17),ROUNDUP(MINUTE($G17-$E17)/30,0)*30,0)*24),""),IF(OR(【2】見・契!$E17&lt;&gt;$E17,【2】見・契!$G17&lt;&gt;$G17),TIME(HOUR($G17-$E17),ROUNDUP(MINUTE($G17-$E17)/30,0)*30,0)*24,IF($P17&lt;&gt;"検討会(法人参加)","",【2】見・契!$AI17)))</f>
        <v/>
      </c>
      <c r="AJ17" s="496" t="str">
        <f>IF($M17="","",IF($P17="検討会(法人参加)",HLOOKUP(M17,'2024単価表'!$A$27:$B$28,2,0)/2,""))</f>
        <v/>
      </c>
      <c r="AK17" s="410" t="str">
        <f t="shared" si="3"/>
        <v/>
      </c>
      <c r="AL17" s="436"/>
      <c r="AM17" s="745" t="str">
        <f>IF(【2】見・契!$AM17="","",【2】見・契!$AM17)</f>
        <v/>
      </c>
    </row>
    <row r="18" spans="4:39" ht="27.75" customHeight="1">
      <c r="D18" s="587" t="str">
        <f>IF(【2】見・契!D18="","",【2】見・契!D18)</f>
        <v/>
      </c>
      <c r="E18" s="438" t="str">
        <f>IF(【2】見・契!E18="","",【2】見・契!E18)</f>
        <v/>
      </c>
      <c r="F18" s="703" t="s">
        <v>244</v>
      </c>
      <c r="G18" s="402" t="str">
        <f>IF(【2】見・契!G18="","",【2】見・契!G18)</f>
        <v/>
      </c>
      <c r="H18" s="705" t="str">
        <f>IF(【2】見・契!H18="","",【2】見・契!H18)</f>
        <v/>
      </c>
      <c r="I18" s="1050" t="str">
        <f>IF(【2】見・契!I18="","",【2】見・契!I18)</f>
        <v/>
      </c>
      <c r="J18" s="1050"/>
      <c r="K18" s="737" t="str">
        <f>IF(【2】見・契!K18="","",【2】見・契!K18)</f>
        <v/>
      </c>
      <c r="L18" s="737" t="str">
        <f>IF(【2】見・契!L18="","",【2】見・契!L18)</f>
        <v/>
      </c>
      <c r="M18" s="705" t="str">
        <f>IF(【2】見・契!M18="","",【2】見・契!M18)</f>
        <v/>
      </c>
      <c r="N18" s="404" t="str">
        <f>IF(【2】見・契!N18="","",【2】見・契!N18)</f>
        <v/>
      </c>
      <c r="O18" s="430" t="str">
        <f>IF(【2】見・契!O18="","",【2】見・契!O18)</f>
        <v/>
      </c>
      <c r="P18" s="431" t="str">
        <f>IF(【2】見・契!P18="","",【2】見・契!P18)</f>
        <v/>
      </c>
      <c r="Q18" s="437" t="str">
        <f>IF(【2】見・契!$Q18="",IF($P18="講師",IF($E18="","",TIME(HOUR($G18-$E18),ROUNDUP(MINUTE($G18-$E18)/30,0)*30,0)*24),""),IF(OR(【2】見・契!$E18&lt;&gt;$E18,【2】見・契!$G18&lt;&gt;$G18),TIME(HOUR($G18-$E18),ROUNDUP(MINUTE($G18-$E18)/30,0)*30,0)*24,IF($P18&lt;&gt;"講師","",【2】見・契!$Q18)))</f>
        <v/>
      </c>
      <c r="R18" s="433" t="str">
        <f>IF($M18="","",IF($P18="講師",IF($O18="サブ",HLOOKUP(M18,'2024単価表'!$A$4:$B$5,2,FALSE)/2,HLOOKUP(M18,'2024単価表'!$A$4:$B$5,2,FALSE)),""))</f>
        <v/>
      </c>
      <c r="S18" s="410" t="str">
        <f t="shared" si="0"/>
        <v/>
      </c>
      <c r="T18" s="437" t="str">
        <f>IF(【2】見・契!$T18="",IF($P18="検討会等参加",IF($E18="","",TIME(HOUR($G18-$E18),ROUNDUP(MINUTE($G18-$E18)/30,0)*30,0)*24),""),IF(OR(【2】見・契!$E18&lt;&gt;$E18,【2】見・契!$G18&lt;&gt;$G18),TIME(HOUR($G18-$E18),ROUNDUP(MINUTE($G18-$E18)/30,0)*30,0)*24,IF($P18&lt;&gt;"検討会等参加","",【2】見・契!$T18)))</f>
        <v/>
      </c>
      <c r="U18" s="433" t="str">
        <f>IF($M18="","",IF($P18="検討会等参加",HLOOKUP(M18,'2024単価表'!$A$11:$B$12,2,0),""))</f>
        <v/>
      </c>
      <c r="V18" s="410" t="str">
        <f t="shared" si="1"/>
        <v/>
      </c>
      <c r="W18" s="404" t="str">
        <f>IF(【2】見・契!W18="","",【2】見・契!W18)</f>
        <v/>
      </c>
      <c r="X18" s="434" t="str">
        <f>IF(【2】見・契!X18="","",【2】見・契!X18)</f>
        <v/>
      </c>
      <c r="Y18" s="705" t="str">
        <f>IF(【2】見・契!Y18="","",【2】見・契!Y18)</f>
        <v/>
      </c>
      <c r="Z18" s="410" t="str">
        <f t="shared" si="4"/>
        <v/>
      </c>
      <c r="AA18" s="410" t="str">
        <f t="shared" si="5"/>
        <v/>
      </c>
      <c r="AB18" s="435" t="str">
        <f>IF(【2】見・契!AB18="","",【2】見・契!AB18)</f>
        <v/>
      </c>
      <c r="AC18" s="705" t="str">
        <f>IF(【2】見・契!AC18="","",【2】見・契!AC18)</f>
        <v/>
      </c>
      <c r="AD18" s="410" t="str">
        <f t="shared" si="6"/>
        <v/>
      </c>
      <c r="AE18" s="410" t="str">
        <f t="shared" si="7"/>
        <v/>
      </c>
      <c r="AF18" s="437" t="str">
        <f>IF(【2】見・契!$AF18="",IF($P18="講習料",IF($E18="","",TIME(HOUR($G18-$E18),ROUNDUP(MINUTE($G18-$E18)/30,0)*30,0)*24),""),IF(OR(【2】見・契!$E18&lt;&gt;$E18,【2】見・契!$G18&lt;&gt;$G18),TIME(HOUR($G18-$E18),ROUNDUP(MINUTE($G18-$E18)/30,0)*30,0)*24,IF($P18&lt;&gt;"講習料","",【2】見・契!$AF18)))</f>
        <v/>
      </c>
      <c r="AG18" s="433" t="str">
        <f>IF($M18="","",IF($P18="講習料",IF($O18="サブ",HLOOKUP(M18,'2024単価表'!$A$27:$B$28,2,0)/2,HLOOKUP(M18,'2024単価表'!$A$27:$B$28,2,0)),""))</f>
        <v/>
      </c>
      <c r="AH18" s="410" t="str">
        <f t="shared" si="2"/>
        <v/>
      </c>
      <c r="AI18" s="437" t="str">
        <f>IF(【2】見・契!$AI18="",IF($P18="検討会(法人参加)",IF($E18="","",TIME(HOUR($G18-$E18),ROUNDUP(MINUTE($G18-$E18)/30,0)*30,0)*24),""),IF(OR(【2】見・契!$E18&lt;&gt;$E18,【2】見・契!$G18&lt;&gt;$G18),TIME(HOUR($G18-$E18),ROUNDUP(MINUTE($G18-$E18)/30,0)*30,0)*24,IF($P18&lt;&gt;"検討会(法人参加)","",【2】見・契!$AI18)))</f>
        <v/>
      </c>
      <c r="AJ18" s="496" t="str">
        <f>IF($M18="","",IF($P18="検討会(法人参加)",HLOOKUP(M18,'2024単価表'!$A$27:$B$28,2,0)/2,""))</f>
        <v/>
      </c>
      <c r="AK18" s="410" t="str">
        <f t="shared" si="3"/>
        <v/>
      </c>
      <c r="AL18" s="436"/>
      <c r="AM18" s="745" t="str">
        <f>IF(【2】見・契!$AM18="","",【2】見・契!$AM18)</f>
        <v/>
      </c>
    </row>
    <row r="19" spans="4:39" ht="27.75" customHeight="1">
      <c r="D19" s="587" t="str">
        <f>IF(【2】見・契!D19="","",【2】見・契!D19)</f>
        <v/>
      </c>
      <c r="E19" s="438" t="str">
        <f>IF(【2】見・契!E19="","",【2】見・契!E19)</f>
        <v/>
      </c>
      <c r="F19" s="703" t="s">
        <v>245</v>
      </c>
      <c r="G19" s="402" t="str">
        <f>IF(【2】見・契!G19="","",【2】見・契!G19)</f>
        <v/>
      </c>
      <c r="H19" s="705" t="str">
        <f>IF(【2】見・契!H19="","",【2】見・契!H19)</f>
        <v/>
      </c>
      <c r="I19" s="1050" t="str">
        <f>IF(【2】見・契!I19="","",【2】見・契!I19)</f>
        <v/>
      </c>
      <c r="J19" s="1050"/>
      <c r="K19" s="737" t="str">
        <f>IF(【2】見・契!K19="","",【2】見・契!K19)</f>
        <v/>
      </c>
      <c r="L19" s="737" t="str">
        <f>IF(【2】見・契!L19="","",【2】見・契!L19)</f>
        <v/>
      </c>
      <c r="M19" s="403" t="str">
        <f>IF(【2】見・契!M19="","",【2】見・契!M19)</f>
        <v/>
      </c>
      <c r="N19" s="404" t="str">
        <f>IF(【2】見・契!N19="","",【2】見・契!N19)</f>
        <v/>
      </c>
      <c r="O19" s="430" t="str">
        <f>IF(【2】見・契!O19="","",【2】見・契!O19)</f>
        <v/>
      </c>
      <c r="P19" s="431" t="str">
        <f>IF(【2】見・契!P19="","",【2】見・契!P19)</f>
        <v/>
      </c>
      <c r="Q19" s="432" t="str">
        <f>IF(【2】見・契!$Q19="",IF($P19="講師",IF($E19="","",TIME(HOUR($G19-$E19),ROUNDUP(MINUTE($G19-$E19)/30,0)*30,0)*24),""),IF(OR(【2】見・契!$E19&lt;&gt;$E19,【2】見・契!$G19&lt;&gt;$G19),TIME(HOUR($G19-$E19),ROUNDUP(MINUTE($G19-$E19)/30,0)*30,0)*24,IF($P19&lt;&gt;"講師","",【2】見・契!$Q19)))</f>
        <v/>
      </c>
      <c r="R19" s="433" t="str">
        <f>IF($M19="","",IF($P19="講師",IF($O19="サブ",HLOOKUP(M19,'2024単価表'!$A$4:$B$5,2,FALSE)/2,HLOOKUP(M19,'2024単価表'!$A$4:$B$5,2,FALSE)),""))</f>
        <v/>
      </c>
      <c r="S19" s="410" t="str">
        <f t="shared" si="0"/>
        <v/>
      </c>
      <c r="T19" s="432" t="str">
        <f>IF(【2】見・契!$T19="",IF($P19="検討会等参加",IF($E19="","",TIME(HOUR($G19-$E19),ROUNDUP(MINUTE($G19-$E19)/30,0)*30,0)*24),""),IF(OR(【2】見・契!$E19&lt;&gt;$E19,【2】見・契!$G19&lt;&gt;$G19),TIME(HOUR($G19-$E19),ROUNDUP(MINUTE($G19-$E19)/30,0)*30,0)*24,IF($P19&lt;&gt;"検討会等参加","",【2】見・契!$T19)))</f>
        <v/>
      </c>
      <c r="U19" s="433" t="str">
        <f>IF($M19="","",IF($P19="検討会等参加",HLOOKUP(M19,'2024単価表'!$A$11:$B$12,2,0),""))</f>
        <v/>
      </c>
      <c r="V19" s="410" t="str">
        <f t="shared" si="1"/>
        <v/>
      </c>
      <c r="W19" s="404" t="str">
        <f>IF(【2】見・契!W19="","",【2】見・契!W19)</f>
        <v/>
      </c>
      <c r="X19" s="434" t="str">
        <f>IF(【2】見・契!X19="","",【2】見・契!X19)</f>
        <v/>
      </c>
      <c r="Y19" s="403" t="str">
        <f>IF(【2】見・契!Y19="","",【2】見・契!Y19)</f>
        <v/>
      </c>
      <c r="Z19" s="410" t="str">
        <f t="shared" si="4"/>
        <v/>
      </c>
      <c r="AA19" s="410" t="str">
        <f t="shared" si="5"/>
        <v/>
      </c>
      <c r="AB19" s="435" t="str">
        <f>IF(【2】見・契!AB19="","",【2】見・契!AB19)</f>
        <v/>
      </c>
      <c r="AC19" s="705" t="str">
        <f>IF(【2】見・契!AC19="","",【2】見・契!AC19)</f>
        <v/>
      </c>
      <c r="AD19" s="410" t="str">
        <f t="shared" si="6"/>
        <v/>
      </c>
      <c r="AE19" s="410" t="str">
        <f t="shared" si="7"/>
        <v/>
      </c>
      <c r="AF19" s="432" t="str">
        <f>IF(【2】見・契!$AF19="",IF($P19="講習料",IF($E19="","",TIME(HOUR($G19-$E19),ROUNDUP(MINUTE($G19-$E19)/30,0)*30,0)*24),""),IF(OR(【2】見・契!$E19&lt;&gt;$E19,【2】見・契!$G19&lt;&gt;$G19),TIME(HOUR($G19-$E19),ROUNDUP(MINUTE($G19-$E19)/30,0)*30,0)*24,IF($P19&lt;&gt;"講習料","",【2】見・契!$AF19)))</f>
        <v/>
      </c>
      <c r="AG19" s="433" t="str">
        <f>IF($M19="","",IF($P19="講習料",IF($O19="サブ",HLOOKUP(M19,'2024単価表'!$A$27:$B$28,2,0)/2,HLOOKUP(M19,'2024単価表'!$A$27:$B$28,2,0)),""))</f>
        <v/>
      </c>
      <c r="AH19" s="410" t="str">
        <f t="shared" si="2"/>
        <v/>
      </c>
      <c r="AI19" s="432" t="str">
        <f>IF(【2】見・契!$AI19="",IF($P19="検討会(法人参加)",IF($E19="","",TIME(HOUR($G19-$E19),ROUNDUP(MINUTE($G19-$E19)/30,0)*30,0)*24),""),IF(OR(【2】見・契!$E19&lt;&gt;$E19,【2】見・契!$G19&lt;&gt;$G19),TIME(HOUR($G19-$E19),ROUNDUP(MINUTE($G19-$E19)/30,0)*30,0)*24,IF($P19&lt;&gt;"検討会(法人参加)","",【2】見・契!$AI19)))</f>
        <v/>
      </c>
      <c r="AJ19" s="496" t="str">
        <f>IF($M19="","",IF($P19="検討会(法人参加)",HLOOKUP(M19,'2024単価表'!$A$27:$B$28,2,0)/2,""))</f>
        <v/>
      </c>
      <c r="AK19" s="410" t="str">
        <f t="shared" si="3"/>
        <v/>
      </c>
      <c r="AL19" s="436"/>
      <c r="AM19" s="745" t="str">
        <f>IF(【2】見・契!$AM19="","",【2】見・契!$AM19)</f>
        <v/>
      </c>
    </row>
    <row r="20" spans="4:39" ht="27.75" customHeight="1">
      <c r="D20" s="587" t="str">
        <f>IF(【2】見・契!D20="","",【2】見・契!D20)</f>
        <v/>
      </c>
      <c r="E20" s="438" t="str">
        <f>IF(【2】見・契!E20="","",【2】見・契!E20)</f>
        <v/>
      </c>
      <c r="F20" s="703" t="s">
        <v>244</v>
      </c>
      <c r="G20" s="402" t="str">
        <f>IF(【2】見・契!G20="","",【2】見・契!G20)</f>
        <v/>
      </c>
      <c r="H20" s="705" t="str">
        <f>IF(【2】見・契!H20="","",【2】見・契!H20)</f>
        <v/>
      </c>
      <c r="I20" s="1050" t="str">
        <f>IF(【2】見・契!I20="","",【2】見・契!I20)</f>
        <v/>
      </c>
      <c r="J20" s="1050"/>
      <c r="K20" s="737" t="str">
        <f>IF(【2】見・契!K20="","",【2】見・契!K20)</f>
        <v/>
      </c>
      <c r="L20" s="737" t="str">
        <f>IF(【2】見・契!L20="","",【2】見・契!L20)</f>
        <v/>
      </c>
      <c r="M20" s="705" t="str">
        <f>IF(【2】見・契!M20="","",【2】見・契!M20)</f>
        <v/>
      </c>
      <c r="N20" s="404" t="str">
        <f>IF(【2】見・契!N20="","",【2】見・契!N20)</f>
        <v/>
      </c>
      <c r="O20" s="430" t="str">
        <f>IF(【2】見・契!O20="","",【2】見・契!O20)</f>
        <v/>
      </c>
      <c r="P20" s="431" t="str">
        <f>IF(【2】見・契!P20="","",【2】見・契!P20)</f>
        <v/>
      </c>
      <c r="Q20" s="437" t="str">
        <f>IF(【2】見・契!$Q20="",IF($P20="講師",IF($E20="","",TIME(HOUR($G20-$E20),ROUNDUP(MINUTE($G20-$E20)/30,0)*30,0)*24),""),IF(OR(【2】見・契!$E20&lt;&gt;$E20,【2】見・契!$G20&lt;&gt;$G20),TIME(HOUR($G20-$E20),ROUNDUP(MINUTE($G20-$E20)/30,0)*30,0)*24,IF($P20&lt;&gt;"講師","",【2】見・契!$Q20)))</f>
        <v/>
      </c>
      <c r="R20" s="433" t="str">
        <f>IF($M20="","",IF($P20="講師",IF($O20="サブ",HLOOKUP(M20,'2024単価表'!$A$4:$B$5,2,FALSE)/2,HLOOKUP(M20,'2024単価表'!$A$4:$B$5,2,FALSE)),""))</f>
        <v/>
      </c>
      <c r="S20" s="410" t="str">
        <f t="shared" si="0"/>
        <v/>
      </c>
      <c r="T20" s="437" t="str">
        <f>IF(【2】見・契!$T20="",IF($P20="検討会等参加",IF($E20="","",TIME(HOUR($G20-$E20),ROUNDUP(MINUTE($G20-$E20)/30,0)*30,0)*24),""),IF(OR(【2】見・契!$E20&lt;&gt;$E20,【2】見・契!$G20&lt;&gt;$G20),TIME(HOUR($G20-$E20),ROUNDUP(MINUTE($G20-$E20)/30,0)*30,0)*24,IF($P20&lt;&gt;"検討会等参加","",【2】見・契!$T20)))</f>
        <v/>
      </c>
      <c r="U20" s="433" t="str">
        <f>IF($M20="","",IF($P20="検討会等参加",HLOOKUP(M20,'2024単価表'!$A$11:$B$12,2,0),""))</f>
        <v/>
      </c>
      <c r="V20" s="410" t="str">
        <f t="shared" si="1"/>
        <v/>
      </c>
      <c r="W20" s="404" t="str">
        <f>IF(【2】見・契!W20="","",【2】見・契!W20)</f>
        <v/>
      </c>
      <c r="X20" s="434" t="str">
        <f>IF(【2】見・契!X20="","",【2】見・契!X20)</f>
        <v/>
      </c>
      <c r="Y20" s="705" t="str">
        <f>IF(【2】見・契!Y20="","",【2】見・契!Y20)</f>
        <v/>
      </c>
      <c r="Z20" s="410" t="str">
        <f t="shared" si="4"/>
        <v/>
      </c>
      <c r="AA20" s="410" t="str">
        <f t="shared" si="5"/>
        <v/>
      </c>
      <c r="AB20" s="435" t="str">
        <f>IF(【2】見・契!AB20="","",【2】見・契!AB20)</f>
        <v/>
      </c>
      <c r="AC20" s="705" t="str">
        <f>IF(【2】見・契!AC20="","",【2】見・契!AC20)</f>
        <v/>
      </c>
      <c r="AD20" s="410" t="str">
        <f t="shared" si="6"/>
        <v/>
      </c>
      <c r="AE20" s="410" t="str">
        <f t="shared" si="7"/>
        <v/>
      </c>
      <c r="AF20" s="437" t="str">
        <f>IF(【2】見・契!$AF20="",IF($P20="講習料",IF($E20="","",TIME(HOUR($G20-$E20),ROUNDUP(MINUTE($G20-$E20)/30,0)*30,0)*24),""),IF(OR(【2】見・契!$E20&lt;&gt;$E20,【2】見・契!$G20&lt;&gt;$G20),TIME(HOUR($G20-$E20),ROUNDUP(MINUTE($G20-$E20)/30,0)*30,0)*24,IF($P20&lt;&gt;"講習料","",【2】見・契!$AF20)))</f>
        <v/>
      </c>
      <c r="AG20" s="433" t="str">
        <f>IF($M20="","",IF($P20="講習料",IF($O20="サブ",HLOOKUP(M20,'2024単価表'!$A$27:$B$28,2,0)/2,HLOOKUP(M20,'2024単価表'!$A$27:$B$28,2,0)),""))</f>
        <v/>
      </c>
      <c r="AH20" s="410" t="str">
        <f t="shared" si="2"/>
        <v/>
      </c>
      <c r="AI20" s="437" t="str">
        <f>IF(【2】見・契!$AI20="",IF($P20="検討会(法人参加)",IF($E20="","",TIME(HOUR($G20-$E20),ROUNDUP(MINUTE($G20-$E20)/30,0)*30,0)*24),""),IF(OR(【2】見・契!$E20&lt;&gt;$E20,【2】見・契!$G20&lt;&gt;$G20),TIME(HOUR($G20-$E20),ROUNDUP(MINUTE($G20-$E20)/30,0)*30,0)*24,IF($P20&lt;&gt;"検討会(法人参加)","",【2】見・契!$AI20)))</f>
        <v/>
      </c>
      <c r="AJ20" s="496" t="str">
        <f>IF($M20="","",IF($P20="検討会(法人参加)",HLOOKUP(M20,'2024単価表'!$A$27:$B$28,2,0)/2,""))</f>
        <v/>
      </c>
      <c r="AK20" s="410" t="str">
        <f t="shared" si="3"/>
        <v/>
      </c>
      <c r="AL20" s="436"/>
      <c r="AM20" s="745" t="str">
        <f>IF(【2】見・契!$AM20="","",【2】見・契!$AM20)</f>
        <v/>
      </c>
    </row>
    <row r="21" spans="4:39" ht="27.75" customHeight="1">
      <c r="D21" s="587" t="str">
        <f>IF(【2】見・契!D21="","",【2】見・契!D21)</f>
        <v/>
      </c>
      <c r="E21" s="438" t="str">
        <f>IF(【2】見・契!E21="","",【2】見・契!E21)</f>
        <v/>
      </c>
      <c r="F21" s="703" t="s">
        <v>245</v>
      </c>
      <c r="G21" s="402" t="str">
        <f>IF(【2】見・契!G21="","",【2】見・契!G21)</f>
        <v/>
      </c>
      <c r="H21" s="705" t="str">
        <f>IF(【2】見・契!H21="","",【2】見・契!H21)</f>
        <v/>
      </c>
      <c r="I21" s="1050" t="str">
        <f>IF(【2】見・契!I21="","",【2】見・契!I21)</f>
        <v/>
      </c>
      <c r="J21" s="1050"/>
      <c r="K21" s="737" t="str">
        <f>IF(【2】見・契!K21="","",【2】見・契!K21)</f>
        <v/>
      </c>
      <c r="L21" s="737" t="str">
        <f>IF(【2】見・契!L21="","",【2】見・契!L21)</f>
        <v/>
      </c>
      <c r="M21" s="403" t="str">
        <f>IF(【2】見・契!M21="","",【2】見・契!M21)</f>
        <v/>
      </c>
      <c r="N21" s="404" t="str">
        <f>IF(【2】見・契!N21="","",【2】見・契!N21)</f>
        <v/>
      </c>
      <c r="O21" s="430" t="str">
        <f>IF(【2】見・契!O21="","",【2】見・契!O21)</f>
        <v/>
      </c>
      <c r="P21" s="431" t="str">
        <f>IF(【2】見・契!P21="","",【2】見・契!P21)</f>
        <v/>
      </c>
      <c r="Q21" s="432" t="str">
        <f>IF(【2】見・契!$Q21="",IF($P21="講師",IF($E21="","",TIME(HOUR($G21-$E21),ROUNDUP(MINUTE($G21-$E21)/30,0)*30,0)*24),""),IF(OR(【2】見・契!$E21&lt;&gt;$E21,【2】見・契!$G21&lt;&gt;$G21),TIME(HOUR($G21-$E21),ROUNDUP(MINUTE($G21-$E21)/30,0)*30,0)*24,IF($P21&lt;&gt;"講師","",【2】見・契!$Q21)))</f>
        <v/>
      </c>
      <c r="R21" s="433" t="str">
        <f>IF($M21="","",IF($P21="講師",IF($O21="サブ",HLOOKUP(M21,'2024単価表'!$A$4:$B$5,2,FALSE)/2,HLOOKUP(M21,'2024単価表'!$A$4:$B$5,2,FALSE)),""))</f>
        <v/>
      </c>
      <c r="S21" s="410" t="str">
        <f t="shared" si="0"/>
        <v/>
      </c>
      <c r="T21" s="432" t="str">
        <f>IF(【2】見・契!$T21="",IF($P21="検討会等参加",IF($E21="","",TIME(HOUR($G21-$E21),ROUNDUP(MINUTE($G21-$E21)/30,0)*30,0)*24),""),IF(OR(【2】見・契!$E21&lt;&gt;$E21,【2】見・契!$G21&lt;&gt;$G21),TIME(HOUR($G21-$E21),ROUNDUP(MINUTE($G21-$E21)/30,0)*30,0)*24,IF($P21&lt;&gt;"検討会等参加","",【2】見・契!$T21)))</f>
        <v/>
      </c>
      <c r="U21" s="433" t="str">
        <f>IF($M21="","",IF($P21="検討会等参加",HLOOKUP(M21,'2024単価表'!$A$11:$B$12,2,0),""))</f>
        <v/>
      </c>
      <c r="V21" s="410" t="str">
        <f t="shared" si="1"/>
        <v/>
      </c>
      <c r="W21" s="404" t="str">
        <f>IF(【2】見・契!W21="","",【2】見・契!W21)</f>
        <v/>
      </c>
      <c r="X21" s="434" t="str">
        <f>IF(【2】見・契!X21="","",【2】見・契!X21)</f>
        <v/>
      </c>
      <c r="Y21" s="403" t="str">
        <f>IF(【2】見・契!Y21="","",【2】見・契!Y21)</f>
        <v/>
      </c>
      <c r="Z21" s="410" t="str">
        <f t="shared" si="4"/>
        <v/>
      </c>
      <c r="AA21" s="410" t="str">
        <f t="shared" si="5"/>
        <v/>
      </c>
      <c r="AB21" s="435" t="str">
        <f>IF(【2】見・契!AB21="","",【2】見・契!AB21)</f>
        <v/>
      </c>
      <c r="AC21" s="705" t="str">
        <f>IF(【2】見・契!AC21="","",【2】見・契!AC21)</f>
        <v/>
      </c>
      <c r="AD21" s="410" t="str">
        <f t="shared" si="6"/>
        <v/>
      </c>
      <c r="AE21" s="410" t="str">
        <f t="shared" si="7"/>
        <v/>
      </c>
      <c r="AF21" s="432" t="str">
        <f>IF(【2】見・契!$AF21="",IF($P21="講習料",IF($E21="","",TIME(HOUR($G21-$E21),ROUNDUP(MINUTE($G21-$E21)/30,0)*30,0)*24),""),IF(OR(【2】見・契!$E21&lt;&gt;$E21,【2】見・契!$G21&lt;&gt;$G21),TIME(HOUR($G21-$E21),ROUNDUP(MINUTE($G21-$E21)/30,0)*30,0)*24,IF($P21&lt;&gt;"講習料","",【2】見・契!$AF21)))</f>
        <v/>
      </c>
      <c r="AG21" s="433" t="str">
        <f>IF($M21="","",IF($P21="講習料",IF($O21="サブ",HLOOKUP(M21,'2024単価表'!$A$27:$B$28,2,0)/2,HLOOKUP(M21,'2024単価表'!$A$27:$B$28,2,0)),""))</f>
        <v/>
      </c>
      <c r="AH21" s="410" t="str">
        <f t="shared" si="2"/>
        <v/>
      </c>
      <c r="AI21" s="432" t="str">
        <f>IF(【2】見・契!$AI21="",IF($P21="検討会(法人参加)",IF($E21="","",TIME(HOUR($G21-$E21),ROUNDUP(MINUTE($G21-$E21)/30,0)*30,0)*24),""),IF(OR(【2】見・契!$E21&lt;&gt;$E21,【2】見・契!$G21&lt;&gt;$G21),TIME(HOUR($G21-$E21),ROUNDUP(MINUTE($G21-$E21)/30,0)*30,0)*24,IF($P21&lt;&gt;"検討会(法人参加)","",【2】見・契!$AI21)))</f>
        <v/>
      </c>
      <c r="AJ21" s="496" t="str">
        <f>IF($M21="","",IF($P21="検討会(法人参加)",HLOOKUP(M21,'2024単価表'!$A$27:$B$28,2,0)/2,""))</f>
        <v/>
      </c>
      <c r="AK21" s="410" t="str">
        <f t="shared" si="3"/>
        <v/>
      </c>
      <c r="AL21" s="436"/>
      <c r="AM21" s="745" t="str">
        <f>IF(【2】見・契!$AM21="","",【2】見・契!$AM21)</f>
        <v/>
      </c>
    </row>
    <row r="22" spans="4:39" ht="27.75" customHeight="1">
      <c r="D22" s="587" t="str">
        <f>IF(【2】見・契!D22="","",【2】見・契!D22)</f>
        <v/>
      </c>
      <c r="E22" s="438" t="str">
        <f>IF(【2】見・契!E22="","",【2】見・契!E22)</f>
        <v/>
      </c>
      <c r="F22" s="703" t="s">
        <v>244</v>
      </c>
      <c r="G22" s="402" t="str">
        <f>IF(【2】見・契!G22="","",【2】見・契!G22)</f>
        <v/>
      </c>
      <c r="H22" s="705" t="str">
        <f>IF(【2】見・契!H22="","",【2】見・契!H22)</f>
        <v/>
      </c>
      <c r="I22" s="1050" t="str">
        <f>IF(【2】見・契!I22="","",【2】見・契!I22)</f>
        <v/>
      </c>
      <c r="J22" s="1050"/>
      <c r="K22" s="737" t="str">
        <f>IF(【2】見・契!K22="","",【2】見・契!K22)</f>
        <v/>
      </c>
      <c r="L22" s="737" t="str">
        <f>IF(【2】見・契!L22="","",【2】見・契!L22)</f>
        <v/>
      </c>
      <c r="M22" s="705" t="str">
        <f>IF(【2】見・契!M22="","",【2】見・契!M22)</f>
        <v/>
      </c>
      <c r="N22" s="404" t="str">
        <f>IF(【2】見・契!N22="","",【2】見・契!N22)</f>
        <v/>
      </c>
      <c r="O22" s="430" t="str">
        <f>IF(【2】見・契!O22="","",【2】見・契!O22)</f>
        <v/>
      </c>
      <c r="P22" s="431" t="str">
        <f>IF(【2】見・契!P22="","",【2】見・契!P22)</f>
        <v/>
      </c>
      <c r="Q22" s="437" t="str">
        <f>IF(【2】見・契!$Q22="",IF($P22="講師",IF($E22="","",TIME(HOUR($G22-$E22),ROUNDUP(MINUTE($G22-$E22)/30,0)*30,0)*24),""),IF(OR(【2】見・契!$E22&lt;&gt;$E22,【2】見・契!$G22&lt;&gt;$G22),TIME(HOUR($G22-$E22),ROUNDUP(MINUTE($G22-$E22)/30,0)*30,0)*24,IF($P22&lt;&gt;"講師","",【2】見・契!$Q22)))</f>
        <v/>
      </c>
      <c r="R22" s="433" t="str">
        <f>IF($M22="","",IF($P22="講師",IF($O22="サブ",HLOOKUP(M22,'2024単価表'!$A$4:$B$5,2,FALSE)/2,HLOOKUP(M22,'2024単価表'!$A$4:$B$5,2,FALSE)),""))</f>
        <v/>
      </c>
      <c r="S22" s="410" t="str">
        <f t="shared" si="0"/>
        <v/>
      </c>
      <c r="T22" s="437" t="str">
        <f>IF(【2】見・契!$T22="",IF($P22="検討会等参加",IF($E22="","",TIME(HOUR($G22-$E22),ROUNDUP(MINUTE($G22-$E22)/30,0)*30,0)*24),""),IF(OR(【2】見・契!$E22&lt;&gt;$E22,【2】見・契!$G22&lt;&gt;$G22),TIME(HOUR($G22-$E22),ROUNDUP(MINUTE($G22-$E22)/30,0)*30,0)*24,IF($P22&lt;&gt;"検討会等参加","",【2】見・契!$T22)))</f>
        <v/>
      </c>
      <c r="U22" s="433" t="str">
        <f>IF($M22="","",IF($P22="検討会等参加",HLOOKUP(M22,'2024単価表'!$A$11:$B$12,2,0),""))</f>
        <v/>
      </c>
      <c r="V22" s="410" t="str">
        <f t="shared" si="1"/>
        <v/>
      </c>
      <c r="W22" s="404" t="str">
        <f>IF(【2】見・契!W22="","",【2】見・契!W22)</f>
        <v/>
      </c>
      <c r="X22" s="434" t="str">
        <f>IF(【2】見・契!X22="","",【2】見・契!X22)</f>
        <v/>
      </c>
      <c r="Y22" s="705" t="str">
        <f>IF(【2】見・契!Y22="","",【2】見・契!Y22)</f>
        <v/>
      </c>
      <c r="Z22" s="410" t="str">
        <f t="shared" si="4"/>
        <v/>
      </c>
      <c r="AA22" s="410" t="str">
        <f t="shared" si="5"/>
        <v/>
      </c>
      <c r="AB22" s="435" t="str">
        <f>IF(【2】見・契!AB22="","",【2】見・契!AB22)</f>
        <v/>
      </c>
      <c r="AC22" s="705" t="str">
        <f>IF(【2】見・契!AC22="","",【2】見・契!AC22)</f>
        <v/>
      </c>
      <c r="AD22" s="410" t="str">
        <f t="shared" si="6"/>
        <v/>
      </c>
      <c r="AE22" s="410" t="str">
        <f t="shared" si="7"/>
        <v/>
      </c>
      <c r="AF22" s="437" t="str">
        <f>IF(【2】見・契!$AF22="",IF($P22="講習料",IF($E22="","",TIME(HOUR($G22-$E22),ROUNDUP(MINUTE($G22-$E22)/30,0)*30,0)*24),""),IF(OR(【2】見・契!$E22&lt;&gt;$E22,【2】見・契!$G22&lt;&gt;$G22),TIME(HOUR($G22-$E22),ROUNDUP(MINUTE($G22-$E22)/30,0)*30,0)*24,IF($P22&lt;&gt;"講習料","",【2】見・契!$AF22)))</f>
        <v/>
      </c>
      <c r="AG22" s="433" t="str">
        <f>IF($M22="","",IF($P22="講習料",IF($O22="サブ",HLOOKUP(M22,'2024単価表'!$A$27:$B$28,2,0)/2,HLOOKUP(M22,'2024単価表'!$A$27:$B$28,2,0)),""))</f>
        <v/>
      </c>
      <c r="AH22" s="410" t="str">
        <f t="shared" si="2"/>
        <v/>
      </c>
      <c r="AI22" s="437" t="str">
        <f>IF(【2】見・契!$AI22="",IF($P22="検討会(法人参加)",IF($E22="","",TIME(HOUR($G22-$E22),ROUNDUP(MINUTE($G22-$E22)/30,0)*30,0)*24),""),IF(OR(【2】見・契!$E22&lt;&gt;$E22,【2】見・契!$G22&lt;&gt;$G22),TIME(HOUR($G22-$E22),ROUNDUP(MINUTE($G22-$E22)/30,0)*30,0)*24,IF($P22&lt;&gt;"検討会(法人参加)","",【2】見・契!$AI22)))</f>
        <v/>
      </c>
      <c r="AJ22" s="496" t="str">
        <f>IF($M22="","",IF($P22="検討会(法人参加)",HLOOKUP(M22,'2024単価表'!$A$27:$B$28,2,0)/2,""))</f>
        <v/>
      </c>
      <c r="AK22" s="410" t="str">
        <f t="shared" si="3"/>
        <v/>
      </c>
      <c r="AL22" s="436"/>
      <c r="AM22" s="745" t="str">
        <f>IF(【2】見・契!$AM22="","",【2】見・契!$AM22)</f>
        <v/>
      </c>
    </row>
    <row r="23" spans="4:39" ht="27.75" customHeight="1">
      <c r="D23" s="587" t="str">
        <f>IF(【2】見・契!D23="","",【2】見・契!D23)</f>
        <v/>
      </c>
      <c r="E23" s="438" t="str">
        <f>IF(【2】見・契!E23="","",【2】見・契!E23)</f>
        <v/>
      </c>
      <c r="F23" s="703" t="s">
        <v>245</v>
      </c>
      <c r="G23" s="402" t="str">
        <f>IF(【2】見・契!G23="","",【2】見・契!G23)</f>
        <v/>
      </c>
      <c r="H23" s="705" t="str">
        <f>IF(【2】見・契!H23="","",【2】見・契!H23)</f>
        <v/>
      </c>
      <c r="I23" s="1050" t="str">
        <f>IF(【2】見・契!I23="","",【2】見・契!I23)</f>
        <v/>
      </c>
      <c r="J23" s="1050"/>
      <c r="K23" s="737" t="str">
        <f>IF(【2】見・契!K23="","",【2】見・契!K23)</f>
        <v/>
      </c>
      <c r="L23" s="737" t="str">
        <f>IF(【2】見・契!L23="","",【2】見・契!L23)</f>
        <v/>
      </c>
      <c r="M23" s="403" t="str">
        <f>IF(【2】見・契!M23="","",【2】見・契!M23)</f>
        <v/>
      </c>
      <c r="N23" s="404" t="str">
        <f>IF(【2】見・契!N23="","",【2】見・契!N23)</f>
        <v/>
      </c>
      <c r="O23" s="430" t="str">
        <f>IF(【2】見・契!O23="","",【2】見・契!O23)</f>
        <v/>
      </c>
      <c r="P23" s="431" t="str">
        <f>IF(【2】見・契!P23="","",【2】見・契!P23)</f>
        <v/>
      </c>
      <c r="Q23" s="432" t="str">
        <f>IF(【2】見・契!$Q23="",IF($P23="講師",IF($E23="","",TIME(HOUR($G23-$E23),ROUNDUP(MINUTE($G23-$E23)/30,0)*30,0)*24),""),IF(OR(【2】見・契!$E23&lt;&gt;$E23,【2】見・契!$G23&lt;&gt;$G23),TIME(HOUR($G23-$E23),ROUNDUP(MINUTE($G23-$E23)/30,0)*30,0)*24,IF($P23&lt;&gt;"講師","",【2】見・契!$Q23)))</f>
        <v/>
      </c>
      <c r="R23" s="433" t="str">
        <f>IF($M23="","",IF($P23="講師",IF($O23="サブ",HLOOKUP(M23,'2024単価表'!$A$4:$B$5,2,FALSE)/2,HLOOKUP(M23,'2024単価表'!$A$4:$B$5,2,FALSE)),""))</f>
        <v/>
      </c>
      <c r="S23" s="410" t="str">
        <f t="shared" si="0"/>
        <v/>
      </c>
      <c r="T23" s="432" t="str">
        <f>IF(【2】見・契!$T23="",IF($P23="検討会等参加",IF($E23="","",TIME(HOUR($G23-$E23),ROUNDUP(MINUTE($G23-$E23)/30,0)*30,0)*24),""),IF(OR(【2】見・契!$E23&lt;&gt;$E23,【2】見・契!$G23&lt;&gt;$G23),TIME(HOUR($G23-$E23),ROUNDUP(MINUTE($G23-$E23)/30,0)*30,0)*24,IF($P23&lt;&gt;"検討会等参加","",【2】見・契!$T23)))</f>
        <v/>
      </c>
      <c r="U23" s="433" t="str">
        <f>IF($M23="","",IF($P23="検討会等参加",HLOOKUP(M23,'2024単価表'!$A$11:$B$12,2,0),""))</f>
        <v/>
      </c>
      <c r="V23" s="410" t="str">
        <f t="shared" si="1"/>
        <v/>
      </c>
      <c r="W23" s="404" t="str">
        <f>IF(【2】見・契!W23="","",【2】見・契!W23)</f>
        <v/>
      </c>
      <c r="X23" s="434" t="str">
        <f>IF(【2】見・契!X23="","",【2】見・契!X23)</f>
        <v/>
      </c>
      <c r="Y23" s="403" t="str">
        <f>IF(【2】見・契!Y23="","",【2】見・契!Y23)</f>
        <v/>
      </c>
      <c r="Z23" s="410" t="str">
        <f t="shared" si="4"/>
        <v/>
      </c>
      <c r="AA23" s="410" t="str">
        <f t="shared" si="5"/>
        <v/>
      </c>
      <c r="AB23" s="435" t="str">
        <f>IF(【2】見・契!AB23="","",【2】見・契!AB23)</f>
        <v/>
      </c>
      <c r="AC23" s="705" t="str">
        <f>IF(【2】見・契!AC23="","",【2】見・契!AC23)</f>
        <v/>
      </c>
      <c r="AD23" s="410" t="str">
        <f t="shared" si="6"/>
        <v/>
      </c>
      <c r="AE23" s="410" t="str">
        <f t="shared" si="7"/>
        <v/>
      </c>
      <c r="AF23" s="432" t="str">
        <f>IF(【2】見・契!$AF23="",IF($P23="講習料",IF($E23="","",TIME(HOUR($G23-$E23),ROUNDUP(MINUTE($G23-$E23)/30,0)*30,0)*24),""),IF(OR(【2】見・契!$E23&lt;&gt;$E23,【2】見・契!$G23&lt;&gt;$G23),TIME(HOUR($G23-$E23),ROUNDUP(MINUTE($G23-$E23)/30,0)*30,0)*24,IF($P23&lt;&gt;"講習料","",【2】見・契!$AF23)))</f>
        <v/>
      </c>
      <c r="AG23" s="433" t="str">
        <f>IF($M23="","",IF($P23="講習料",IF($O23="サブ",HLOOKUP(M23,'2024単価表'!$A$27:$B$28,2,0)/2,HLOOKUP(M23,'2024単価表'!$A$27:$B$28,2,0)),""))</f>
        <v/>
      </c>
      <c r="AH23" s="410" t="str">
        <f t="shared" si="2"/>
        <v/>
      </c>
      <c r="AI23" s="432" t="str">
        <f>IF(【2】見・契!$AI23="",IF($P23="検討会(法人参加)",IF($E23="","",TIME(HOUR($G23-$E23),ROUNDUP(MINUTE($G23-$E23)/30,0)*30,0)*24),""),IF(OR(【2】見・契!$E23&lt;&gt;$E23,【2】見・契!$G23&lt;&gt;$G23),TIME(HOUR($G23-$E23),ROUNDUP(MINUTE($G23-$E23)/30,0)*30,0)*24,IF($P23&lt;&gt;"検討会(法人参加)","",【2】見・契!$AI23)))</f>
        <v/>
      </c>
      <c r="AJ23" s="496" t="str">
        <f>IF($M23="","",IF($P23="検討会(法人参加)",HLOOKUP(M23,'2024単価表'!$A$27:$B$28,2,0)/2,""))</f>
        <v/>
      </c>
      <c r="AK23" s="410" t="str">
        <f t="shared" si="3"/>
        <v/>
      </c>
      <c r="AL23" s="436"/>
      <c r="AM23" s="745" t="str">
        <f>IF(【2】見・契!$AM23="","",【2】見・契!$AM23)</f>
        <v/>
      </c>
    </row>
    <row r="24" spans="4:39" ht="27.75" customHeight="1">
      <c r="D24" s="587" t="str">
        <f>IF(【2】見・契!D24="","",【2】見・契!D24)</f>
        <v/>
      </c>
      <c r="E24" s="438" t="str">
        <f>IF(【2】見・契!E24="","",【2】見・契!E24)</f>
        <v/>
      </c>
      <c r="F24" s="703" t="s">
        <v>244</v>
      </c>
      <c r="G24" s="402" t="str">
        <f>IF(【2】見・契!G24="","",【2】見・契!G24)</f>
        <v/>
      </c>
      <c r="H24" s="705" t="str">
        <f>IF(【2】見・契!H24="","",【2】見・契!H24)</f>
        <v/>
      </c>
      <c r="I24" s="1050" t="str">
        <f>IF(【2】見・契!I24="","",【2】見・契!I24)</f>
        <v/>
      </c>
      <c r="J24" s="1050"/>
      <c r="K24" s="737" t="str">
        <f>IF(【2】見・契!K24="","",【2】見・契!K24)</f>
        <v/>
      </c>
      <c r="L24" s="737" t="str">
        <f>IF(【2】見・契!L24="","",【2】見・契!L24)</f>
        <v/>
      </c>
      <c r="M24" s="705" t="str">
        <f>IF(【2】見・契!M24="","",【2】見・契!M24)</f>
        <v/>
      </c>
      <c r="N24" s="404" t="str">
        <f>IF(【2】見・契!N24="","",【2】見・契!N24)</f>
        <v/>
      </c>
      <c r="O24" s="430" t="str">
        <f>IF(【2】見・契!O24="","",【2】見・契!O24)</f>
        <v/>
      </c>
      <c r="P24" s="431" t="str">
        <f>IF(【2】見・契!P24="","",【2】見・契!P24)</f>
        <v/>
      </c>
      <c r="Q24" s="437" t="str">
        <f>IF(【2】見・契!$Q24="",IF($P24="講師",IF($E24="","",TIME(HOUR($G24-$E24),ROUNDUP(MINUTE($G24-$E24)/30,0)*30,0)*24),""),IF(OR(【2】見・契!$E24&lt;&gt;$E24,【2】見・契!$G24&lt;&gt;$G24),TIME(HOUR($G24-$E24),ROUNDUP(MINUTE($G24-$E24)/30,0)*30,0)*24,IF($P24&lt;&gt;"講師","",【2】見・契!$Q24)))</f>
        <v/>
      </c>
      <c r="R24" s="433" t="str">
        <f>IF($M24="","",IF($P24="講師",IF($O24="サブ",HLOOKUP(M24,'2024単価表'!$A$4:$B$5,2,FALSE)/2,HLOOKUP(M24,'2024単価表'!$A$4:$B$5,2,FALSE)),""))</f>
        <v/>
      </c>
      <c r="S24" s="410" t="str">
        <f t="shared" si="0"/>
        <v/>
      </c>
      <c r="T24" s="437" t="str">
        <f>IF(【2】見・契!$T24="",IF($P24="検討会等参加",IF($E24="","",TIME(HOUR($G24-$E24),ROUNDUP(MINUTE($G24-$E24)/30,0)*30,0)*24),""),IF(OR(【2】見・契!$E24&lt;&gt;$E24,【2】見・契!$G24&lt;&gt;$G24),TIME(HOUR($G24-$E24),ROUNDUP(MINUTE($G24-$E24)/30,0)*30,0)*24,IF($P24&lt;&gt;"検討会等参加","",【2】見・契!$T24)))</f>
        <v/>
      </c>
      <c r="U24" s="433" t="str">
        <f>IF($M24="","",IF($P24="検討会等参加",HLOOKUP(M24,'2024単価表'!$A$11:$B$12,2,0),""))</f>
        <v/>
      </c>
      <c r="V24" s="410" t="str">
        <f t="shared" si="1"/>
        <v/>
      </c>
      <c r="W24" s="404" t="str">
        <f>IF(【2】見・契!W24="","",【2】見・契!W24)</f>
        <v/>
      </c>
      <c r="X24" s="434" t="str">
        <f>IF(【2】見・契!X24="","",【2】見・契!X24)</f>
        <v/>
      </c>
      <c r="Y24" s="705" t="str">
        <f>IF(【2】見・契!Y24="","",【2】見・契!Y24)</f>
        <v/>
      </c>
      <c r="Z24" s="410" t="str">
        <f t="shared" si="4"/>
        <v/>
      </c>
      <c r="AA24" s="410" t="str">
        <f t="shared" si="5"/>
        <v/>
      </c>
      <c r="AB24" s="435" t="str">
        <f>IF(【2】見・契!AB24="","",【2】見・契!AB24)</f>
        <v/>
      </c>
      <c r="AC24" s="705" t="str">
        <f>IF(【2】見・契!AC24="","",【2】見・契!AC24)</f>
        <v/>
      </c>
      <c r="AD24" s="410" t="str">
        <f t="shared" si="6"/>
        <v/>
      </c>
      <c r="AE24" s="410" t="str">
        <f t="shared" si="7"/>
        <v/>
      </c>
      <c r="AF24" s="437" t="str">
        <f>IF(【2】見・契!$AF24="",IF($P24="講習料",IF($E24="","",TIME(HOUR($G24-$E24),ROUNDUP(MINUTE($G24-$E24)/30,0)*30,0)*24),""),IF(OR(【2】見・契!$E24&lt;&gt;$E24,【2】見・契!$G24&lt;&gt;$G24),TIME(HOUR($G24-$E24),ROUNDUP(MINUTE($G24-$E24)/30,0)*30,0)*24,IF($P24&lt;&gt;"講習料","",【2】見・契!$AF24)))</f>
        <v/>
      </c>
      <c r="AG24" s="433" t="str">
        <f>IF($M24="","",IF($P24="講習料",IF($O24="サブ",HLOOKUP(M24,'2024単価表'!$A$27:$B$28,2,0)/2,HLOOKUP(M24,'2024単価表'!$A$27:$B$28,2,0)),""))</f>
        <v/>
      </c>
      <c r="AH24" s="410" t="str">
        <f t="shared" si="2"/>
        <v/>
      </c>
      <c r="AI24" s="437" t="str">
        <f>IF(【2】見・契!$AI24="",IF($P24="検討会(法人参加)",IF($E24="","",TIME(HOUR($G24-$E24),ROUNDUP(MINUTE($G24-$E24)/30,0)*30,0)*24),""),IF(OR(【2】見・契!$E24&lt;&gt;$E24,【2】見・契!$G24&lt;&gt;$G24),TIME(HOUR($G24-$E24),ROUNDUP(MINUTE($G24-$E24)/30,0)*30,0)*24,IF($P24&lt;&gt;"検討会(法人参加)","",【2】見・契!$AI24)))</f>
        <v/>
      </c>
      <c r="AJ24" s="496" t="str">
        <f>IF($M24="","",IF($P24="検討会(法人参加)",HLOOKUP(M24,'2024単価表'!$A$27:$B$28,2,0)/2,""))</f>
        <v/>
      </c>
      <c r="AK24" s="410" t="str">
        <f t="shared" si="3"/>
        <v/>
      </c>
      <c r="AL24" s="436"/>
      <c r="AM24" s="745" t="str">
        <f>IF(【2】見・契!$AM24="","",【2】見・契!$AM24)</f>
        <v/>
      </c>
    </row>
    <row r="25" spans="4:39" ht="27.75" customHeight="1">
      <c r="D25" s="587" t="str">
        <f>IF(【2】見・契!D25="","",【2】見・契!D25)</f>
        <v/>
      </c>
      <c r="E25" s="438" t="str">
        <f>IF(【2】見・契!E25="","",【2】見・契!E25)</f>
        <v/>
      </c>
      <c r="F25" s="703" t="s">
        <v>245</v>
      </c>
      <c r="G25" s="402" t="str">
        <f>IF(【2】見・契!G25="","",【2】見・契!G25)</f>
        <v/>
      </c>
      <c r="H25" s="705" t="str">
        <f>IF(【2】見・契!H25="","",【2】見・契!H25)</f>
        <v/>
      </c>
      <c r="I25" s="1050" t="str">
        <f>IF(【2】見・契!I25="","",【2】見・契!I25)</f>
        <v/>
      </c>
      <c r="J25" s="1050"/>
      <c r="K25" s="737" t="str">
        <f>IF(【2】見・契!K25="","",【2】見・契!K25)</f>
        <v/>
      </c>
      <c r="L25" s="737" t="str">
        <f>IF(【2】見・契!L25="","",【2】見・契!L25)</f>
        <v/>
      </c>
      <c r="M25" s="403" t="str">
        <f>IF(【2】見・契!M25="","",【2】見・契!M25)</f>
        <v/>
      </c>
      <c r="N25" s="404" t="str">
        <f>IF(【2】見・契!N25="","",【2】見・契!N25)</f>
        <v/>
      </c>
      <c r="O25" s="430" t="str">
        <f>IF(【2】見・契!O25="","",【2】見・契!O25)</f>
        <v/>
      </c>
      <c r="P25" s="431" t="str">
        <f>IF(【2】見・契!P25="","",【2】見・契!P25)</f>
        <v/>
      </c>
      <c r="Q25" s="432" t="str">
        <f>IF(【2】見・契!$Q25="",IF($P25="講師",IF($E25="","",TIME(HOUR($G25-$E25),ROUNDUP(MINUTE($G25-$E25)/30,0)*30,0)*24),""),IF(OR(【2】見・契!$E25&lt;&gt;$E25,【2】見・契!$G25&lt;&gt;$G25),TIME(HOUR($G25-$E25),ROUNDUP(MINUTE($G25-$E25)/30,0)*30,0)*24,IF($P25&lt;&gt;"講師","",【2】見・契!$Q25)))</f>
        <v/>
      </c>
      <c r="R25" s="433" t="str">
        <f>IF($M25="","",IF($P25="講師",IF($O25="サブ",HLOOKUP(M25,'2024単価表'!$A$4:$B$5,2,FALSE)/2,HLOOKUP(M25,'2024単価表'!$A$4:$B$5,2,FALSE)),""))</f>
        <v/>
      </c>
      <c r="S25" s="410" t="str">
        <f t="shared" si="0"/>
        <v/>
      </c>
      <c r="T25" s="432" t="str">
        <f>IF(【2】見・契!$T25="",IF($P25="検討会等参加",IF($E25="","",TIME(HOUR($G25-$E25),ROUNDUP(MINUTE($G25-$E25)/30,0)*30,0)*24),""),IF(OR(【2】見・契!$E25&lt;&gt;$E25,【2】見・契!$G25&lt;&gt;$G25),TIME(HOUR($G25-$E25),ROUNDUP(MINUTE($G25-$E25)/30,0)*30,0)*24,IF($P25&lt;&gt;"検討会等参加","",【2】見・契!$T25)))</f>
        <v/>
      </c>
      <c r="U25" s="433" t="str">
        <f>IF($M25="","",IF($P25="検討会等参加",HLOOKUP(M25,'2024単価表'!$A$11:$B$12,2,0),""))</f>
        <v/>
      </c>
      <c r="V25" s="410" t="str">
        <f t="shared" si="1"/>
        <v/>
      </c>
      <c r="W25" s="404" t="str">
        <f>IF(【2】見・契!W25="","",【2】見・契!W25)</f>
        <v/>
      </c>
      <c r="X25" s="434" t="str">
        <f>IF(【2】見・契!X25="","",【2】見・契!X25)</f>
        <v/>
      </c>
      <c r="Y25" s="403" t="str">
        <f>IF(【2】見・契!Y25="","",【2】見・契!Y25)</f>
        <v/>
      </c>
      <c r="Z25" s="410" t="str">
        <f t="shared" si="4"/>
        <v/>
      </c>
      <c r="AA25" s="410" t="str">
        <f t="shared" si="5"/>
        <v/>
      </c>
      <c r="AB25" s="435" t="str">
        <f>IF(【2】見・契!AB25="","",【2】見・契!AB25)</f>
        <v/>
      </c>
      <c r="AC25" s="705" t="str">
        <f>IF(【2】見・契!AC25="","",【2】見・契!AC25)</f>
        <v/>
      </c>
      <c r="AD25" s="410" t="str">
        <f t="shared" si="6"/>
        <v/>
      </c>
      <c r="AE25" s="410" t="str">
        <f t="shared" si="7"/>
        <v/>
      </c>
      <c r="AF25" s="432" t="str">
        <f>IF(【2】見・契!$AF25="",IF($P25="講習料",IF($E25="","",TIME(HOUR($G25-$E25),ROUNDUP(MINUTE($G25-$E25)/30,0)*30,0)*24),""),IF(OR(【2】見・契!$E25&lt;&gt;$E25,【2】見・契!$G25&lt;&gt;$G25),TIME(HOUR($G25-$E25),ROUNDUP(MINUTE($G25-$E25)/30,0)*30,0)*24,IF($P25&lt;&gt;"講習料","",【2】見・契!$AF25)))</f>
        <v/>
      </c>
      <c r="AG25" s="433" t="str">
        <f>IF($M25="","",IF($P25="講習料",IF($O25="サブ",HLOOKUP(M25,'2024単価表'!$A$27:$B$28,2,0)/2,HLOOKUP(M25,'2024単価表'!$A$27:$B$28,2,0)),""))</f>
        <v/>
      </c>
      <c r="AH25" s="410" t="str">
        <f t="shared" si="2"/>
        <v/>
      </c>
      <c r="AI25" s="432" t="str">
        <f>IF(【2】見・契!$AI25="",IF($P25="検討会(法人参加)",IF($E25="","",TIME(HOUR($G25-$E25),ROUNDUP(MINUTE($G25-$E25)/30,0)*30,0)*24),""),IF(OR(【2】見・契!$E25&lt;&gt;$E25,【2】見・契!$G25&lt;&gt;$G25),TIME(HOUR($G25-$E25),ROUNDUP(MINUTE($G25-$E25)/30,0)*30,0)*24,IF($P25&lt;&gt;"検討会(法人参加)","",【2】見・契!$AI25)))</f>
        <v/>
      </c>
      <c r="AJ25" s="496" t="str">
        <f>IF($M25="","",IF($P25="検討会(法人参加)",HLOOKUP(M25,'2024単価表'!$A$27:$B$28,2,0)/2,""))</f>
        <v/>
      </c>
      <c r="AK25" s="410" t="str">
        <f t="shared" si="3"/>
        <v/>
      </c>
      <c r="AL25" s="436"/>
      <c r="AM25" s="745" t="str">
        <f>IF(【2】見・契!$AM25="","",【2】見・契!$AM25)</f>
        <v/>
      </c>
    </row>
    <row r="26" spans="4:39" ht="27.75" customHeight="1">
      <c r="D26" s="587" t="str">
        <f>IF(【2】見・契!D26="","",【2】見・契!D26)</f>
        <v/>
      </c>
      <c r="E26" s="438" t="str">
        <f>IF(【2】見・契!E26="","",【2】見・契!E26)</f>
        <v/>
      </c>
      <c r="F26" s="703" t="s">
        <v>244</v>
      </c>
      <c r="G26" s="402" t="str">
        <f>IF(【2】見・契!G26="","",【2】見・契!G26)</f>
        <v/>
      </c>
      <c r="H26" s="705" t="str">
        <f>IF(【2】見・契!H26="","",【2】見・契!H26)</f>
        <v/>
      </c>
      <c r="I26" s="1050" t="str">
        <f>IF(【2】見・契!I26="","",【2】見・契!I26)</f>
        <v/>
      </c>
      <c r="J26" s="1050"/>
      <c r="K26" s="737" t="str">
        <f>IF(【2】見・契!K26="","",【2】見・契!K26)</f>
        <v/>
      </c>
      <c r="L26" s="737" t="str">
        <f>IF(【2】見・契!L26="","",【2】見・契!L26)</f>
        <v/>
      </c>
      <c r="M26" s="705" t="str">
        <f>IF(【2】見・契!M26="","",【2】見・契!M26)</f>
        <v/>
      </c>
      <c r="N26" s="404" t="str">
        <f>IF(【2】見・契!N26="","",【2】見・契!N26)</f>
        <v/>
      </c>
      <c r="O26" s="430" t="str">
        <f>IF(【2】見・契!O26="","",【2】見・契!O26)</f>
        <v/>
      </c>
      <c r="P26" s="431" t="str">
        <f>IF(【2】見・契!P26="","",【2】見・契!P26)</f>
        <v/>
      </c>
      <c r="Q26" s="437" t="str">
        <f>IF(【2】見・契!$Q26="",IF($P26="講師",IF($E26="","",TIME(HOUR($G26-$E26),ROUNDUP(MINUTE($G26-$E26)/30,0)*30,0)*24),""),IF(OR(【2】見・契!$E26&lt;&gt;$E26,【2】見・契!$G26&lt;&gt;$G26),TIME(HOUR($G26-$E26),ROUNDUP(MINUTE($G26-$E26)/30,0)*30,0)*24,IF($P26&lt;&gt;"講師","",【2】見・契!$Q26)))</f>
        <v/>
      </c>
      <c r="R26" s="433" t="str">
        <f>IF($M26="","",IF($P26="講師",IF($O26="サブ",HLOOKUP(M26,'2024単価表'!$A$4:$B$5,2,FALSE)/2,HLOOKUP(M26,'2024単価表'!$A$4:$B$5,2,FALSE)),""))</f>
        <v/>
      </c>
      <c r="S26" s="410" t="str">
        <f t="shared" si="0"/>
        <v/>
      </c>
      <c r="T26" s="437" t="str">
        <f>IF(【2】見・契!$T26="",IF($P26="検討会等参加",IF($E26="","",TIME(HOUR($G26-$E26),ROUNDUP(MINUTE($G26-$E26)/30,0)*30,0)*24),""),IF(OR(【2】見・契!$E26&lt;&gt;$E26,【2】見・契!$G26&lt;&gt;$G26),TIME(HOUR($G26-$E26),ROUNDUP(MINUTE($G26-$E26)/30,0)*30,0)*24,IF($P26&lt;&gt;"検討会等参加","",【2】見・契!$T26)))</f>
        <v/>
      </c>
      <c r="U26" s="433" t="str">
        <f>IF($M26="","",IF($P26="検討会等参加",HLOOKUP(M26,'2024単価表'!$A$11:$B$12,2,0),""))</f>
        <v/>
      </c>
      <c r="V26" s="410" t="str">
        <f t="shared" si="1"/>
        <v/>
      </c>
      <c r="W26" s="404" t="str">
        <f>IF(【2】見・契!W26="","",【2】見・契!W26)</f>
        <v/>
      </c>
      <c r="X26" s="434" t="str">
        <f>IF(【2】見・契!X26="","",【2】見・契!X26)</f>
        <v/>
      </c>
      <c r="Y26" s="705" t="str">
        <f>IF(【2】見・契!Y26="","",【2】見・契!Y26)</f>
        <v/>
      </c>
      <c r="Z26" s="410" t="str">
        <f t="shared" si="4"/>
        <v/>
      </c>
      <c r="AA26" s="410" t="str">
        <f t="shared" si="5"/>
        <v/>
      </c>
      <c r="AB26" s="435" t="str">
        <f>IF(【2】見・契!AB26="","",【2】見・契!AB26)</f>
        <v/>
      </c>
      <c r="AC26" s="705" t="str">
        <f>IF(【2】見・契!AC26="","",【2】見・契!AC26)</f>
        <v/>
      </c>
      <c r="AD26" s="410" t="str">
        <f t="shared" si="6"/>
        <v/>
      </c>
      <c r="AE26" s="410" t="str">
        <f t="shared" si="7"/>
        <v/>
      </c>
      <c r="AF26" s="437" t="str">
        <f>IF(【2】見・契!$AF26="",IF($P26="講習料",IF($E26="","",TIME(HOUR($G26-$E26),ROUNDUP(MINUTE($G26-$E26)/30,0)*30,0)*24),""),IF(OR(【2】見・契!$E26&lt;&gt;$E26,【2】見・契!$G26&lt;&gt;$G26),TIME(HOUR($G26-$E26),ROUNDUP(MINUTE($G26-$E26)/30,0)*30,0)*24,IF($P26&lt;&gt;"講習料","",【2】見・契!$AF26)))</f>
        <v/>
      </c>
      <c r="AG26" s="433" t="str">
        <f>IF($M26="","",IF($P26="講習料",IF($O26="サブ",HLOOKUP(M26,'2024単価表'!$A$27:$B$28,2,0)/2,HLOOKUP(M26,'2024単価表'!$A$27:$B$28,2,0)),""))</f>
        <v/>
      </c>
      <c r="AH26" s="410" t="str">
        <f t="shared" si="2"/>
        <v/>
      </c>
      <c r="AI26" s="437" t="str">
        <f>IF(【2】見・契!$AI26="",IF($P26="検討会(法人参加)",IF($E26="","",TIME(HOUR($G26-$E26),ROUNDUP(MINUTE($G26-$E26)/30,0)*30,0)*24),""),IF(OR(【2】見・契!$E26&lt;&gt;$E26,【2】見・契!$G26&lt;&gt;$G26),TIME(HOUR($G26-$E26),ROUNDUP(MINUTE($G26-$E26)/30,0)*30,0)*24,IF($P26&lt;&gt;"検討会(法人参加)","",【2】見・契!$AI26)))</f>
        <v/>
      </c>
      <c r="AJ26" s="496" t="str">
        <f>IF($M26="","",IF($P26="検討会(法人参加)",HLOOKUP(M26,'2024単価表'!$A$27:$B$28,2,0)/2,""))</f>
        <v/>
      </c>
      <c r="AK26" s="410" t="str">
        <f t="shared" si="3"/>
        <v/>
      </c>
      <c r="AL26" s="436"/>
      <c r="AM26" s="745" t="str">
        <f>IF(【2】見・契!$AM26="","",【2】見・契!$AM26)</f>
        <v/>
      </c>
    </row>
    <row r="27" spans="4:39" ht="27.75" customHeight="1">
      <c r="D27" s="587" t="str">
        <f>IF(【2】見・契!D27="","",【2】見・契!D27)</f>
        <v/>
      </c>
      <c r="E27" s="438" t="str">
        <f>IF(【2】見・契!E27="","",【2】見・契!E27)</f>
        <v/>
      </c>
      <c r="F27" s="703" t="s">
        <v>245</v>
      </c>
      <c r="G27" s="402" t="str">
        <f>IF(【2】見・契!G27="","",【2】見・契!G27)</f>
        <v/>
      </c>
      <c r="H27" s="705" t="str">
        <f>IF(【2】見・契!H27="","",【2】見・契!H27)</f>
        <v/>
      </c>
      <c r="I27" s="1050" t="str">
        <f>IF(【2】見・契!I27="","",【2】見・契!I27)</f>
        <v/>
      </c>
      <c r="J27" s="1050"/>
      <c r="K27" s="737" t="str">
        <f>IF(【2】見・契!K27="","",【2】見・契!K27)</f>
        <v/>
      </c>
      <c r="L27" s="737" t="str">
        <f>IF(【2】見・契!L27="","",【2】見・契!L27)</f>
        <v/>
      </c>
      <c r="M27" s="403" t="str">
        <f>IF(【2】見・契!M27="","",【2】見・契!M27)</f>
        <v/>
      </c>
      <c r="N27" s="404" t="str">
        <f>IF(【2】見・契!N27="","",【2】見・契!N27)</f>
        <v/>
      </c>
      <c r="O27" s="430" t="str">
        <f>IF(【2】見・契!O27="","",【2】見・契!O27)</f>
        <v/>
      </c>
      <c r="P27" s="431" t="str">
        <f>IF(【2】見・契!P27="","",【2】見・契!P27)</f>
        <v/>
      </c>
      <c r="Q27" s="432" t="str">
        <f>IF(【2】見・契!$Q27="",IF($P27="講師",IF($E27="","",TIME(HOUR($G27-$E27),ROUNDUP(MINUTE($G27-$E27)/30,0)*30,0)*24),""),IF(OR(【2】見・契!$E27&lt;&gt;$E27,【2】見・契!$G27&lt;&gt;$G27),TIME(HOUR($G27-$E27),ROUNDUP(MINUTE($G27-$E27)/30,0)*30,0)*24,IF($P27&lt;&gt;"講師","",【2】見・契!$Q27)))</f>
        <v/>
      </c>
      <c r="R27" s="433" t="str">
        <f>IF($M27="","",IF($P27="講師",IF($O27="サブ",HLOOKUP(M27,'2024単価表'!$A$4:$B$5,2,FALSE)/2,HLOOKUP(M27,'2024単価表'!$A$4:$B$5,2,FALSE)),""))</f>
        <v/>
      </c>
      <c r="S27" s="410" t="str">
        <f t="shared" si="0"/>
        <v/>
      </c>
      <c r="T27" s="432" t="str">
        <f>IF(【2】見・契!$T27="",IF($P27="検討会等参加",IF($E27="","",TIME(HOUR($G27-$E27),ROUNDUP(MINUTE($G27-$E27)/30,0)*30,0)*24),""),IF(OR(【2】見・契!$E27&lt;&gt;$E27,【2】見・契!$G27&lt;&gt;$G27),TIME(HOUR($G27-$E27),ROUNDUP(MINUTE($G27-$E27)/30,0)*30,0)*24,IF($P27&lt;&gt;"検討会等参加","",【2】見・契!$T27)))</f>
        <v/>
      </c>
      <c r="U27" s="433" t="str">
        <f>IF($M27="","",IF($P27="検討会等参加",HLOOKUP(M27,'2024単価表'!$A$11:$B$12,2,0),""))</f>
        <v/>
      </c>
      <c r="V27" s="410" t="str">
        <f t="shared" si="1"/>
        <v/>
      </c>
      <c r="W27" s="404" t="str">
        <f>IF(【2】見・契!W27="","",【2】見・契!W27)</f>
        <v/>
      </c>
      <c r="X27" s="434" t="str">
        <f>IF(【2】見・契!X27="","",【2】見・契!X27)</f>
        <v/>
      </c>
      <c r="Y27" s="403" t="str">
        <f>IF(【2】見・契!Y27="","",【2】見・契!Y27)</f>
        <v/>
      </c>
      <c r="Z27" s="410" t="str">
        <f t="shared" si="4"/>
        <v/>
      </c>
      <c r="AA27" s="410" t="str">
        <f t="shared" si="5"/>
        <v/>
      </c>
      <c r="AB27" s="435" t="str">
        <f>IF(【2】見・契!AB27="","",【2】見・契!AB27)</f>
        <v/>
      </c>
      <c r="AC27" s="705" t="str">
        <f>IF(【2】見・契!AC27="","",【2】見・契!AC27)</f>
        <v/>
      </c>
      <c r="AD27" s="410" t="str">
        <f t="shared" si="6"/>
        <v/>
      </c>
      <c r="AE27" s="410" t="str">
        <f t="shared" si="7"/>
        <v/>
      </c>
      <c r="AF27" s="432" t="str">
        <f>IF(【2】見・契!$AF27="",IF($P27="講習料",IF($E27="","",TIME(HOUR($G27-$E27),ROUNDUP(MINUTE($G27-$E27)/30,0)*30,0)*24),""),IF(OR(【2】見・契!$E27&lt;&gt;$E27,【2】見・契!$G27&lt;&gt;$G27),TIME(HOUR($G27-$E27),ROUNDUP(MINUTE($G27-$E27)/30,0)*30,0)*24,IF($P27&lt;&gt;"講習料","",【2】見・契!$AF27)))</f>
        <v/>
      </c>
      <c r="AG27" s="433" t="str">
        <f>IF($M27="","",IF($P27="講習料",IF($O27="サブ",HLOOKUP(M27,'2024単価表'!$A$27:$B$28,2,0)/2,HLOOKUP(M27,'2024単価表'!$A$27:$B$28,2,0)),""))</f>
        <v/>
      </c>
      <c r="AH27" s="410" t="str">
        <f t="shared" si="2"/>
        <v/>
      </c>
      <c r="AI27" s="432" t="str">
        <f>IF(【2】見・契!$AI27="",IF($P27="検討会(法人参加)",IF($E27="","",TIME(HOUR($G27-$E27),ROUNDUP(MINUTE($G27-$E27)/30,0)*30,0)*24),""),IF(OR(【2】見・契!$E27&lt;&gt;$E27,【2】見・契!$G27&lt;&gt;$G27),TIME(HOUR($G27-$E27),ROUNDUP(MINUTE($G27-$E27)/30,0)*30,0)*24,IF($P27&lt;&gt;"検討会(法人参加)","",【2】見・契!$AI27)))</f>
        <v/>
      </c>
      <c r="AJ27" s="496" t="str">
        <f>IF($M27="","",IF($P27="検討会(法人参加)",HLOOKUP(M27,'2024単価表'!$A$27:$B$28,2,0)/2,""))</f>
        <v/>
      </c>
      <c r="AK27" s="410" t="str">
        <f t="shared" si="3"/>
        <v/>
      </c>
      <c r="AL27" s="436"/>
      <c r="AM27" s="745" t="str">
        <f>IF(【2】見・契!$AM27="","",【2】見・契!$AM27)</f>
        <v/>
      </c>
    </row>
    <row r="28" spans="4:39" ht="27.75" customHeight="1">
      <c r="D28" s="587" t="str">
        <f>IF(【2】見・契!D28="","",【2】見・契!D28)</f>
        <v/>
      </c>
      <c r="E28" s="438" t="str">
        <f>IF(【2】見・契!E28="","",【2】見・契!E28)</f>
        <v/>
      </c>
      <c r="F28" s="703" t="s">
        <v>244</v>
      </c>
      <c r="G28" s="402" t="str">
        <f>IF(【2】見・契!G28="","",【2】見・契!G28)</f>
        <v/>
      </c>
      <c r="H28" s="705" t="str">
        <f>IF(【2】見・契!H28="","",【2】見・契!H28)</f>
        <v/>
      </c>
      <c r="I28" s="1050" t="str">
        <f>IF(【2】見・契!I28="","",【2】見・契!I28)</f>
        <v/>
      </c>
      <c r="J28" s="1050"/>
      <c r="K28" s="737" t="str">
        <f>IF(【2】見・契!K28="","",【2】見・契!K28)</f>
        <v/>
      </c>
      <c r="L28" s="737" t="str">
        <f>IF(【2】見・契!L28="","",【2】見・契!L28)</f>
        <v/>
      </c>
      <c r="M28" s="705" t="str">
        <f>IF(【2】見・契!M28="","",【2】見・契!M28)</f>
        <v/>
      </c>
      <c r="N28" s="404" t="str">
        <f>IF(【2】見・契!N28="","",【2】見・契!N28)</f>
        <v/>
      </c>
      <c r="O28" s="430" t="str">
        <f>IF(【2】見・契!O28="","",【2】見・契!O28)</f>
        <v/>
      </c>
      <c r="P28" s="431" t="str">
        <f>IF(【2】見・契!P28="","",【2】見・契!P28)</f>
        <v/>
      </c>
      <c r="Q28" s="437" t="str">
        <f>IF(【2】見・契!$Q28="",IF($P28="講師",IF($E28="","",TIME(HOUR($G28-$E28),ROUNDUP(MINUTE($G28-$E28)/30,0)*30,0)*24),""),IF(OR(【2】見・契!$E28&lt;&gt;$E28,【2】見・契!$G28&lt;&gt;$G28),TIME(HOUR($G28-$E28),ROUNDUP(MINUTE($G28-$E28)/30,0)*30,0)*24,IF($P28&lt;&gt;"講師","",【2】見・契!$Q28)))</f>
        <v/>
      </c>
      <c r="R28" s="433" t="str">
        <f>IF($M28="","",IF($P28="講師",IF($O28="サブ",HLOOKUP(M28,'2024単価表'!$A$4:$B$5,2,FALSE)/2,HLOOKUP(M28,'2024単価表'!$A$4:$B$5,2,FALSE)),""))</f>
        <v/>
      </c>
      <c r="S28" s="410" t="str">
        <f t="shared" si="0"/>
        <v/>
      </c>
      <c r="T28" s="437" t="str">
        <f>IF(【2】見・契!$T28="",IF($P28="検討会等参加",IF($E28="","",TIME(HOUR($G28-$E28),ROUNDUP(MINUTE($G28-$E28)/30,0)*30,0)*24),""),IF(OR(【2】見・契!$E28&lt;&gt;$E28,【2】見・契!$G28&lt;&gt;$G28),TIME(HOUR($G28-$E28),ROUNDUP(MINUTE($G28-$E28)/30,0)*30,0)*24,IF($P28&lt;&gt;"検討会等参加","",【2】見・契!$T28)))</f>
        <v/>
      </c>
      <c r="U28" s="433" t="str">
        <f>IF($M28="","",IF($P28="検討会等参加",HLOOKUP(M28,'2024単価表'!$A$11:$B$12,2,0),""))</f>
        <v/>
      </c>
      <c r="V28" s="410" t="str">
        <f t="shared" si="1"/>
        <v/>
      </c>
      <c r="W28" s="404" t="str">
        <f>IF(【2】見・契!W28="","",【2】見・契!W28)</f>
        <v/>
      </c>
      <c r="X28" s="434" t="str">
        <f>IF(【2】見・契!X28="","",【2】見・契!X28)</f>
        <v/>
      </c>
      <c r="Y28" s="705" t="str">
        <f>IF(【2】見・契!Y28="","",【2】見・契!Y28)</f>
        <v/>
      </c>
      <c r="Z28" s="410" t="str">
        <f t="shared" si="4"/>
        <v/>
      </c>
      <c r="AA28" s="410" t="str">
        <f t="shared" si="5"/>
        <v/>
      </c>
      <c r="AB28" s="435" t="str">
        <f>IF(【2】見・契!AB28="","",【2】見・契!AB28)</f>
        <v/>
      </c>
      <c r="AC28" s="705" t="str">
        <f>IF(【2】見・契!AC28="","",【2】見・契!AC28)</f>
        <v/>
      </c>
      <c r="AD28" s="410" t="str">
        <f t="shared" si="6"/>
        <v/>
      </c>
      <c r="AE28" s="410" t="str">
        <f t="shared" si="7"/>
        <v/>
      </c>
      <c r="AF28" s="437" t="str">
        <f>IF(【2】見・契!$AF28="",IF($P28="講習料",IF($E28="","",TIME(HOUR($G28-$E28),ROUNDUP(MINUTE($G28-$E28)/30,0)*30,0)*24),""),IF(OR(【2】見・契!$E28&lt;&gt;$E28,【2】見・契!$G28&lt;&gt;$G28),TIME(HOUR($G28-$E28),ROUNDUP(MINUTE($G28-$E28)/30,0)*30,0)*24,IF($P28&lt;&gt;"講習料","",【2】見・契!$AF28)))</f>
        <v/>
      </c>
      <c r="AG28" s="433" t="str">
        <f>IF($M28="","",IF($P28="講習料",IF($O28="サブ",HLOOKUP(M28,'2024単価表'!$A$27:$B$28,2,0)/2,HLOOKUP(M28,'2024単価表'!$A$27:$B$28,2,0)),""))</f>
        <v/>
      </c>
      <c r="AH28" s="410" t="str">
        <f t="shared" si="2"/>
        <v/>
      </c>
      <c r="AI28" s="437" t="str">
        <f>IF(【2】見・契!$AI28="",IF($P28="検討会(法人参加)",IF($E28="","",TIME(HOUR($G28-$E28),ROUNDUP(MINUTE($G28-$E28)/30,0)*30,0)*24),""),IF(OR(【2】見・契!$E28&lt;&gt;$E28,【2】見・契!$G28&lt;&gt;$G28),TIME(HOUR($G28-$E28),ROUNDUP(MINUTE($G28-$E28)/30,0)*30,0)*24,IF($P28&lt;&gt;"検討会(法人参加)","",【2】見・契!$AI28)))</f>
        <v/>
      </c>
      <c r="AJ28" s="496" t="str">
        <f>IF($M28="","",IF($P28="検討会(法人参加)",HLOOKUP(M28,'2024単価表'!$A$27:$B$28,2,0)/2,""))</f>
        <v/>
      </c>
      <c r="AK28" s="410" t="str">
        <f t="shared" si="3"/>
        <v/>
      </c>
      <c r="AL28" s="436"/>
      <c r="AM28" s="745" t="str">
        <f>IF(【2】見・契!$AM28="","",【2】見・契!$AM28)</f>
        <v/>
      </c>
    </row>
    <row r="29" spans="4:39" ht="27.75" customHeight="1">
      <c r="D29" s="587" t="str">
        <f>IF(【2】見・契!D29="","",【2】見・契!D29)</f>
        <v/>
      </c>
      <c r="E29" s="438" t="str">
        <f>IF(【2】見・契!E29="","",【2】見・契!E29)</f>
        <v/>
      </c>
      <c r="F29" s="703" t="s">
        <v>245</v>
      </c>
      <c r="G29" s="402" t="str">
        <f>IF(【2】見・契!G29="","",【2】見・契!G29)</f>
        <v/>
      </c>
      <c r="H29" s="705" t="str">
        <f>IF(【2】見・契!H29="","",【2】見・契!H29)</f>
        <v/>
      </c>
      <c r="I29" s="1050" t="str">
        <f>IF(【2】見・契!I29="","",【2】見・契!I29)</f>
        <v/>
      </c>
      <c r="J29" s="1050"/>
      <c r="K29" s="737" t="str">
        <f>IF(【2】見・契!K29="","",【2】見・契!K29)</f>
        <v/>
      </c>
      <c r="L29" s="737" t="str">
        <f>IF(【2】見・契!L29="","",【2】見・契!L29)</f>
        <v/>
      </c>
      <c r="M29" s="403" t="str">
        <f>IF(【2】見・契!M29="","",【2】見・契!M29)</f>
        <v/>
      </c>
      <c r="N29" s="404" t="str">
        <f>IF(【2】見・契!N29="","",【2】見・契!N29)</f>
        <v/>
      </c>
      <c r="O29" s="430" t="str">
        <f>IF(【2】見・契!O29="","",【2】見・契!O29)</f>
        <v/>
      </c>
      <c r="P29" s="431" t="str">
        <f>IF(【2】見・契!P29="","",【2】見・契!P29)</f>
        <v/>
      </c>
      <c r="Q29" s="432" t="str">
        <f>IF(【2】見・契!$Q29="",IF($P29="講師",IF($E29="","",TIME(HOUR($G29-$E29),ROUNDUP(MINUTE($G29-$E29)/30,0)*30,0)*24),""),IF(OR(【2】見・契!$E29&lt;&gt;$E29,【2】見・契!$G29&lt;&gt;$G29),TIME(HOUR($G29-$E29),ROUNDUP(MINUTE($G29-$E29)/30,0)*30,0)*24,IF($P29&lt;&gt;"講師","",【2】見・契!$Q29)))</f>
        <v/>
      </c>
      <c r="R29" s="433" t="str">
        <f>IF($M29="","",IF($P29="講師",IF($O29="サブ",HLOOKUP(M29,'2024単価表'!$A$4:$B$5,2,FALSE)/2,HLOOKUP(M29,'2024単価表'!$A$4:$B$5,2,FALSE)),""))</f>
        <v/>
      </c>
      <c r="S29" s="410" t="str">
        <f t="shared" si="0"/>
        <v/>
      </c>
      <c r="T29" s="432" t="str">
        <f>IF(【2】見・契!$T29="",IF($P29="検討会等参加",IF($E29="","",TIME(HOUR($G29-$E29),ROUNDUP(MINUTE($G29-$E29)/30,0)*30,0)*24),""),IF(OR(【2】見・契!$E29&lt;&gt;$E29,【2】見・契!$G29&lt;&gt;$G29),TIME(HOUR($G29-$E29),ROUNDUP(MINUTE($G29-$E29)/30,0)*30,0)*24,IF($P29&lt;&gt;"検討会等参加","",【2】見・契!$T29)))</f>
        <v/>
      </c>
      <c r="U29" s="433" t="str">
        <f>IF($M29="","",IF($P29="検討会等参加",HLOOKUP(M29,'2024単価表'!$A$11:$B$12,2,0),""))</f>
        <v/>
      </c>
      <c r="V29" s="410" t="str">
        <f t="shared" si="1"/>
        <v/>
      </c>
      <c r="W29" s="404" t="str">
        <f>IF(【2】見・契!W29="","",【2】見・契!W29)</f>
        <v/>
      </c>
      <c r="X29" s="434" t="str">
        <f>IF(【2】見・契!X29="","",【2】見・契!X29)</f>
        <v/>
      </c>
      <c r="Y29" s="403" t="str">
        <f>IF(【2】見・契!Y29="","",【2】見・契!Y29)</f>
        <v/>
      </c>
      <c r="Z29" s="410" t="str">
        <f t="shared" si="4"/>
        <v/>
      </c>
      <c r="AA29" s="410" t="str">
        <f t="shared" si="5"/>
        <v/>
      </c>
      <c r="AB29" s="435" t="str">
        <f>IF(【2】見・契!AB29="","",【2】見・契!AB29)</f>
        <v/>
      </c>
      <c r="AC29" s="705" t="str">
        <f>IF(【2】見・契!AC29="","",【2】見・契!AC29)</f>
        <v/>
      </c>
      <c r="AD29" s="410" t="str">
        <f t="shared" si="6"/>
        <v/>
      </c>
      <c r="AE29" s="410" t="str">
        <f t="shared" si="7"/>
        <v/>
      </c>
      <c r="AF29" s="432" t="str">
        <f>IF(【2】見・契!$AF29="",IF($P29="講習料",IF($E29="","",TIME(HOUR($G29-$E29),ROUNDUP(MINUTE($G29-$E29)/30,0)*30,0)*24),""),IF(OR(【2】見・契!$E29&lt;&gt;$E29,【2】見・契!$G29&lt;&gt;$G29),TIME(HOUR($G29-$E29),ROUNDUP(MINUTE($G29-$E29)/30,0)*30,0)*24,IF($P29&lt;&gt;"講習料","",【2】見・契!$AF29)))</f>
        <v/>
      </c>
      <c r="AG29" s="433" t="str">
        <f>IF($M29="","",IF($P29="講習料",IF($O29="サブ",HLOOKUP(M29,'2024単価表'!$A$27:$B$28,2,0)/2,HLOOKUP(M29,'2024単価表'!$A$27:$B$28,2,0)),""))</f>
        <v/>
      </c>
      <c r="AH29" s="410" t="str">
        <f t="shared" si="2"/>
        <v/>
      </c>
      <c r="AI29" s="432" t="str">
        <f>IF(【2】見・契!$AI29="",IF($P29="検討会(法人参加)",IF($E29="","",TIME(HOUR($G29-$E29),ROUNDUP(MINUTE($G29-$E29)/30,0)*30,0)*24),""),IF(OR(【2】見・契!$E29&lt;&gt;$E29,【2】見・契!$G29&lt;&gt;$G29),TIME(HOUR($G29-$E29),ROUNDUP(MINUTE($G29-$E29)/30,0)*30,0)*24,IF($P29&lt;&gt;"検討会(法人参加)","",【2】見・契!$AI29)))</f>
        <v/>
      </c>
      <c r="AJ29" s="496" t="str">
        <f>IF($M29="","",IF($P29="検討会(法人参加)",HLOOKUP(M29,'2024単価表'!$A$27:$B$28,2,0)/2,""))</f>
        <v/>
      </c>
      <c r="AK29" s="410" t="str">
        <f t="shared" si="3"/>
        <v/>
      </c>
      <c r="AL29" s="436"/>
      <c r="AM29" s="745" t="str">
        <f>IF(【2】見・契!$AM29="","",【2】見・契!$AM29)</f>
        <v/>
      </c>
    </row>
    <row r="30" spans="4:39" ht="27.75" customHeight="1">
      <c r="D30" s="587" t="str">
        <f>IF(【2】見・契!D30="","",【2】見・契!D30)</f>
        <v/>
      </c>
      <c r="E30" s="438" t="str">
        <f>IF(【2】見・契!E30="","",【2】見・契!E30)</f>
        <v/>
      </c>
      <c r="F30" s="703" t="s">
        <v>244</v>
      </c>
      <c r="G30" s="402" t="str">
        <f>IF(【2】見・契!G30="","",【2】見・契!G30)</f>
        <v/>
      </c>
      <c r="H30" s="705" t="str">
        <f>IF(【2】見・契!H30="","",【2】見・契!H30)</f>
        <v/>
      </c>
      <c r="I30" s="1050" t="str">
        <f>IF(【2】見・契!I30="","",【2】見・契!I30)</f>
        <v/>
      </c>
      <c r="J30" s="1050"/>
      <c r="K30" s="737" t="str">
        <f>IF(【2】見・契!K30="","",【2】見・契!K30)</f>
        <v/>
      </c>
      <c r="L30" s="737" t="str">
        <f>IF(【2】見・契!L30="","",【2】見・契!L30)</f>
        <v/>
      </c>
      <c r="M30" s="705" t="str">
        <f>IF(【2】見・契!M30="","",【2】見・契!M30)</f>
        <v/>
      </c>
      <c r="N30" s="404" t="str">
        <f>IF(【2】見・契!N30="","",【2】見・契!N30)</f>
        <v/>
      </c>
      <c r="O30" s="430" t="str">
        <f>IF(【2】見・契!O30="","",【2】見・契!O30)</f>
        <v/>
      </c>
      <c r="P30" s="431" t="str">
        <f>IF(【2】見・契!P30="","",【2】見・契!P30)</f>
        <v/>
      </c>
      <c r="Q30" s="437" t="str">
        <f>IF(【2】見・契!$Q30="",IF($P30="講師",IF($E30="","",TIME(HOUR($G30-$E30),ROUNDUP(MINUTE($G30-$E30)/30,0)*30,0)*24),""),IF(OR(【2】見・契!$E30&lt;&gt;$E30,【2】見・契!$G30&lt;&gt;$G30),TIME(HOUR($G30-$E30),ROUNDUP(MINUTE($G30-$E30)/30,0)*30,0)*24,IF($P30&lt;&gt;"講師","",【2】見・契!$Q30)))</f>
        <v/>
      </c>
      <c r="R30" s="433" t="str">
        <f>IF($M30="","",IF($P30="講師",IF($O30="サブ",HLOOKUP(M30,'2024単価表'!$A$4:$B$5,2,FALSE)/2,HLOOKUP(M30,'2024単価表'!$A$4:$B$5,2,FALSE)),""))</f>
        <v/>
      </c>
      <c r="S30" s="410" t="str">
        <f t="shared" si="0"/>
        <v/>
      </c>
      <c r="T30" s="437" t="str">
        <f>IF(【2】見・契!$T30="",IF($P30="検討会等参加",IF($E30="","",TIME(HOUR($G30-$E30),ROUNDUP(MINUTE($G30-$E30)/30,0)*30,0)*24),""),IF(OR(【2】見・契!$E30&lt;&gt;$E30,【2】見・契!$G30&lt;&gt;$G30),TIME(HOUR($G30-$E30),ROUNDUP(MINUTE($G30-$E30)/30,0)*30,0)*24,IF($P30&lt;&gt;"検討会等参加","",【2】見・契!$T30)))</f>
        <v/>
      </c>
      <c r="U30" s="433" t="str">
        <f>IF($M30="","",IF($P30="検討会等参加",HLOOKUP(M30,'2024単価表'!$A$11:$B$12,2,0),""))</f>
        <v/>
      </c>
      <c r="V30" s="410" t="str">
        <f t="shared" si="1"/>
        <v/>
      </c>
      <c r="W30" s="404" t="str">
        <f>IF(【2】見・契!W30="","",【2】見・契!W30)</f>
        <v/>
      </c>
      <c r="X30" s="434" t="str">
        <f>IF(【2】見・契!X30="","",【2】見・契!X30)</f>
        <v/>
      </c>
      <c r="Y30" s="705" t="str">
        <f>IF(【2】見・契!Y30="","",【2】見・契!Y30)</f>
        <v/>
      </c>
      <c r="Z30" s="410" t="str">
        <f t="shared" si="4"/>
        <v/>
      </c>
      <c r="AA30" s="410" t="str">
        <f t="shared" si="5"/>
        <v/>
      </c>
      <c r="AB30" s="435" t="str">
        <f>IF(【2】見・契!AB30="","",【2】見・契!AB30)</f>
        <v/>
      </c>
      <c r="AC30" s="705" t="str">
        <f>IF(【2】見・契!AC30="","",【2】見・契!AC30)</f>
        <v/>
      </c>
      <c r="AD30" s="410" t="str">
        <f t="shared" si="6"/>
        <v/>
      </c>
      <c r="AE30" s="410" t="str">
        <f t="shared" si="7"/>
        <v/>
      </c>
      <c r="AF30" s="437" t="str">
        <f>IF(【2】見・契!$AF30="",IF($P30="講習料",IF($E30="","",TIME(HOUR($G30-$E30),ROUNDUP(MINUTE($G30-$E30)/30,0)*30,0)*24),""),IF(OR(【2】見・契!$E30&lt;&gt;$E30,【2】見・契!$G30&lt;&gt;$G30),TIME(HOUR($G30-$E30),ROUNDUP(MINUTE($G30-$E30)/30,0)*30,0)*24,IF($P30&lt;&gt;"講習料","",【2】見・契!$AF30)))</f>
        <v/>
      </c>
      <c r="AG30" s="433" t="str">
        <f>IF($M30="","",IF($P30="講習料",IF($O30="サブ",HLOOKUP(M30,'2024単価表'!$A$27:$B$28,2,0)/2,HLOOKUP(M30,'2024単価表'!$A$27:$B$28,2,0)),""))</f>
        <v/>
      </c>
      <c r="AH30" s="410" t="str">
        <f t="shared" si="2"/>
        <v/>
      </c>
      <c r="AI30" s="437" t="str">
        <f>IF(【2】見・契!$AI30="",IF($P30="検討会(法人参加)",IF($E30="","",TIME(HOUR($G30-$E30),ROUNDUP(MINUTE($G30-$E30)/30,0)*30,0)*24),""),IF(OR(【2】見・契!$E30&lt;&gt;$E30,【2】見・契!$G30&lt;&gt;$G30),TIME(HOUR($G30-$E30),ROUNDUP(MINUTE($G30-$E30)/30,0)*30,0)*24,IF($P30&lt;&gt;"検討会(法人参加)","",【2】見・契!$AI30)))</f>
        <v/>
      </c>
      <c r="AJ30" s="496" t="str">
        <f>IF($M30="","",IF($P30="検討会(法人参加)",HLOOKUP(M30,'2024単価表'!$A$27:$B$28,2,0)/2,""))</f>
        <v/>
      </c>
      <c r="AK30" s="410" t="str">
        <f t="shared" si="3"/>
        <v/>
      </c>
      <c r="AL30" s="436"/>
      <c r="AM30" s="745" t="str">
        <f>IF(【2】見・契!$AM30="","",【2】見・契!$AM30)</f>
        <v/>
      </c>
    </row>
    <row r="31" spans="4:39" ht="27.75" customHeight="1">
      <c r="D31" s="587" t="str">
        <f>IF(【2】見・契!D31="","",【2】見・契!D31)</f>
        <v/>
      </c>
      <c r="E31" s="438" t="str">
        <f>IF(【2】見・契!E31="","",【2】見・契!E31)</f>
        <v/>
      </c>
      <c r="F31" s="703" t="s">
        <v>245</v>
      </c>
      <c r="G31" s="402" t="str">
        <f>IF(【2】見・契!G31="","",【2】見・契!G31)</f>
        <v/>
      </c>
      <c r="H31" s="705" t="str">
        <f>IF(【2】見・契!H31="","",【2】見・契!H31)</f>
        <v/>
      </c>
      <c r="I31" s="1050" t="str">
        <f>IF(【2】見・契!I31="","",【2】見・契!I31)</f>
        <v/>
      </c>
      <c r="J31" s="1050"/>
      <c r="K31" s="737" t="str">
        <f>IF(【2】見・契!K31="","",【2】見・契!K31)</f>
        <v/>
      </c>
      <c r="L31" s="737" t="str">
        <f>IF(【2】見・契!L31="","",【2】見・契!L31)</f>
        <v/>
      </c>
      <c r="M31" s="403" t="str">
        <f>IF(【2】見・契!M31="","",【2】見・契!M31)</f>
        <v/>
      </c>
      <c r="N31" s="404" t="str">
        <f>IF(【2】見・契!N31="","",【2】見・契!N31)</f>
        <v/>
      </c>
      <c r="O31" s="430" t="str">
        <f>IF(【2】見・契!O31="","",【2】見・契!O31)</f>
        <v/>
      </c>
      <c r="P31" s="431" t="str">
        <f>IF(【2】見・契!P31="","",【2】見・契!P31)</f>
        <v/>
      </c>
      <c r="Q31" s="432" t="str">
        <f>IF(【2】見・契!$Q31="",IF($P31="講師",IF($E31="","",TIME(HOUR($G31-$E31),ROUNDUP(MINUTE($G31-$E31)/30,0)*30,0)*24),""),IF(OR(【2】見・契!$E31&lt;&gt;$E31,【2】見・契!$G31&lt;&gt;$G31),TIME(HOUR($G31-$E31),ROUNDUP(MINUTE($G31-$E31)/30,0)*30,0)*24,IF($P31&lt;&gt;"講師","",【2】見・契!$Q31)))</f>
        <v/>
      </c>
      <c r="R31" s="433" t="str">
        <f>IF($M31="","",IF($P31="講師",IF($O31="サブ",HLOOKUP(M31,'2024単価表'!$A$4:$B$5,2,FALSE)/2,HLOOKUP(M31,'2024単価表'!$A$4:$B$5,2,FALSE)),""))</f>
        <v/>
      </c>
      <c r="S31" s="410" t="str">
        <f t="shared" si="0"/>
        <v/>
      </c>
      <c r="T31" s="432" t="str">
        <f>IF(【2】見・契!$T31="",IF($P31="検討会等参加",IF($E31="","",TIME(HOUR($G31-$E31),ROUNDUP(MINUTE($G31-$E31)/30,0)*30,0)*24),""),IF(OR(【2】見・契!$E31&lt;&gt;$E31,【2】見・契!$G31&lt;&gt;$G31),TIME(HOUR($G31-$E31),ROUNDUP(MINUTE($G31-$E31)/30,0)*30,0)*24,IF($P31&lt;&gt;"検討会等参加","",【2】見・契!$T31)))</f>
        <v/>
      </c>
      <c r="U31" s="433" t="str">
        <f>IF($M31="","",IF($P31="検討会等参加",HLOOKUP(M31,'2024単価表'!$A$11:$B$12,2,0),""))</f>
        <v/>
      </c>
      <c r="V31" s="410" t="str">
        <f t="shared" si="1"/>
        <v/>
      </c>
      <c r="W31" s="404" t="str">
        <f>IF(【2】見・契!W31="","",【2】見・契!W31)</f>
        <v/>
      </c>
      <c r="X31" s="434" t="str">
        <f>IF(【2】見・契!X31="","",【2】見・契!X31)</f>
        <v/>
      </c>
      <c r="Y31" s="403" t="str">
        <f>IF(【2】見・契!Y31="","",【2】見・契!Y31)</f>
        <v/>
      </c>
      <c r="Z31" s="410" t="str">
        <f t="shared" si="4"/>
        <v/>
      </c>
      <c r="AA31" s="410" t="str">
        <f t="shared" si="5"/>
        <v/>
      </c>
      <c r="AB31" s="435" t="str">
        <f>IF(【2】見・契!AB31="","",【2】見・契!AB31)</f>
        <v/>
      </c>
      <c r="AC31" s="705" t="str">
        <f>IF(【2】見・契!AC31="","",【2】見・契!AC31)</f>
        <v/>
      </c>
      <c r="AD31" s="410" t="str">
        <f t="shared" si="6"/>
        <v/>
      </c>
      <c r="AE31" s="410" t="str">
        <f t="shared" si="7"/>
        <v/>
      </c>
      <c r="AF31" s="432" t="str">
        <f>IF(【2】見・契!$AF31="",IF($P31="講習料",IF($E31="","",TIME(HOUR($G31-$E31),ROUNDUP(MINUTE($G31-$E31)/30,0)*30,0)*24),""),IF(OR(【2】見・契!$E31&lt;&gt;$E31,【2】見・契!$G31&lt;&gt;$G31),TIME(HOUR($G31-$E31),ROUNDUP(MINUTE($G31-$E31)/30,0)*30,0)*24,IF($P31&lt;&gt;"講習料","",【2】見・契!$AF31)))</f>
        <v/>
      </c>
      <c r="AG31" s="433" t="str">
        <f>IF($M31="","",IF($P31="講習料",IF($O31="サブ",HLOOKUP(M31,'2024単価表'!$A$27:$B$28,2,0)/2,HLOOKUP(M31,'2024単価表'!$A$27:$B$28,2,0)),""))</f>
        <v/>
      </c>
      <c r="AH31" s="410" t="str">
        <f t="shared" si="2"/>
        <v/>
      </c>
      <c r="AI31" s="432" t="str">
        <f>IF(【2】見・契!$AI31="",IF($P31="検討会(法人参加)",IF($E31="","",TIME(HOUR($G31-$E31),ROUNDUP(MINUTE($G31-$E31)/30,0)*30,0)*24),""),IF(OR(【2】見・契!$E31&lt;&gt;$E31,【2】見・契!$G31&lt;&gt;$G31),TIME(HOUR($G31-$E31),ROUNDUP(MINUTE($G31-$E31)/30,0)*30,0)*24,IF($P31&lt;&gt;"検討会(法人参加)","",【2】見・契!$AI31)))</f>
        <v/>
      </c>
      <c r="AJ31" s="496" t="str">
        <f>IF($M31="","",IF($P31="検討会(法人参加)",HLOOKUP(M31,'2024単価表'!$A$27:$B$28,2,0)/2,""))</f>
        <v/>
      </c>
      <c r="AK31" s="410" t="str">
        <f t="shared" si="3"/>
        <v/>
      </c>
      <c r="AL31" s="436"/>
      <c r="AM31" s="745" t="str">
        <f>IF(【2】見・契!$AM31="","",【2】見・契!$AM31)</f>
        <v/>
      </c>
    </row>
    <row r="32" spans="4:39" ht="27.75" customHeight="1">
      <c r="D32" s="587" t="str">
        <f>IF(【2】見・契!D32="","",【2】見・契!D32)</f>
        <v/>
      </c>
      <c r="E32" s="438" t="str">
        <f>IF(【2】見・契!E32="","",【2】見・契!E32)</f>
        <v/>
      </c>
      <c r="F32" s="703" t="s">
        <v>244</v>
      </c>
      <c r="G32" s="402" t="str">
        <f>IF(【2】見・契!G32="","",【2】見・契!G32)</f>
        <v/>
      </c>
      <c r="H32" s="705" t="str">
        <f>IF(【2】見・契!H32="","",【2】見・契!H32)</f>
        <v/>
      </c>
      <c r="I32" s="1050" t="str">
        <f>IF(【2】見・契!I32="","",【2】見・契!I32)</f>
        <v/>
      </c>
      <c r="J32" s="1050"/>
      <c r="K32" s="737" t="str">
        <f>IF(【2】見・契!K32="","",【2】見・契!K32)</f>
        <v/>
      </c>
      <c r="L32" s="737" t="str">
        <f>IF(【2】見・契!L32="","",【2】見・契!L32)</f>
        <v/>
      </c>
      <c r="M32" s="705" t="str">
        <f>IF(【2】見・契!M32="","",【2】見・契!M32)</f>
        <v/>
      </c>
      <c r="N32" s="404" t="str">
        <f>IF(【2】見・契!N32="","",【2】見・契!N32)</f>
        <v/>
      </c>
      <c r="O32" s="430" t="str">
        <f>IF(【2】見・契!O32="","",【2】見・契!O32)</f>
        <v/>
      </c>
      <c r="P32" s="431" t="str">
        <f>IF(【2】見・契!P32="","",【2】見・契!P32)</f>
        <v/>
      </c>
      <c r="Q32" s="437" t="str">
        <f>IF(【2】見・契!$Q32="",IF($P32="講師",IF($E32="","",TIME(HOUR($G32-$E32),ROUNDUP(MINUTE($G32-$E32)/30,0)*30,0)*24),""),IF(OR(【2】見・契!$E32&lt;&gt;$E32,【2】見・契!$G32&lt;&gt;$G32),TIME(HOUR($G32-$E32),ROUNDUP(MINUTE($G32-$E32)/30,0)*30,0)*24,IF($P32&lt;&gt;"講師","",【2】見・契!$Q32)))</f>
        <v/>
      </c>
      <c r="R32" s="433" t="str">
        <f>IF($M32="","",IF($P32="講師",IF($O32="サブ",HLOOKUP(M32,'2024単価表'!$A$4:$B$5,2,FALSE)/2,HLOOKUP(M32,'2024単価表'!$A$4:$B$5,2,FALSE)),""))</f>
        <v/>
      </c>
      <c r="S32" s="410" t="str">
        <f t="shared" si="0"/>
        <v/>
      </c>
      <c r="T32" s="437" t="str">
        <f>IF(【2】見・契!$T32="",IF($P32="検討会等参加",IF($E32="","",TIME(HOUR($G32-$E32),ROUNDUP(MINUTE($G32-$E32)/30,0)*30,0)*24),""),IF(OR(【2】見・契!$E32&lt;&gt;$E32,【2】見・契!$G32&lt;&gt;$G32),TIME(HOUR($G32-$E32),ROUNDUP(MINUTE($G32-$E32)/30,0)*30,0)*24,IF($P32&lt;&gt;"検討会等参加","",【2】見・契!$T32)))</f>
        <v/>
      </c>
      <c r="U32" s="433" t="str">
        <f>IF($M32="","",IF($P32="検討会等参加",HLOOKUP(M32,'2024単価表'!$A$11:$B$12,2,0),""))</f>
        <v/>
      </c>
      <c r="V32" s="410" t="str">
        <f t="shared" si="1"/>
        <v/>
      </c>
      <c r="W32" s="404" t="str">
        <f>IF(【2】見・契!W32="","",【2】見・契!W32)</f>
        <v/>
      </c>
      <c r="X32" s="434" t="str">
        <f>IF(【2】見・契!X32="","",【2】見・契!X32)</f>
        <v/>
      </c>
      <c r="Y32" s="705" t="str">
        <f>IF(【2】見・契!Y32="","",【2】見・契!Y32)</f>
        <v/>
      </c>
      <c r="Z32" s="410" t="str">
        <f t="shared" si="4"/>
        <v/>
      </c>
      <c r="AA32" s="410" t="str">
        <f t="shared" si="5"/>
        <v/>
      </c>
      <c r="AB32" s="435" t="str">
        <f>IF(【2】見・契!AB32="","",【2】見・契!AB32)</f>
        <v/>
      </c>
      <c r="AC32" s="705" t="str">
        <f>IF(【2】見・契!AC32="","",【2】見・契!AC32)</f>
        <v/>
      </c>
      <c r="AD32" s="410" t="str">
        <f t="shared" si="6"/>
        <v/>
      </c>
      <c r="AE32" s="410" t="str">
        <f t="shared" si="7"/>
        <v/>
      </c>
      <c r="AF32" s="437" t="str">
        <f>IF(【2】見・契!$AF32="",IF($P32="講習料",IF($E32="","",TIME(HOUR($G32-$E32),ROUNDUP(MINUTE($G32-$E32)/30,0)*30,0)*24),""),IF(OR(【2】見・契!$E32&lt;&gt;$E32,【2】見・契!$G32&lt;&gt;$G32),TIME(HOUR($G32-$E32),ROUNDUP(MINUTE($G32-$E32)/30,0)*30,0)*24,IF($P32&lt;&gt;"講習料","",【2】見・契!$AF32)))</f>
        <v/>
      </c>
      <c r="AG32" s="433" t="str">
        <f>IF($M32="","",IF($P32="講習料",IF($O32="サブ",HLOOKUP(M32,'2024単価表'!$A$27:$B$28,2,0)/2,HLOOKUP(M32,'2024単価表'!$A$27:$B$28,2,0)),""))</f>
        <v/>
      </c>
      <c r="AH32" s="410" t="str">
        <f t="shared" si="2"/>
        <v/>
      </c>
      <c r="AI32" s="437" t="str">
        <f>IF(【2】見・契!$AI32="",IF($P32="検討会(法人参加)",IF($E32="","",TIME(HOUR($G32-$E32),ROUNDUP(MINUTE($G32-$E32)/30,0)*30,0)*24),""),IF(OR(【2】見・契!$E32&lt;&gt;$E32,【2】見・契!$G32&lt;&gt;$G32),TIME(HOUR($G32-$E32),ROUNDUP(MINUTE($G32-$E32)/30,0)*30,0)*24,IF($P32&lt;&gt;"検討会(法人参加)","",【2】見・契!$AI32)))</f>
        <v/>
      </c>
      <c r="AJ32" s="496" t="str">
        <f>IF($M32="","",IF($P32="検討会(法人参加)",HLOOKUP(M32,'2024単価表'!$A$27:$B$28,2,0)/2,""))</f>
        <v/>
      </c>
      <c r="AK32" s="410" t="str">
        <f t="shared" si="3"/>
        <v/>
      </c>
      <c r="AL32" s="436"/>
      <c r="AM32" s="745" t="str">
        <f>IF(【2】見・契!$AM32="","",【2】見・契!$AM32)</f>
        <v/>
      </c>
    </row>
    <row r="33" spans="4:39" ht="27.75" customHeight="1">
      <c r="D33" s="587" t="str">
        <f>IF(【2】見・契!D33="","",【2】見・契!D33)</f>
        <v/>
      </c>
      <c r="E33" s="438" t="str">
        <f>IF(【2】見・契!E33="","",【2】見・契!E33)</f>
        <v/>
      </c>
      <c r="F33" s="703" t="s">
        <v>245</v>
      </c>
      <c r="G33" s="402" t="str">
        <f>IF(【2】見・契!G33="","",【2】見・契!G33)</f>
        <v/>
      </c>
      <c r="H33" s="705" t="str">
        <f>IF(【2】見・契!H33="","",【2】見・契!H33)</f>
        <v/>
      </c>
      <c r="I33" s="1050" t="str">
        <f>IF(【2】見・契!I33="","",【2】見・契!I33)</f>
        <v/>
      </c>
      <c r="J33" s="1050"/>
      <c r="K33" s="737" t="str">
        <f>IF(【2】見・契!K33="","",【2】見・契!K33)</f>
        <v/>
      </c>
      <c r="L33" s="737" t="str">
        <f>IF(【2】見・契!L33="","",【2】見・契!L33)</f>
        <v/>
      </c>
      <c r="M33" s="403" t="str">
        <f>IF(【2】見・契!M33="","",【2】見・契!M33)</f>
        <v/>
      </c>
      <c r="N33" s="404" t="str">
        <f>IF(【2】見・契!N33="","",【2】見・契!N33)</f>
        <v/>
      </c>
      <c r="O33" s="430" t="str">
        <f>IF(【2】見・契!O33="","",【2】見・契!O33)</f>
        <v/>
      </c>
      <c r="P33" s="431" t="str">
        <f>IF(【2】見・契!P33="","",【2】見・契!P33)</f>
        <v/>
      </c>
      <c r="Q33" s="432" t="str">
        <f>IF(【2】見・契!$Q33="",IF($P33="講師",IF($E33="","",TIME(HOUR($G33-$E33),ROUNDUP(MINUTE($G33-$E33)/30,0)*30,0)*24),""),IF(OR(【2】見・契!$E33&lt;&gt;$E33,【2】見・契!$G33&lt;&gt;$G33),TIME(HOUR($G33-$E33),ROUNDUP(MINUTE($G33-$E33)/30,0)*30,0)*24,IF($P33&lt;&gt;"講師","",【2】見・契!$Q33)))</f>
        <v/>
      </c>
      <c r="R33" s="433" t="str">
        <f>IF($M33="","",IF($P33="講師",IF($O33="サブ",HLOOKUP(M33,'2024単価表'!$A$4:$B$5,2,FALSE)/2,HLOOKUP(M33,'2024単価表'!$A$4:$B$5,2,FALSE)),""))</f>
        <v/>
      </c>
      <c r="S33" s="410" t="str">
        <f t="shared" si="0"/>
        <v/>
      </c>
      <c r="T33" s="432" t="str">
        <f>IF(【2】見・契!$T33="",IF($P33="検討会等参加",IF($E33="","",TIME(HOUR($G33-$E33),ROUNDUP(MINUTE($G33-$E33)/30,0)*30,0)*24),""),IF(OR(【2】見・契!$E33&lt;&gt;$E33,【2】見・契!$G33&lt;&gt;$G33),TIME(HOUR($G33-$E33),ROUNDUP(MINUTE($G33-$E33)/30,0)*30,0)*24,IF($P33&lt;&gt;"検討会等参加","",【2】見・契!$T33)))</f>
        <v/>
      </c>
      <c r="U33" s="433" t="str">
        <f>IF($M33="","",IF($P33="検討会等参加",HLOOKUP(M33,'2024単価表'!$A$11:$B$12,2,0),""))</f>
        <v/>
      </c>
      <c r="V33" s="410" t="str">
        <f t="shared" si="1"/>
        <v/>
      </c>
      <c r="W33" s="404" t="str">
        <f>IF(【2】見・契!W33="","",【2】見・契!W33)</f>
        <v/>
      </c>
      <c r="X33" s="434" t="str">
        <f>IF(【2】見・契!X33="","",【2】見・契!X33)</f>
        <v/>
      </c>
      <c r="Y33" s="403" t="str">
        <f>IF(【2】見・契!Y33="","",【2】見・契!Y33)</f>
        <v/>
      </c>
      <c r="Z33" s="410" t="str">
        <f t="shared" si="4"/>
        <v/>
      </c>
      <c r="AA33" s="410" t="str">
        <f t="shared" si="5"/>
        <v/>
      </c>
      <c r="AB33" s="435" t="str">
        <f>IF(【2】見・契!AB33="","",【2】見・契!AB33)</f>
        <v/>
      </c>
      <c r="AC33" s="705" t="str">
        <f>IF(【2】見・契!AC33="","",【2】見・契!AC33)</f>
        <v/>
      </c>
      <c r="AD33" s="410" t="str">
        <f t="shared" si="6"/>
        <v/>
      </c>
      <c r="AE33" s="410" t="str">
        <f t="shared" si="7"/>
        <v/>
      </c>
      <c r="AF33" s="432" t="str">
        <f>IF(【2】見・契!$AF33="",IF($P33="講習料",IF($E33="","",TIME(HOUR($G33-$E33),ROUNDUP(MINUTE($G33-$E33)/30,0)*30,0)*24),""),IF(OR(【2】見・契!$E33&lt;&gt;$E33,【2】見・契!$G33&lt;&gt;$G33),TIME(HOUR($G33-$E33),ROUNDUP(MINUTE($G33-$E33)/30,0)*30,0)*24,IF($P33&lt;&gt;"講習料","",【2】見・契!$AF33)))</f>
        <v/>
      </c>
      <c r="AG33" s="433" t="str">
        <f>IF($M33="","",IF($P33="講習料",IF($O33="サブ",HLOOKUP(M33,'2024単価表'!$A$27:$B$28,2,0)/2,HLOOKUP(M33,'2024単価表'!$A$27:$B$28,2,0)),""))</f>
        <v/>
      </c>
      <c r="AH33" s="410" t="str">
        <f t="shared" si="2"/>
        <v/>
      </c>
      <c r="AI33" s="432" t="str">
        <f>IF(【2】見・契!$AI33="",IF($P33="検討会(法人参加)",IF($E33="","",TIME(HOUR($G33-$E33),ROUNDUP(MINUTE($G33-$E33)/30,0)*30,0)*24),""),IF(OR(【2】見・契!$E33&lt;&gt;$E33,【2】見・契!$G33&lt;&gt;$G33),TIME(HOUR($G33-$E33),ROUNDUP(MINUTE($G33-$E33)/30,0)*30,0)*24,IF($P33&lt;&gt;"検討会(法人参加)","",【2】見・契!$AI33)))</f>
        <v/>
      </c>
      <c r="AJ33" s="496" t="str">
        <f>IF($M33="","",IF($P33="検討会(法人参加)",HLOOKUP(M33,'2024単価表'!$A$27:$B$28,2,0)/2,""))</f>
        <v/>
      </c>
      <c r="AK33" s="410" t="str">
        <f t="shared" si="3"/>
        <v/>
      </c>
      <c r="AL33" s="436"/>
      <c r="AM33" s="745" t="str">
        <f>IF(【2】見・契!$AM33="","",【2】見・契!$AM33)</f>
        <v/>
      </c>
    </row>
    <row r="34" spans="4:39" ht="27.75" customHeight="1">
      <c r="D34" s="587" t="str">
        <f>IF(【2】見・契!D34="","",【2】見・契!D34)</f>
        <v/>
      </c>
      <c r="E34" s="438" t="str">
        <f>IF(【2】見・契!E34="","",【2】見・契!E34)</f>
        <v/>
      </c>
      <c r="F34" s="703" t="s">
        <v>244</v>
      </c>
      <c r="G34" s="402" t="str">
        <f>IF(【2】見・契!G34="","",【2】見・契!G34)</f>
        <v/>
      </c>
      <c r="H34" s="705" t="str">
        <f>IF(【2】見・契!H34="","",【2】見・契!H34)</f>
        <v/>
      </c>
      <c r="I34" s="1050" t="str">
        <f>IF(【2】見・契!I34="","",【2】見・契!I34)</f>
        <v/>
      </c>
      <c r="J34" s="1050"/>
      <c r="K34" s="737" t="str">
        <f>IF(【2】見・契!K34="","",【2】見・契!K34)</f>
        <v/>
      </c>
      <c r="L34" s="737" t="str">
        <f>IF(【2】見・契!L34="","",【2】見・契!L34)</f>
        <v/>
      </c>
      <c r="M34" s="705" t="str">
        <f>IF(【2】見・契!M34="","",【2】見・契!M34)</f>
        <v/>
      </c>
      <c r="N34" s="404" t="str">
        <f>IF(【2】見・契!N34="","",【2】見・契!N34)</f>
        <v/>
      </c>
      <c r="O34" s="430" t="str">
        <f>IF(【2】見・契!O34="","",【2】見・契!O34)</f>
        <v/>
      </c>
      <c r="P34" s="431" t="str">
        <f>IF(【2】見・契!P34="","",【2】見・契!P34)</f>
        <v/>
      </c>
      <c r="Q34" s="437" t="str">
        <f>IF(【2】見・契!$Q34="",IF($P34="講師",IF($E34="","",TIME(HOUR($G34-$E34),ROUNDUP(MINUTE($G34-$E34)/30,0)*30,0)*24),""),IF(OR(【2】見・契!$E34&lt;&gt;$E34,【2】見・契!$G34&lt;&gt;$G34),TIME(HOUR($G34-$E34),ROUNDUP(MINUTE($G34-$E34)/30,0)*30,0)*24,IF($P34&lt;&gt;"講師","",【2】見・契!$Q34)))</f>
        <v/>
      </c>
      <c r="R34" s="433" t="str">
        <f>IF($M34="","",IF($P34="講師",IF($O34="サブ",HLOOKUP(M34,'2024単価表'!$A$4:$B$5,2,FALSE)/2,HLOOKUP(M34,'2024単価表'!$A$4:$B$5,2,FALSE)),""))</f>
        <v/>
      </c>
      <c r="S34" s="410" t="str">
        <f t="shared" si="0"/>
        <v/>
      </c>
      <c r="T34" s="437" t="str">
        <f>IF(【2】見・契!$T34="",IF($P34="検討会等参加",IF($E34="","",TIME(HOUR($G34-$E34),ROUNDUP(MINUTE($G34-$E34)/30,0)*30,0)*24),""),IF(OR(【2】見・契!$E34&lt;&gt;$E34,【2】見・契!$G34&lt;&gt;$G34),TIME(HOUR($G34-$E34),ROUNDUP(MINUTE($G34-$E34)/30,0)*30,0)*24,IF($P34&lt;&gt;"検討会等参加","",【2】見・契!$T34)))</f>
        <v/>
      </c>
      <c r="U34" s="433" t="str">
        <f>IF($M34="","",IF($P34="検討会等参加",HLOOKUP(M34,'2024単価表'!$A$11:$B$12,2,0),""))</f>
        <v/>
      </c>
      <c r="V34" s="410" t="str">
        <f t="shared" si="1"/>
        <v/>
      </c>
      <c r="W34" s="404" t="str">
        <f>IF(【2】見・契!W34="","",【2】見・契!W34)</f>
        <v/>
      </c>
      <c r="X34" s="434" t="str">
        <f>IF(【2】見・契!X34="","",【2】見・契!X34)</f>
        <v/>
      </c>
      <c r="Y34" s="705" t="str">
        <f>IF(【2】見・契!Y34="","",【2】見・契!Y34)</f>
        <v/>
      </c>
      <c r="Z34" s="410" t="str">
        <f t="shared" si="4"/>
        <v/>
      </c>
      <c r="AA34" s="410" t="str">
        <f t="shared" si="5"/>
        <v/>
      </c>
      <c r="AB34" s="435" t="str">
        <f>IF(【2】見・契!AB34="","",【2】見・契!AB34)</f>
        <v/>
      </c>
      <c r="AC34" s="705" t="str">
        <f>IF(【2】見・契!AC34="","",【2】見・契!AC34)</f>
        <v/>
      </c>
      <c r="AD34" s="410" t="str">
        <f t="shared" si="6"/>
        <v/>
      </c>
      <c r="AE34" s="410" t="str">
        <f t="shared" si="7"/>
        <v/>
      </c>
      <c r="AF34" s="437" t="str">
        <f>IF(【2】見・契!$AF34="",IF($P34="講習料",IF($E34="","",TIME(HOUR($G34-$E34),ROUNDUP(MINUTE($G34-$E34)/30,0)*30,0)*24),""),IF(OR(【2】見・契!$E34&lt;&gt;$E34,【2】見・契!$G34&lt;&gt;$G34),TIME(HOUR($G34-$E34),ROUNDUP(MINUTE($G34-$E34)/30,0)*30,0)*24,IF($P34&lt;&gt;"講習料","",【2】見・契!$AF34)))</f>
        <v/>
      </c>
      <c r="AG34" s="433" t="str">
        <f>IF($M34="","",IF($P34="講習料",IF($O34="サブ",HLOOKUP(M34,'2024単価表'!$A$27:$B$28,2,0)/2,HLOOKUP(M34,'2024単価表'!$A$27:$B$28,2,0)),""))</f>
        <v/>
      </c>
      <c r="AH34" s="410" t="str">
        <f t="shared" si="2"/>
        <v/>
      </c>
      <c r="AI34" s="437" t="str">
        <f>IF(【2】見・契!$AI34="",IF($P34="検討会(法人参加)",IF($E34="","",TIME(HOUR($G34-$E34),ROUNDUP(MINUTE($G34-$E34)/30,0)*30,0)*24),""),IF(OR(【2】見・契!$E34&lt;&gt;$E34,【2】見・契!$G34&lt;&gt;$G34),TIME(HOUR($G34-$E34),ROUNDUP(MINUTE($G34-$E34)/30,0)*30,0)*24,IF($P34&lt;&gt;"検討会(法人参加)","",【2】見・契!$AI34)))</f>
        <v/>
      </c>
      <c r="AJ34" s="496" t="str">
        <f>IF($M34="","",IF($P34="検討会(法人参加)",HLOOKUP(M34,'2024単価表'!$A$27:$B$28,2,0)/2,""))</f>
        <v/>
      </c>
      <c r="AK34" s="410" t="str">
        <f t="shared" si="3"/>
        <v/>
      </c>
      <c r="AL34" s="436"/>
      <c r="AM34" s="745" t="str">
        <f>IF(【2】見・契!$AM34="","",【2】見・契!$AM34)</f>
        <v/>
      </c>
    </row>
    <row r="35" spans="4:39" ht="27.75" customHeight="1">
      <c r="D35" s="587" t="str">
        <f>IF(【2】見・契!D35="","",【2】見・契!D35)</f>
        <v/>
      </c>
      <c r="E35" s="438" t="str">
        <f>IF(【2】見・契!E35="","",【2】見・契!E35)</f>
        <v/>
      </c>
      <c r="F35" s="703" t="s">
        <v>245</v>
      </c>
      <c r="G35" s="402" t="str">
        <f>IF(【2】見・契!G35="","",【2】見・契!G35)</f>
        <v/>
      </c>
      <c r="H35" s="705" t="str">
        <f>IF(【2】見・契!H35="","",【2】見・契!H35)</f>
        <v/>
      </c>
      <c r="I35" s="1050" t="str">
        <f>IF(【2】見・契!I35="","",【2】見・契!I35)</f>
        <v/>
      </c>
      <c r="J35" s="1050"/>
      <c r="K35" s="737" t="str">
        <f>IF(【2】見・契!K35="","",【2】見・契!K35)</f>
        <v/>
      </c>
      <c r="L35" s="737" t="str">
        <f>IF(【2】見・契!L35="","",【2】見・契!L35)</f>
        <v/>
      </c>
      <c r="M35" s="403" t="str">
        <f>IF(【2】見・契!M35="","",【2】見・契!M35)</f>
        <v/>
      </c>
      <c r="N35" s="404" t="str">
        <f>IF(【2】見・契!N35="","",【2】見・契!N35)</f>
        <v/>
      </c>
      <c r="O35" s="430" t="str">
        <f>IF(【2】見・契!O35="","",【2】見・契!O35)</f>
        <v/>
      </c>
      <c r="P35" s="431" t="str">
        <f>IF(【2】見・契!P35="","",【2】見・契!P35)</f>
        <v/>
      </c>
      <c r="Q35" s="432" t="str">
        <f>IF(【2】見・契!$Q35="",IF($P35="講師",IF($E35="","",TIME(HOUR($G35-$E35),ROUNDUP(MINUTE($G35-$E35)/30,0)*30,0)*24),""),IF(OR(【2】見・契!$E35&lt;&gt;$E35,【2】見・契!$G35&lt;&gt;$G35),TIME(HOUR($G35-$E35),ROUNDUP(MINUTE($G35-$E35)/30,0)*30,0)*24,IF($P35&lt;&gt;"講師","",【2】見・契!$Q35)))</f>
        <v/>
      </c>
      <c r="R35" s="433" t="str">
        <f>IF($M35="","",IF($P35="講師",IF($O35="サブ",HLOOKUP(M35,'2024単価表'!$A$4:$B$5,2,FALSE)/2,HLOOKUP(M35,'2024単価表'!$A$4:$B$5,2,FALSE)),""))</f>
        <v/>
      </c>
      <c r="S35" s="410" t="str">
        <f t="shared" si="0"/>
        <v/>
      </c>
      <c r="T35" s="432" t="str">
        <f>IF(【2】見・契!$T35="",IF($P35="検討会等参加",IF($E35="","",TIME(HOUR($G35-$E35),ROUNDUP(MINUTE($G35-$E35)/30,0)*30,0)*24),""),IF(OR(【2】見・契!$E35&lt;&gt;$E35,【2】見・契!$G35&lt;&gt;$G35),TIME(HOUR($G35-$E35),ROUNDUP(MINUTE($G35-$E35)/30,0)*30,0)*24,IF($P35&lt;&gt;"検討会等参加","",【2】見・契!$T35)))</f>
        <v/>
      </c>
      <c r="U35" s="433" t="str">
        <f>IF($M35="","",IF($P35="検討会等参加",HLOOKUP(M35,'2024単価表'!$A$11:$B$12,2,0),""))</f>
        <v/>
      </c>
      <c r="V35" s="410" t="str">
        <f t="shared" si="1"/>
        <v/>
      </c>
      <c r="W35" s="404" t="str">
        <f>IF(【2】見・契!W35="","",【2】見・契!W35)</f>
        <v/>
      </c>
      <c r="X35" s="434" t="str">
        <f>IF(【2】見・契!X35="","",【2】見・契!X35)</f>
        <v/>
      </c>
      <c r="Y35" s="403" t="str">
        <f>IF(【2】見・契!Y35="","",【2】見・契!Y35)</f>
        <v/>
      </c>
      <c r="Z35" s="410" t="str">
        <f t="shared" si="4"/>
        <v/>
      </c>
      <c r="AA35" s="410" t="str">
        <f t="shared" si="5"/>
        <v/>
      </c>
      <c r="AB35" s="435" t="str">
        <f>IF(【2】見・契!AB35="","",【2】見・契!AB35)</f>
        <v/>
      </c>
      <c r="AC35" s="705" t="str">
        <f>IF(【2】見・契!AC35="","",【2】見・契!AC35)</f>
        <v/>
      </c>
      <c r="AD35" s="410" t="str">
        <f t="shared" si="6"/>
        <v/>
      </c>
      <c r="AE35" s="410" t="str">
        <f t="shared" si="7"/>
        <v/>
      </c>
      <c r="AF35" s="432" t="str">
        <f>IF(【2】見・契!$AF35="",IF($P35="講習料",IF($E35="","",TIME(HOUR($G35-$E35),ROUNDUP(MINUTE($G35-$E35)/30,0)*30,0)*24),""),IF(OR(【2】見・契!$E35&lt;&gt;$E35,【2】見・契!$G35&lt;&gt;$G35),TIME(HOUR($G35-$E35),ROUNDUP(MINUTE($G35-$E35)/30,0)*30,0)*24,IF($P35&lt;&gt;"講習料","",【2】見・契!$AF35)))</f>
        <v/>
      </c>
      <c r="AG35" s="433" t="str">
        <f>IF($M35="","",IF($P35="講習料",IF($O35="サブ",HLOOKUP(M35,'2024単価表'!$A$27:$B$28,2,0)/2,HLOOKUP(M35,'2024単価表'!$A$27:$B$28,2,0)),""))</f>
        <v/>
      </c>
      <c r="AH35" s="410" t="str">
        <f t="shared" si="2"/>
        <v/>
      </c>
      <c r="AI35" s="432" t="str">
        <f>IF(【2】見・契!$AI35="",IF($P35="検討会(法人参加)",IF($E35="","",TIME(HOUR($G35-$E35),ROUNDUP(MINUTE($G35-$E35)/30,0)*30,0)*24),""),IF(OR(【2】見・契!$E35&lt;&gt;$E35,【2】見・契!$G35&lt;&gt;$G35),TIME(HOUR($G35-$E35),ROUNDUP(MINUTE($G35-$E35)/30,0)*30,0)*24,IF($P35&lt;&gt;"検討会(法人参加)","",【2】見・契!$AI35)))</f>
        <v/>
      </c>
      <c r="AJ35" s="496" t="str">
        <f>IF($M35="","",IF($P35="検討会(法人参加)",HLOOKUP(M35,'2024単価表'!$A$27:$B$28,2,0)/2,""))</f>
        <v/>
      </c>
      <c r="AK35" s="410" t="str">
        <f t="shared" si="3"/>
        <v/>
      </c>
      <c r="AL35" s="436"/>
      <c r="AM35" s="745" t="str">
        <f>IF(【2】見・契!$AM35="","",【2】見・契!$AM35)</f>
        <v/>
      </c>
    </row>
    <row r="36" spans="4:39" ht="27.75" customHeight="1">
      <c r="D36" s="587" t="str">
        <f>IF(【2】見・契!D36="","",【2】見・契!D36)</f>
        <v/>
      </c>
      <c r="E36" s="438" t="str">
        <f>IF(【2】見・契!E36="","",【2】見・契!E36)</f>
        <v/>
      </c>
      <c r="F36" s="703" t="s">
        <v>244</v>
      </c>
      <c r="G36" s="402" t="str">
        <f>IF(【2】見・契!G36="","",【2】見・契!G36)</f>
        <v/>
      </c>
      <c r="H36" s="705" t="str">
        <f>IF(【2】見・契!H36="","",【2】見・契!H36)</f>
        <v/>
      </c>
      <c r="I36" s="1050" t="str">
        <f>IF(【2】見・契!I36="","",【2】見・契!I36)</f>
        <v/>
      </c>
      <c r="J36" s="1050"/>
      <c r="K36" s="737" t="str">
        <f>IF(【2】見・契!K36="","",【2】見・契!K36)</f>
        <v/>
      </c>
      <c r="L36" s="737" t="str">
        <f>IF(【2】見・契!L36="","",【2】見・契!L36)</f>
        <v/>
      </c>
      <c r="M36" s="705" t="str">
        <f>IF(【2】見・契!M36="","",【2】見・契!M36)</f>
        <v/>
      </c>
      <c r="N36" s="404" t="str">
        <f>IF(【2】見・契!N36="","",【2】見・契!N36)</f>
        <v/>
      </c>
      <c r="O36" s="430" t="str">
        <f>IF(【2】見・契!O36="","",【2】見・契!O36)</f>
        <v/>
      </c>
      <c r="P36" s="431" t="str">
        <f>IF(【2】見・契!P36="","",【2】見・契!P36)</f>
        <v/>
      </c>
      <c r="Q36" s="437" t="str">
        <f>IF(【2】見・契!$Q36="",IF($P36="講師",IF($E36="","",TIME(HOUR($G36-$E36),ROUNDUP(MINUTE($G36-$E36)/30,0)*30,0)*24),""),IF(OR(【2】見・契!$E36&lt;&gt;$E36,【2】見・契!$G36&lt;&gt;$G36),TIME(HOUR($G36-$E36),ROUNDUP(MINUTE($G36-$E36)/30,0)*30,0)*24,IF($P36&lt;&gt;"講師","",【2】見・契!$Q36)))</f>
        <v/>
      </c>
      <c r="R36" s="433" t="str">
        <f>IF($M36="","",IF($P36="講師",IF($O36="サブ",HLOOKUP(M36,'2024単価表'!$A$4:$B$5,2,FALSE)/2,HLOOKUP(M36,'2024単価表'!$A$4:$B$5,2,FALSE)),""))</f>
        <v/>
      </c>
      <c r="S36" s="410" t="str">
        <f t="shared" si="0"/>
        <v/>
      </c>
      <c r="T36" s="437" t="str">
        <f>IF(【2】見・契!$T36="",IF($P36="検討会等参加",IF($E36="","",TIME(HOUR($G36-$E36),ROUNDUP(MINUTE($G36-$E36)/30,0)*30,0)*24),""),IF(OR(【2】見・契!$E36&lt;&gt;$E36,【2】見・契!$G36&lt;&gt;$G36),TIME(HOUR($G36-$E36),ROUNDUP(MINUTE($G36-$E36)/30,0)*30,0)*24,IF($P36&lt;&gt;"検討会等参加","",【2】見・契!$T36)))</f>
        <v/>
      </c>
      <c r="U36" s="433" t="str">
        <f>IF($M36="","",IF($P36="検討会等参加",HLOOKUP(M36,'2024単価表'!$A$11:$B$12,2,0),""))</f>
        <v/>
      </c>
      <c r="V36" s="410" t="str">
        <f t="shared" si="1"/>
        <v/>
      </c>
      <c r="W36" s="404" t="str">
        <f>IF(【2】見・契!W36="","",【2】見・契!W36)</f>
        <v/>
      </c>
      <c r="X36" s="434" t="str">
        <f>IF(【2】見・契!X36="","",【2】見・契!X36)</f>
        <v/>
      </c>
      <c r="Y36" s="705" t="str">
        <f>IF(【2】見・契!Y36="","",【2】見・契!Y36)</f>
        <v/>
      </c>
      <c r="Z36" s="410" t="str">
        <f t="shared" si="4"/>
        <v/>
      </c>
      <c r="AA36" s="410" t="str">
        <f t="shared" si="5"/>
        <v/>
      </c>
      <c r="AB36" s="435" t="str">
        <f>IF(【2】見・契!AB36="","",【2】見・契!AB36)</f>
        <v/>
      </c>
      <c r="AC36" s="705" t="str">
        <f>IF(【2】見・契!AC36="","",【2】見・契!AC36)</f>
        <v/>
      </c>
      <c r="AD36" s="410" t="str">
        <f t="shared" si="6"/>
        <v/>
      </c>
      <c r="AE36" s="410" t="str">
        <f t="shared" si="7"/>
        <v/>
      </c>
      <c r="AF36" s="437" t="str">
        <f>IF(【2】見・契!$AF36="",IF($P36="講習料",IF($E36="","",TIME(HOUR($G36-$E36),ROUNDUP(MINUTE($G36-$E36)/30,0)*30,0)*24),""),IF(OR(【2】見・契!$E36&lt;&gt;$E36,【2】見・契!$G36&lt;&gt;$G36),TIME(HOUR($G36-$E36),ROUNDUP(MINUTE($G36-$E36)/30,0)*30,0)*24,IF($P36&lt;&gt;"講習料","",【2】見・契!$AF36)))</f>
        <v/>
      </c>
      <c r="AG36" s="433" t="str">
        <f>IF($M36="","",IF($P36="講習料",IF($O36="サブ",HLOOKUP(M36,'2024単価表'!$A$27:$B$28,2,0)/2,HLOOKUP(M36,'2024単価表'!$A$27:$B$28,2,0)),""))</f>
        <v/>
      </c>
      <c r="AH36" s="410" t="str">
        <f t="shared" si="2"/>
        <v/>
      </c>
      <c r="AI36" s="437" t="str">
        <f>IF(【2】見・契!$AI36="",IF($P36="検討会(法人参加)",IF($E36="","",TIME(HOUR($G36-$E36),ROUNDUP(MINUTE($G36-$E36)/30,0)*30,0)*24),""),IF(OR(【2】見・契!$E36&lt;&gt;$E36,【2】見・契!$G36&lt;&gt;$G36),TIME(HOUR($G36-$E36),ROUNDUP(MINUTE($G36-$E36)/30,0)*30,0)*24,IF($P36&lt;&gt;"検討会(法人参加)","",【2】見・契!$AI36)))</f>
        <v/>
      </c>
      <c r="AJ36" s="496" t="str">
        <f>IF($M36="","",IF($P36="検討会(法人参加)",HLOOKUP(M36,'2024単価表'!$A$27:$B$28,2,0)/2,""))</f>
        <v/>
      </c>
      <c r="AK36" s="410" t="str">
        <f t="shared" si="3"/>
        <v/>
      </c>
      <c r="AL36" s="436"/>
      <c r="AM36" s="745" t="str">
        <f>IF(【2】見・契!$AM36="","",【2】見・契!$AM36)</f>
        <v/>
      </c>
    </row>
    <row r="37" spans="4:39" ht="27.75" customHeight="1">
      <c r="D37" s="587" t="str">
        <f>IF(【2】見・契!D37="","",【2】見・契!D37)</f>
        <v/>
      </c>
      <c r="E37" s="438" t="str">
        <f>IF(【2】見・契!E37="","",【2】見・契!E37)</f>
        <v/>
      </c>
      <c r="F37" s="703" t="s">
        <v>245</v>
      </c>
      <c r="G37" s="402" t="str">
        <f>IF(【2】見・契!G37="","",【2】見・契!G37)</f>
        <v/>
      </c>
      <c r="H37" s="705" t="str">
        <f>IF(【2】見・契!H37="","",【2】見・契!H37)</f>
        <v/>
      </c>
      <c r="I37" s="1050" t="str">
        <f>IF(【2】見・契!I37="","",【2】見・契!I37)</f>
        <v/>
      </c>
      <c r="J37" s="1050"/>
      <c r="K37" s="737" t="str">
        <f>IF(【2】見・契!K37="","",【2】見・契!K37)</f>
        <v/>
      </c>
      <c r="L37" s="737" t="str">
        <f>IF(【2】見・契!L37="","",【2】見・契!L37)</f>
        <v/>
      </c>
      <c r="M37" s="403" t="str">
        <f>IF(【2】見・契!M37="","",【2】見・契!M37)</f>
        <v/>
      </c>
      <c r="N37" s="404" t="str">
        <f>IF(【2】見・契!N37="","",【2】見・契!N37)</f>
        <v/>
      </c>
      <c r="O37" s="430" t="str">
        <f>IF(【2】見・契!O37="","",【2】見・契!O37)</f>
        <v/>
      </c>
      <c r="P37" s="431" t="str">
        <f>IF(【2】見・契!P37="","",【2】見・契!P37)</f>
        <v/>
      </c>
      <c r="Q37" s="432" t="str">
        <f>IF(【2】見・契!$Q37="",IF($P37="講師",IF($E37="","",TIME(HOUR($G37-$E37),ROUNDUP(MINUTE($G37-$E37)/30,0)*30,0)*24),""),IF(OR(【2】見・契!$E37&lt;&gt;$E37,【2】見・契!$G37&lt;&gt;$G37),TIME(HOUR($G37-$E37),ROUNDUP(MINUTE($G37-$E37)/30,0)*30,0)*24,IF($P37&lt;&gt;"講師","",【2】見・契!$Q37)))</f>
        <v/>
      </c>
      <c r="R37" s="433" t="str">
        <f>IF($M37="","",IF($P37="講師",IF($O37="サブ",HLOOKUP(M37,'2024単価表'!$A$4:$B$5,2,FALSE)/2,HLOOKUP(M37,'2024単価表'!$A$4:$B$5,2,FALSE)),""))</f>
        <v/>
      </c>
      <c r="S37" s="410" t="str">
        <f t="shared" si="0"/>
        <v/>
      </c>
      <c r="T37" s="432" t="str">
        <f>IF(【2】見・契!$T37="",IF($P37="検討会等参加",IF($E37="","",TIME(HOUR($G37-$E37),ROUNDUP(MINUTE($G37-$E37)/30,0)*30,0)*24),""),IF(OR(【2】見・契!$E37&lt;&gt;$E37,【2】見・契!$G37&lt;&gt;$G37),TIME(HOUR($G37-$E37),ROUNDUP(MINUTE($G37-$E37)/30,0)*30,0)*24,IF($P37&lt;&gt;"検討会等参加","",【2】見・契!$T37)))</f>
        <v/>
      </c>
      <c r="U37" s="433" t="str">
        <f>IF($M37="","",IF($P37="検討会等参加",HLOOKUP(M37,'2024単価表'!$A$11:$B$12,2,0),""))</f>
        <v/>
      </c>
      <c r="V37" s="410" t="str">
        <f t="shared" si="1"/>
        <v/>
      </c>
      <c r="W37" s="404" t="str">
        <f>IF(【2】見・契!W37="","",【2】見・契!W37)</f>
        <v/>
      </c>
      <c r="X37" s="434" t="str">
        <f>IF(【2】見・契!X37="","",【2】見・契!X37)</f>
        <v/>
      </c>
      <c r="Y37" s="403" t="str">
        <f>IF(【2】見・契!Y37="","",【2】見・契!Y37)</f>
        <v/>
      </c>
      <c r="Z37" s="410" t="str">
        <f t="shared" si="4"/>
        <v/>
      </c>
      <c r="AA37" s="410" t="str">
        <f t="shared" si="5"/>
        <v/>
      </c>
      <c r="AB37" s="435" t="str">
        <f>IF(【2】見・契!AB37="","",【2】見・契!AB37)</f>
        <v/>
      </c>
      <c r="AC37" s="705" t="str">
        <f>IF(【2】見・契!AC37="","",【2】見・契!AC37)</f>
        <v/>
      </c>
      <c r="AD37" s="410" t="str">
        <f t="shared" si="6"/>
        <v/>
      </c>
      <c r="AE37" s="410" t="str">
        <f t="shared" si="7"/>
        <v/>
      </c>
      <c r="AF37" s="432" t="str">
        <f>IF(【2】見・契!$AF37="",IF($P37="講習料",IF($E37="","",TIME(HOUR($G37-$E37),ROUNDUP(MINUTE($G37-$E37)/30,0)*30,0)*24),""),IF(OR(【2】見・契!$E37&lt;&gt;$E37,【2】見・契!$G37&lt;&gt;$G37),TIME(HOUR($G37-$E37),ROUNDUP(MINUTE($G37-$E37)/30,0)*30,0)*24,IF($P37&lt;&gt;"講習料","",【2】見・契!$AF37)))</f>
        <v/>
      </c>
      <c r="AG37" s="433" t="str">
        <f>IF($M37="","",IF($P37="講習料",IF($O37="サブ",HLOOKUP(M37,'2024単価表'!$A$27:$B$28,2,0)/2,HLOOKUP(M37,'2024単価表'!$A$27:$B$28,2,0)),""))</f>
        <v/>
      </c>
      <c r="AH37" s="410" t="str">
        <f t="shared" si="2"/>
        <v/>
      </c>
      <c r="AI37" s="432" t="str">
        <f>IF(【2】見・契!$AI37="",IF($P37="検討会(法人参加)",IF($E37="","",TIME(HOUR($G37-$E37),ROUNDUP(MINUTE($G37-$E37)/30,0)*30,0)*24),""),IF(OR(【2】見・契!$E37&lt;&gt;$E37,【2】見・契!$G37&lt;&gt;$G37),TIME(HOUR($G37-$E37),ROUNDUP(MINUTE($G37-$E37)/30,0)*30,0)*24,IF($P37&lt;&gt;"検討会(法人参加)","",【2】見・契!$AI37)))</f>
        <v/>
      </c>
      <c r="AJ37" s="496" t="str">
        <f>IF($M37="","",IF($P37="検討会(法人参加)",HLOOKUP(M37,'2024単価表'!$A$27:$B$28,2,0)/2,""))</f>
        <v/>
      </c>
      <c r="AK37" s="410" t="str">
        <f t="shared" si="3"/>
        <v/>
      </c>
      <c r="AL37" s="436"/>
      <c r="AM37" s="745" t="str">
        <f>IF(【2】見・契!$AM37="","",【2】見・契!$AM37)</f>
        <v/>
      </c>
    </row>
    <row r="38" spans="4:39" ht="27.75" customHeight="1">
      <c r="D38" s="587" t="str">
        <f>IF(【2】見・契!D38="","",【2】見・契!D38)</f>
        <v/>
      </c>
      <c r="E38" s="438" t="str">
        <f>IF(【2】見・契!E38="","",【2】見・契!E38)</f>
        <v/>
      </c>
      <c r="F38" s="703" t="s">
        <v>244</v>
      </c>
      <c r="G38" s="402" t="str">
        <f>IF(【2】見・契!G38="","",【2】見・契!G38)</f>
        <v/>
      </c>
      <c r="H38" s="705" t="str">
        <f>IF(【2】見・契!H38="","",【2】見・契!H38)</f>
        <v/>
      </c>
      <c r="I38" s="1050" t="str">
        <f>IF(【2】見・契!I38="","",【2】見・契!I38)</f>
        <v/>
      </c>
      <c r="J38" s="1050"/>
      <c r="K38" s="737" t="str">
        <f>IF(【2】見・契!K38="","",【2】見・契!K38)</f>
        <v/>
      </c>
      <c r="L38" s="737" t="str">
        <f>IF(【2】見・契!L38="","",【2】見・契!L38)</f>
        <v/>
      </c>
      <c r="M38" s="705" t="str">
        <f>IF(【2】見・契!M38="","",【2】見・契!M38)</f>
        <v/>
      </c>
      <c r="N38" s="404" t="str">
        <f>IF(【2】見・契!N38="","",【2】見・契!N38)</f>
        <v/>
      </c>
      <c r="O38" s="430" t="str">
        <f>IF(【2】見・契!O38="","",【2】見・契!O38)</f>
        <v/>
      </c>
      <c r="P38" s="431" t="str">
        <f>IF(【2】見・契!P38="","",【2】見・契!P38)</f>
        <v/>
      </c>
      <c r="Q38" s="437" t="str">
        <f>IF(【2】見・契!$Q38="",IF($P38="講師",IF($E38="","",TIME(HOUR($G38-$E38),ROUNDUP(MINUTE($G38-$E38)/30,0)*30,0)*24),""),IF(OR(【2】見・契!$E38&lt;&gt;$E38,【2】見・契!$G38&lt;&gt;$G38),TIME(HOUR($G38-$E38),ROUNDUP(MINUTE($G38-$E38)/30,0)*30,0)*24,IF($P38&lt;&gt;"講師","",【2】見・契!$Q38)))</f>
        <v/>
      </c>
      <c r="R38" s="433" t="str">
        <f>IF($M38="","",IF($P38="講師",IF($O38="サブ",HLOOKUP(M38,'2024単価表'!$A$4:$B$5,2,FALSE)/2,HLOOKUP(M38,'2024単価表'!$A$4:$B$5,2,FALSE)),""))</f>
        <v/>
      </c>
      <c r="S38" s="410" t="str">
        <f t="shared" si="0"/>
        <v/>
      </c>
      <c r="T38" s="437" t="str">
        <f>IF(【2】見・契!$T38="",IF($P38="検討会等参加",IF($E38="","",TIME(HOUR($G38-$E38),ROUNDUP(MINUTE($G38-$E38)/30,0)*30,0)*24),""),IF(OR(【2】見・契!$E38&lt;&gt;$E38,【2】見・契!$G38&lt;&gt;$G38),TIME(HOUR($G38-$E38),ROUNDUP(MINUTE($G38-$E38)/30,0)*30,0)*24,IF($P38&lt;&gt;"検討会等参加","",【2】見・契!$T38)))</f>
        <v/>
      </c>
      <c r="U38" s="433" t="str">
        <f>IF($M38="","",IF($P38="検討会等参加",HLOOKUP(M38,'2024単価表'!$A$11:$B$12,2,0),""))</f>
        <v/>
      </c>
      <c r="V38" s="410" t="str">
        <f t="shared" si="1"/>
        <v/>
      </c>
      <c r="W38" s="404" t="str">
        <f>IF(【2】見・契!W38="","",【2】見・契!W38)</f>
        <v/>
      </c>
      <c r="X38" s="434" t="str">
        <f>IF(【2】見・契!X38="","",【2】見・契!X38)</f>
        <v/>
      </c>
      <c r="Y38" s="705" t="str">
        <f>IF(【2】見・契!Y38="","",【2】見・契!Y38)</f>
        <v/>
      </c>
      <c r="Z38" s="410" t="str">
        <f t="shared" si="4"/>
        <v/>
      </c>
      <c r="AA38" s="410" t="str">
        <f t="shared" si="5"/>
        <v/>
      </c>
      <c r="AB38" s="435" t="str">
        <f>IF(【2】見・契!AB38="","",【2】見・契!AB38)</f>
        <v/>
      </c>
      <c r="AC38" s="705" t="str">
        <f>IF(【2】見・契!AC38="","",【2】見・契!AC38)</f>
        <v/>
      </c>
      <c r="AD38" s="410" t="str">
        <f t="shared" si="6"/>
        <v/>
      </c>
      <c r="AE38" s="410" t="str">
        <f t="shared" si="7"/>
        <v/>
      </c>
      <c r="AF38" s="437" t="str">
        <f>IF(【2】見・契!$AF38="",IF($P38="講習料",IF($E38="","",TIME(HOUR($G38-$E38),ROUNDUP(MINUTE($G38-$E38)/30,0)*30,0)*24),""),IF(OR(【2】見・契!$E38&lt;&gt;$E38,【2】見・契!$G38&lt;&gt;$G38),TIME(HOUR($G38-$E38),ROUNDUP(MINUTE($G38-$E38)/30,0)*30,0)*24,IF($P38&lt;&gt;"講習料","",【2】見・契!$AF38)))</f>
        <v/>
      </c>
      <c r="AG38" s="433" t="str">
        <f>IF($M38="","",IF($P38="講習料",IF($O38="サブ",HLOOKUP(M38,'2024単価表'!$A$27:$B$28,2,0)/2,HLOOKUP(M38,'2024単価表'!$A$27:$B$28,2,0)),""))</f>
        <v/>
      </c>
      <c r="AH38" s="410" t="str">
        <f t="shared" si="2"/>
        <v/>
      </c>
      <c r="AI38" s="437" t="str">
        <f>IF(【2】見・契!$AI38="",IF($P38="検討会(法人参加)",IF($E38="","",TIME(HOUR($G38-$E38),ROUNDUP(MINUTE($G38-$E38)/30,0)*30,0)*24),""),IF(OR(【2】見・契!$E38&lt;&gt;$E38,【2】見・契!$G38&lt;&gt;$G38),TIME(HOUR($G38-$E38),ROUNDUP(MINUTE($G38-$E38)/30,0)*30,0)*24,IF($P38&lt;&gt;"検討会(法人参加)","",【2】見・契!$AI38)))</f>
        <v/>
      </c>
      <c r="AJ38" s="496" t="str">
        <f>IF($M38="","",IF($P38="検討会(法人参加)",HLOOKUP(M38,'2024単価表'!$A$27:$B$28,2,0)/2,""))</f>
        <v/>
      </c>
      <c r="AK38" s="410" t="str">
        <f t="shared" si="3"/>
        <v/>
      </c>
      <c r="AL38" s="436"/>
      <c r="AM38" s="745" t="str">
        <f>IF(【2】見・契!$AM38="","",【2】見・契!$AM38)</f>
        <v/>
      </c>
    </row>
    <row r="39" spans="4:39" ht="27.75" customHeight="1">
      <c r="D39" s="587" t="str">
        <f>IF(【2】見・契!D39="","",【2】見・契!D39)</f>
        <v/>
      </c>
      <c r="E39" s="438" t="str">
        <f>IF(【2】見・契!E39="","",【2】見・契!E39)</f>
        <v/>
      </c>
      <c r="F39" s="703" t="s">
        <v>245</v>
      </c>
      <c r="G39" s="402" t="str">
        <f>IF(【2】見・契!G39="","",【2】見・契!G39)</f>
        <v/>
      </c>
      <c r="H39" s="705" t="str">
        <f>IF(【2】見・契!H39="","",【2】見・契!H39)</f>
        <v/>
      </c>
      <c r="I39" s="1050" t="str">
        <f>IF(【2】見・契!I39="","",【2】見・契!I39)</f>
        <v/>
      </c>
      <c r="J39" s="1050"/>
      <c r="K39" s="737" t="str">
        <f>IF(【2】見・契!K39="","",【2】見・契!K39)</f>
        <v/>
      </c>
      <c r="L39" s="737" t="str">
        <f>IF(【2】見・契!L39="","",【2】見・契!L39)</f>
        <v/>
      </c>
      <c r="M39" s="403" t="str">
        <f>IF(【2】見・契!M39="","",【2】見・契!M39)</f>
        <v/>
      </c>
      <c r="N39" s="404" t="str">
        <f>IF(【2】見・契!N39="","",【2】見・契!N39)</f>
        <v/>
      </c>
      <c r="O39" s="430" t="str">
        <f>IF(【2】見・契!O39="","",【2】見・契!O39)</f>
        <v/>
      </c>
      <c r="P39" s="431" t="str">
        <f>IF(【2】見・契!P39="","",【2】見・契!P39)</f>
        <v/>
      </c>
      <c r="Q39" s="432" t="str">
        <f>IF(【2】見・契!$Q39="",IF($P39="講師",IF($E39="","",TIME(HOUR($G39-$E39),ROUNDUP(MINUTE($G39-$E39)/30,0)*30,0)*24),""),IF(OR(【2】見・契!$E39&lt;&gt;$E39,【2】見・契!$G39&lt;&gt;$G39),TIME(HOUR($G39-$E39),ROUNDUP(MINUTE($G39-$E39)/30,0)*30,0)*24,IF($P39&lt;&gt;"講師","",【2】見・契!$Q39)))</f>
        <v/>
      </c>
      <c r="R39" s="433" t="str">
        <f>IF($M39="","",IF($P39="講師",IF($O39="サブ",HLOOKUP(M39,'2024単価表'!$A$4:$B$5,2,FALSE)/2,HLOOKUP(M39,'2024単価表'!$A$4:$B$5,2,FALSE)),""))</f>
        <v/>
      </c>
      <c r="S39" s="410" t="str">
        <f t="shared" ref="S39:S70" si="8">IF($Q39="","",IF($M39="","",(Q39*R39)))</f>
        <v/>
      </c>
      <c r="T39" s="432" t="str">
        <f>IF(【2】見・契!$T39="",IF($P39="検討会等参加",IF($E39="","",TIME(HOUR($G39-$E39),ROUNDUP(MINUTE($G39-$E39)/30,0)*30,0)*24),""),IF(OR(【2】見・契!$E39&lt;&gt;$E39,【2】見・契!$G39&lt;&gt;$G39),TIME(HOUR($G39-$E39),ROUNDUP(MINUTE($G39-$E39)/30,0)*30,0)*24,IF($P39&lt;&gt;"検討会等参加","",【2】見・契!$T39)))</f>
        <v/>
      </c>
      <c r="U39" s="433" t="str">
        <f>IF($M39="","",IF($P39="検討会等参加",HLOOKUP(M39,'2024単価表'!$A$11:$B$12,2,0),""))</f>
        <v/>
      </c>
      <c r="V39" s="410" t="str">
        <f t="shared" ref="V39:V70" si="9">IF($T39="","",IF($M39="","",(T39*U39)))</f>
        <v/>
      </c>
      <c r="W39" s="404" t="str">
        <f>IF(【2】見・契!W39="","",【2】見・契!W39)</f>
        <v/>
      </c>
      <c r="X39" s="434" t="str">
        <f>IF(【2】見・契!X39="","",【2】見・契!X39)</f>
        <v/>
      </c>
      <c r="Y39" s="403" t="str">
        <f>IF(【2】見・契!Y39="","",【2】見・契!Y39)</f>
        <v/>
      </c>
      <c r="Z39" s="410" t="str">
        <f t="shared" si="4"/>
        <v/>
      </c>
      <c r="AA39" s="410" t="str">
        <f t="shared" si="5"/>
        <v/>
      </c>
      <c r="AB39" s="435" t="str">
        <f>IF(【2】見・契!AB39="","",【2】見・契!AB39)</f>
        <v/>
      </c>
      <c r="AC39" s="705" t="str">
        <f>IF(【2】見・契!AC39="","",【2】見・契!AC39)</f>
        <v/>
      </c>
      <c r="AD39" s="410" t="str">
        <f t="shared" si="6"/>
        <v/>
      </c>
      <c r="AE39" s="410" t="str">
        <f t="shared" si="7"/>
        <v/>
      </c>
      <c r="AF39" s="432" t="str">
        <f>IF(【2】見・契!$AF39="",IF($P39="講習料",IF($E39="","",TIME(HOUR($G39-$E39),ROUNDUP(MINUTE($G39-$E39)/30,0)*30,0)*24),""),IF(OR(【2】見・契!$E39&lt;&gt;$E39,【2】見・契!$G39&lt;&gt;$G39),TIME(HOUR($G39-$E39),ROUNDUP(MINUTE($G39-$E39)/30,0)*30,0)*24,IF($P39&lt;&gt;"講習料","",【2】見・契!$AF39)))</f>
        <v/>
      </c>
      <c r="AG39" s="433" t="str">
        <f>IF($M39="","",IF($P39="講習料",IF($O39="サブ",HLOOKUP(M39,'2024単価表'!$A$27:$B$28,2,0)/2,HLOOKUP(M39,'2024単価表'!$A$27:$B$28,2,0)),""))</f>
        <v/>
      </c>
      <c r="AH39" s="410" t="str">
        <f t="shared" ref="AH39:AH70" si="10">IF($AF39="","",IF($M39="","",(AF39*AG39)))</f>
        <v/>
      </c>
      <c r="AI39" s="432" t="str">
        <f>IF(【2】見・契!$AI39="",IF($P39="検討会(法人参加)",IF($E39="","",TIME(HOUR($G39-$E39),ROUNDUP(MINUTE($G39-$E39)/30,0)*30,0)*24),""),IF(OR(【2】見・契!$E39&lt;&gt;$E39,【2】見・契!$G39&lt;&gt;$G39),TIME(HOUR($G39-$E39),ROUNDUP(MINUTE($G39-$E39)/30,0)*30,0)*24,IF($P39&lt;&gt;"検討会(法人参加)","",【2】見・契!$AI39)))</f>
        <v/>
      </c>
      <c r="AJ39" s="496" t="str">
        <f>IF($M39="","",IF($P39="検討会(法人参加)",HLOOKUP(M39,'2024単価表'!$A$27:$B$28,2,0)/2,""))</f>
        <v/>
      </c>
      <c r="AK39" s="410" t="str">
        <f t="shared" ref="AK39:AK70" si="11">IF($AI39="","",IF($M39="","",(AI39*AJ39)))</f>
        <v/>
      </c>
      <c r="AL39" s="436"/>
      <c r="AM39" s="745" t="str">
        <f>IF(【2】見・契!$AM39="","",【2】見・契!$AM39)</f>
        <v/>
      </c>
    </row>
    <row r="40" spans="4:39" ht="27.75" customHeight="1">
      <c r="D40" s="587" t="str">
        <f>IF(【2】見・契!D40="","",【2】見・契!D40)</f>
        <v/>
      </c>
      <c r="E40" s="438" t="str">
        <f>IF(【2】見・契!E40="","",【2】見・契!E40)</f>
        <v/>
      </c>
      <c r="F40" s="703" t="s">
        <v>244</v>
      </c>
      <c r="G40" s="402" t="str">
        <f>IF(【2】見・契!G40="","",【2】見・契!G40)</f>
        <v/>
      </c>
      <c r="H40" s="705" t="str">
        <f>IF(【2】見・契!H40="","",【2】見・契!H40)</f>
        <v/>
      </c>
      <c r="I40" s="1050" t="str">
        <f>IF(【2】見・契!I40="","",【2】見・契!I40)</f>
        <v/>
      </c>
      <c r="J40" s="1050"/>
      <c r="K40" s="737" t="str">
        <f>IF(【2】見・契!K40="","",【2】見・契!K40)</f>
        <v/>
      </c>
      <c r="L40" s="737" t="str">
        <f>IF(【2】見・契!L40="","",【2】見・契!L40)</f>
        <v/>
      </c>
      <c r="M40" s="705" t="str">
        <f>IF(【2】見・契!M40="","",【2】見・契!M40)</f>
        <v/>
      </c>
      <c r="N40" s="404" t="str">
        <f>IF(【2】見・契!N40="","",【2】見・契!N40)</f>
        <v/>
      </c>
      <c r="O40" s="430" t="str">
        <f>IF(【2】見・契!O40="","",【2】見・契!O40)</f>
        <v/>
      </c>
      <c r="P40" s="431" t="str">
        <f>IF(【2】見・契!P40="","",【2】見・契!P40)</f>
        <v/>
      </c>
      <c r="Q40" s="437" t="str">
        <f>IF(【2】見・契!$Q40="",IF($P40="講師",IF($E40="","",TIME(HOUR($G40-$E40),ROUNDUP(MINUTE($G40-$E40)/30,0)*30,0)*24),""),IF(OR(【2】見・契!$E40&lt;&gt;$E40,【2】見・契!$G40&lt;&gt;$G40),TIME(HOUR($G40-$E40),ROUNDUP(MINUTE($G40-$E40)/30,0)*30,0)*24,IF($P40&lt;&gt;"講師","",【2】見・契!$Q40)))</f>
        <v/>
      </c>
      <c r="R40" s="433" t="str">
        <f>IF($M40="","",IF($P40="講師",IF($O40="サブ",HLOOKUP(M40,'2024単価表'!$A$4:$B$5,2,FALSE)/2,HLOOKUP(M40,'2024単価表'!$A$4:$B$5,2,FALSE)),""))</f>
        <v/>
      </c>
      <c r="S40" s="410" t="str">
        <f t="shared" si="8"/>
        <v/>
      </c>
      <c r="T40" s="437" t="str">
        <f>IF(【2】見・契!$T40="",IF($P40="検討会等参加",IF($E40="","",TIME(HOUR($G40-$E40),ROUNDUP(MINUTE($G40-$E40)/30,0)*30,0)*24),""),IF(OR(【2】見・契!$E40&lt;&gt;$E40,【2】見・契!$G40&lt;&gt;$G40),TIME(HOUR($G40-$E40),ROUNDUP(MINUTE($G40-$E40)/30,0)*30,0)*24,IF($P40&lt;&gt;"検討会等参加","",【2】見・契!$T40)))</f>
        <v/>
      </c>
      <c r="U40" s="433" t="str">
        <f>IF($M40="","",IF($P40="検討会等参加",HLOOKUP(M40,'2024単価表'!$A$11:$B$12,2,0),""))</f>
        <v/>
      </c>
      <c r="V40" s="410" t="str">
        <f t="shared" si="9"/>
        <v/>
      </c>
      <c r="W40" s="404" t="str">
        <f>IF(【2】見・契!W40="","",【2】見・契!W40)</f>
        <v/>
      </c>
      <c r="X40" s="434" t="str">
        <f>IF(【2】見・契!X40="","",【2】見・契!X40)</f>
        <v/>
      </c>
      <c r="Y40" s="705" t="str">
        <f>IF(【2】見・契!Y40="","",【2】見・契!Y40)</f>
        <v/>
      </c>
      <c r="Z40" s="410" t="str">
        <f t="shared" si="4"/>
        <v/>
      </c>
      <c r="AA40" s="410" t="str">
        <f t="shared" si="5"/>
        <v/>
      </c>
      <c r="AB40" s="435" t="str">
        <f>IF(【2】見・契!AB40="","",【2】見・契!AB40)</f>
        <v/>
      </c>
      <c r="AC40" s="705" t="str">
        <f>IF(【2】見・契!AC40="","",【2】見・契!AC40)</f>
        <v/>
      </c>
      <c r="AD40" s="410" t="str">
        <f t="shared" si="6"/>
        <v/>
      </c>
      <c r="AE40" s="410" t="str">
        <f t="shared" si="7"/>
        <v/>
      </c>
      <c r="AF40" s="437" t="str">
        <f>IF(【2】見・契!$AF40="",IF($P40="講習料",IF($E40="","",TIME(HOUR($G40-$E40),ROUNDUP(MINUTE($G40-$E40)/30,0)*30,0)*24),""),IF(OR(【2】見・契!$E40&lt;&gt;$E40,【2】見・契!$G40&lt;&gt;$G40),TIME(HOUR($G40-$E40),ROUNDUP(MINUTE($G40-$E40)/30,0)*30,0)*24,IF($P40&lt;&gt;"講習料","",【2】見・契!$AF40)))</f>
        <v/>
      </c>
      <c r="AG40" s="433" t="str">
        <f>IF($M40="","",IF($P40="講習料",IF($O40="サブ",HLOOKUP(M40,'2024単価表'!$A$27:$B$28,2,0)/2,HLOOKUP(M40,'2024単価表'!$A$27:$B$28,2,0)),""))</f>
        <v/>
      </c>
      <c r="AH40" s="410" t="str">
        <f t="shared" si="10"/>
        <v/>
      </c>
      <c r="AI40" s="437" t="str">
        <f>IF(【2】見・契!$AI40="",IF($P40="検討会(法人参加)",IF($E40="","",TIME(HOUR($G40-$E40),ROUNDUP(MINUTE($G40-$E40)/30,0)*30,0)*24),""),IF(OR(【2】見・契!$E40&lt;&gt;$E40,【2】見・契!$G40&lt;&gt;$G40),TIME(HOUR($G40-$E40),ROUNDUP(MINUTE($G40-$E40)/30,0)*30,0)*24,IF($P40&lt;&gt;"検討会(法人参加)","",【2】見・契!$AI40)))</f>
        <v/>
      </c>
      <c r="AJ40" s="496" t="str">
        <f>IF($M40="","",IF($P40="検討会(法人参加)",HLOOKUP(M40,'2024単価表'!$A$27:$B$28,2,0)/2,""))</f>
        <v/>
      </c>
      <c r="AK40" s="410" t="str">
        <f t="shared" si="11"/>
        <v/>
      </c>
      <c r="AL40" s="436"/>
      <c r="AM40" s="745" t="str">
        <f>IF(【2】見・契!$AM40="","",【2】見・契!$AM40)</f>
        <v/>
      </c>
    </row>
    <row r="41" spans="4:39" ht="27.75" customHeight="1">
      <c r="D41" s="587" t="str">
        <f>IF(【2】見・契!D41="","",【2】見・契!D41)</f>
        <v/>
      </c>
      <c r="E41" s="438" t="str">
        <f>IF(【2】見・契!E41="","",【2】見・契!E41)</f>
        <v/>
      </c>
      <c r="F41" s="703" t="s">
        <v>245</v>
      </c>
      <c r="G41" s="402" t="str">
        <f>IF(【2】見・契!G41="","",【2】見・契!G41)</f>
        <v/>
      </c>
      <c r="H41" s="705" t="str">
        <f>IF(【2】見・契!H41="","",【2】見・契!H41)</f>
        <v/>
      </c>
      <c r="I41" s="1050" t="str">
        <f>IF(【2】見・契!I41="","",【2】見・契!I41)</f>
        <v/>
      </c>
      <c r="J41" s="1050"/>
      <c r="K41" s="737" t="str">
        <f>IF(【2】見・契!K41="","",【2】見・契!K41)</f>
        <v/>
      </c>
      <c r="L41" s="737" t="str">
        <f>IF(【2】見・契!L41="","",【2】見・契!L41)</f>
        <v/>
      </c>
      <c r="M41" s="403" t="str">
        <f>IF(【2】見・契!M41="","",【2】見・契!M41)</f>
        <v/>
      </c>
      <c r="N41" s="404" t="str">
        <f>IF(【2】見・契!N41="","",【2】見・契!N41)</f>
        <v/>
      </c>
      <c r="O41" s="430" t="str">
        <f>IF(【2】見・契!O41="","",【2】見・契!O41)</f>
        <v/>
      </c>
      <c r="P41" s="431" t="str">
        <f>IF(【2】見・契!P41="","",【2】見・契!P41)</f>
        <v/>
      </c>
      <c r="Q41" s="432" t="str">
        <f>IF(【2】見・契!$Q41="",IF($P41="講師",IF($E41="","",TIME(HOUR($G41-$E41),ROUNDUP(MINUTE($G41-$E41)/30,0)*30,0)*24),""),IF(OR(【2】見・契!$E41&lt;&gt;$E41,【2】見・契!$G41&lt;&gt;$G41),TIME(HOUR($G41-$E41),ROUNDUP(MINUTE($G41-$E41)/30,0)*30,0)*24,IF($P41&lt;&gt;"講師","",【2】見・契!$Q41)))</f>
        <v/>
      </c>
      <c r="R41" s="433" t="str">
        <f>IF($M41="","",IF($P41="講師",IF($O41="サブ",HLOOKUP(M41,'2024単価表'!$A$4:$B$5,2,FALSE)/2,HLOOKUP(M41,'2024単価表'!$A$4:$B$5,2,FALSE)),""))</f>
        <v/>
      </c>
      <c r="S41" s="410" t="str">
        <f t="shared" si="8"/>
        <v/>
      </c>
      <c r="T41" s="432" t="str">
        <f>IF(【2】見・契!$T41="",IF($P41="検討会等参加",IF($E41="","",TIME(HOUR($G41-$E41),ROUNDUP(MINUTE($G41-$E41)/30,0)*30,0)*24),""),IF(OR(【2】見・契!$E41&lt;&gt;$E41,【2】見・契!$G41&lt;&gt;$G41),TIME(HOUR($G41-$E41),ROUNDUP(MINUTE($G41-$E41)/30,0)*30,0)*24,IF($P41&lt;&gt;"検討会等参加","",【2】見・契!$T41)))</f>
        <v/>
      </c>
      <c r="U41" s="433" t="str">
        <f>IF($M41="","",IF($P41="検討会等参加",HLOOKUP(M41,'2024単価表'!$A$11:$B$12,2,0),""))</f>
        <v/>
      </c>
      <c r="V41" s="410" t="str">
        <f t="shared" si="9"/>
        <v/>
      </c>
      <c r="W41" s="404" t="str">
        <f>IF(【2】見・契!W41="","",【2】見・契!W41)</f>
        <v/>
      </c>
      <c r="X41" s="434" t="str">
        <f>IF(【2】見・契!X41="","",【2】見・契!X41)</f>
        <v/>
      </c>
      <c r="Y41" s="403" t="str">
        <f>IF(【2】見・契!Y41="","",【2】見・契!Y41)</f>
        <v/>
      </c>
      <c r="Z41" s="410" t="str">
        <f t="shared" si="4"/>
        <v/>
      </c>
      <c r="AA41" s="410" t="str">
        <f t="shared" si="5"/>
        <v/>
      </c>
      <c r="AB41" s="435" t="str">
        <f>IF(【2】見・契!AB41="","",【2】見・契!AB41)</f>
        <v/>
      </c>
      <c r="AC41" s="705" t="str">
        <f>IF(【2】見・契!AC41="","",【2】見・契!AC41)</f>
        <v/>
      </c>
      <c r="AD41" s="410" t="str">
        <f t="shared" si="6"/>
        <v/>
      </c>
      <c r="AE41" s="410" t="str">
        <f t="shared" si="7"/>
        <v/>
      </c>
      <c r="AF41" s="432" t="str">
        <f>IF(【2】見・契!$AF41="",IF($P41="講習料",IF($E41="","",TIME(HOUR($G41-$E41),ROUNDUP(MINUTE($G41-$E41)/30,0)*30,0)*24),""),IF(OR(【2】見・契!$E41&lt;&gt;$E41,【2】見・契!$G41&lt;&gt;$G41),TIME(HOUR($G41-$E41),ROUNDUP(MINUTE($G41-$E41)/30,0)*30,0)*24,IF($P41&lt;&gt;"講習料","",【2】見・契!$AF41)))</f>
        <v/>
      </c>
      <c r="AG41" s="433" t="str">
        <f>IF($M41="","",IF($P41="講習料",IF($O41="サブ",HLOOKUP(M41,'2024単価表'!$A$27:$B$28,2,0)/2,HLOOKUP(M41,'2024単価表'!$A$27:$B$28,2,0)),""))</f>
        <v/>
      </c>
      <c r="AH41" s="410" t="str">
        <f t="shared" si="10"/>
        <v/>
      </c>
      <c r="AI41" s="432" t="str">
        <f>IF(【2】見・契!$AI41="",IF($P41="検討会(法人参加)",IF($E41="","",TIME(HOUR($G41-$E41),ROUNDUP(MINUTE($G41-$E41)/30,0)*30,0)*24),""),IF(OR(【2】見・契!$E41&lt;&gt;$E41,【2】見・契!$G41&lt;&gt;$G41),TIME(HOUR($G41-$E41),ROUNDUP(MINUTE($G41-$E41)/30,0)*30,0)*24,IF($P41&lt;&gt;"検討会(法人参加)","",【2】見・契!$AI41)))</f>
        <v/>
      </c>
      <c r="AJ41" s="496" t="str">
        <f>IF($M41="","",IF($P41="検討会(法人参加)",HLOOKUP(M41,'2024単価表'!$A$27:$B$28,2,0)/2,""))</f>
        <v/>
      </c>
      <c r="AK41" s="410" t="str">
        <f t="shared" si="11"/>
        <v/>
      </c>
      <c r="AL41" s="436"/>
      <c r="AM41" s="745" t="str">
        <f>IF(【2】見・契!$AM41="","",【2】見・契!$AM41)</f>
        <v/>
      </c>
    </row>
    <row r="42" spans="4:39" ht="27.75" customHeight="1">
      <c r="D42" s="587" t="str">
        <f>IF(【2】見・契!D42="","",【2】見・契!D42)</f>
        <v/>
      </c>
      <c r="E42" s="438" t="str">
        <f>IF(【2】見・契!E42="","",【2】見・契!E42)</f>
        <v/>
      </c>
      <c r="F42" s="703" t="s">
        <v>244</v>
      </c>
      <c r="G42" s="402" t="str">
        <f>IF(【2】見・契!G42="","",【2】見・契!G42)</f>
        <v/>
      </c>
      <c r="H42" s="705" t="str">
        <f>IF(【2】見・契!H42="","",【2】見・契!H42)</f>
        <v/>
      </c>
      <c r="I42" s="1050" t="str">
        <f>IF(【2】見・契!I42="","",【2】見・契!I42)</f>
        <v/>
      </c>
      <c r="J42" s="1050"/>
      <c r="K42" s="737" t="str">
        <f>IF(【2】見・契!K42="","",【2】見・契!K42)</f>
        <v/>
      </c>
      <c r="L42" s="737" t="str">
        <f>IF(【2】見・契!L42="","",【2】見・契!L42)</f>
        <v/>
      </c>
      <c r="M42" s="705" t="str">
        <f>IF(【2】見・契!M42="","",【2】見・契!M42)</f>
        <v/>
      </c>
      <c r="N42" s="404" t="str">
        <f>IF(【2】見・契!N42="","",【2】見・契!N42)</f>
        <v/>
      </c>
      <c r="O42" s="430" t="str">
        <f>IF(【2】見・契!O42="","",【2】見・契!O42)</f>
        <v/>
      </c>
      <c r="P42" s="431" t="str">
        <f>IF(【2】見・契!P42="","",【2】見・契!P42)</f>
        <v/>
      </c>
      <c r="Q42" s="437" t="str">
        <f>IF(【2】見・契!$Q42="",IF($P42="講師",IF($E42="","",TIME(HOUR($G42-$E42),ROUNDUP(MINUTE($G42-$E42)/30,0)*30,0)*24),""),IF(OR(【2】見・契!$E42&lt;&gt;$E42,【2】見・契!$G42&lt;&gt;$G42),TIME(HOUR($G42-$E42),ROUNDUP(MINUTE($G42-$E42)/30,0)*30,0)*24,IF($P42&lt;&gt;"講師","",【2】見・契!$Q42)))</f>
        <v/>
      </c>
      <c r="R42" s="433" t="str">
        <f>IF($M42="","",IF($P42="講師",IF($O42="サブ",HLOOKUP(M42,'2024単価表'!$A$4:$B$5,2,FALSE)/2,HLOOKUP(M42,'2024単価表'!$A$4:$B$5,2,FALSE)),""))</f>
        <v/>
      </c>
      <c r="S42" s="410" t="str">
        <f t="shared" si="8"/>
        <v/>
      </c>
      <c r="T42" s="437" t="str">
        <f>IF(【2】見・契!$T42="",IF($P42="検討会等参加",IF($E42="","",TIME(HOUR($G42-$E42),ROUNDUP(MINUTE($G42-$E42)/30,0)*30,0)*24),""),IF(OR(【2】見・契!$E42&lt;&gt;$E42,【2】見・契!$G42&lt;&gt;$G42),TIME(HOUR($G42-$E42),ROUNDUP(MINUTE($G42-$E42)/30,0)*30,0)*24,IF($P42&lt;&gt;"検討会等参加","",【2】見・契!$T42)))</f>
        <v/>
      </c>
      <c r="U42" s="433" t="str">
        <f>IF($M42="","",IF($P42="検討会等参加",HLOOKUP(M42,'2024単価表'!$A$11:$B$12,2,0),""))</f>
        <v/>
      </c>
      <c r="V42" s="410" t="str">
        <f t="shared" si="9"/>
        <v/>
      </c>
      <c r="W42" s="404" t="str">
        <f>IF(【2】見・契!W42="","",【2】見・契!W42)</f>
        <v/>
      </c>
      <c r="X42" s="434" t="str">
        <f>IF(【2】見・契!X42="","",【2】見・契!X42)</f>
        <v/>
      </c>
      <c r="Y42" s="705" t="str">
        <f>IF(【2】見・契!Y42="","",【2】見・契!Y42)</f>
        <v/>
      </c>
      <c r="Z42" s="410" t="str">
        <f t="shared" si="4"/>
        <v/>
      </c>
      <c r="AA42" s="410" t="str">
        <f t="shared" si="5"/>
        <v/>
      </c>
      <c r="AB42" s="435" t="str">
        <f>IF(【2】見・契!AB42="","",【2】見・契!AB42)</f>
        <v/>
      </c>
      <c r="AC42" s="705" t="str">
        <f>IF(【2】見・契!AC42="","",【2】見・契!AC42)</f>
        <v/>
      </c>
      <c r="AD42" s="410" t="str">
        <f t="shared" si="6"/>
        <v/>
      </c>
      <c r="AE42" s="410" t="str">
        <f t="shared" si="7"/>
        <v/>
      </c>
      <c r="AF42" s="437" t="str">
        <f>IF(【2】見・契!$AF42="",IF($P42="講習料",IF($E42="","",TIME(HOUR($G42-$E42),ROUNDUP(MINUTE($G42-$E42)/30,0)*30,0)*24),""),IF(OR(【2】見・契!$E42&lt;&gt;$E42,【2】見・契!$G42&lt;&gt;$G42),TIME(HOUR($G42-$E42),ROUNDUP(MINUTE($G42-$E42)/30,0)*30,0)*24,IF($P42&lt;&gt;"講習料","",【2】見・契!$AF42)))</f>
        <v/>
      </c>
      <c r="AG42" s="433" t="str">
        <f>IF($M42="","",IF($P42="講習料",IF($O42="サブ",HLOOKUP(M42,'2024単価表'!$A$27:$B$28,2,0)/2,HLOOKUP(M42,'2024単価表'!$A$27:$B$28,2,0)),""))</f>
        <v/>
      </c>
      <c r="AH42" s="410" t="str">
        <f t="shared" si="10"/>
        <v/>
      </c>
      <c r="AI42" s="437" t="str">
        <f>IF(【2】見・契!$AI42="",IF($P42="検討会(法人参加)",IF($E42="","",TIME(HOUR($G42-$E42),ROUNDUP(MINUTE($G42-$E42)/30,0)*30,0)*24),""),IF(OR(【2】見・契!$E42&lt;&gt;$E42,【2】見・契!$G42&lt;&gt;$G42),TIME(HOUR($G42-$E42),ROUNDUP(MINUTE($G42-$E42)/30,0)*30,0)*24,IF($P42&lt;&gt;"検討会(法人参加)","",【2】見・契!$AI42)))</f>
        <v/>
      </c>
      <c r="AJ42" s="496" t="str">
        <f>IF($M42="","",IF($P42="検討会(法人参加)",HLOOKUP(M42,'2024単価表'!$A$27:$B$28,2,0)/2,""))</f>
        <v/>
      </c>
      <c r="AK42" s="410" t="str">
        <f t="shared" si="11"/>
        <v/>
      </c>
      <c r="AL42" s="436"/>
      <c r="AM42" s="745" t="str">
        <f>IF(【2】見・契!$AM42="","",【2】見・契!$AM42)</f>
        <v/>
      </c>
    </row>
    <row r="43" spans="4:39" ht="27.75" customHeight="1">
      <c r="D43" s="587" t="str">
        <f>IF(【2】見・契!D43="","",【2】見・契!D43)</f>
        <v/>
      </c>
      <c r="E43" s="438" t="str">
        <f>IF(【2】見・契!E43="","",【2】見・契!E43)</f>
        <v/>
      </c>
      <c r="F43" s="703" t="s">
        <v>245</v>
      </c>
      <c r="G43" s="402" t="str">
        <f>IF(【2】見・契!G43="","",【2】見・契!G43)</f>
        <v/>
      </c>
      <c r="H43" s="705" t="str">
        <f>IF(【2】見・契!H43="","",【2】見・契!H43)</f>
        <v/>
      </c>
      <c r="I43" s="1050" t="str">
        <f>IF(【2】見・契!I43="","",【2】見・契!I43)</f>
        <v/>
      </c>
      <c r="J43" s="1050"/>
      <c r="K43" s="737" t="str">
        <f>IF(【2】見・契!K43="","",【2】見・契!K43)</f>
        <v/>
      </c>
      <c r="L43" s="737" t="str">
        <f>IF(【2】見・契!L43="","",【2】見・契!L43)</f>
        <v/>
      </c>
      <c r="M43" s="403" t="str">
        <f>IF(【2】見・契!M43="","",【2】見・契!M43)</f>
        <v/>
      </c>
      <c r="N43" s="404" t="str">
        <f>IF(【2】見・契!N43="","",【2】見・契!N43)</f>
        <v/>
      </c>
      <c r="O43" s="430" t="str">
        <f>IF(【2】見・契!O43="","",【2】見・契!O43)</f>
        <v/>
      </c>
      <c r="P43" s="431" t="str">
        <f>IF(【2】見・契!P43="","",【2】見・契!P43)</f>
        <v/>
      </c>
      <c r="Q43" s="432" t="str">
        <f>IF(【2】見・契!$Q43="",IF($P43="講師",IF($E43="","",TIME(HOUR($G43-$E43),ROUNDUP(MINUTE($G43-$E43)/30,0)*30,0)*24),""),IF(OR(【2】見・契!$E43&lt;&gt;$E43,【2】見・契!$G43&lt;&gt;$G43),TIME(HOUR($G43-$E43),ROUNDUP(MINUTE($G43-$E43)/30,0)*30,0)*24,IF($P43&lt;&gt;"講師","",【2】見・契!$Q43)))</f>
        <v/>
      </c>
      <c r="R43" s="433" t="str">
        <f>IF($M43="","",IF($P43="講師",IF($O43="サブ",HLOOKUP(M43,'2024単価表'!$A$4:$B$5,2,FALSE)/2,HLOOKUP(M43,'2024単価表'!$A$4:$B$5,2,FALSE)),""))</f>
        <v/>
      </c>
      <c r="S43" s="410" t="str">
        <f t="shared" si="8"/>
        <v/>
      </c>
      <c r="T43" s="432" t="str">
        <f>IF(【2】見・契!$T43="",IF($P43="検討会等参加",IF($E43="","",TIME(HOUR($G43-$E43),ROUNDUP(MINUTE($G43-$E43)/30,0)*30,0)*24),""),IF(OR(【2】見・契!$E43&lt;&gt;$E43,【2】見・契!$G43&lt;&gt;$G43),TIME(HOUR($G43-$E43),ROUNDUP(MINUTE($G43-$E43)/30,0)*30,0)*24,IF($P43&lt;&gt;"検討会等参加","",【2】見・契!$T43)))</f>
        <v/>
      </c>
      <c r="U43" s="433" t="str">
        <f>IF($M43="","",IF($P43="検討会等参加",HLOOKUP(M43,'2024単価表'!$A$11:$B$12,2,0),""))</f>
        <v/>
      </c>
      <c r="V43" s="410" t="str">
        <f t="shared" si="9"/>
        <v/>
      </c>
      <c r="W43" s="404" t="str">
        <f>IF(【2】見・契!W43="","",【2】見・契!W43)</f>
        <v/>
      </c>
      <c r="X43" s="434" t="str">
        <f>IF(【2】見・契!X43="","",【2】見・契!X43)</f>
        <v/>
      </c>
      <c r="Y43" s="403" t="str">
        <f>IF(【2】見・契!Y43="","",【2】見・契!Y43)</f>
        <v/>
      </c>
      <c r="Z43" s="410" t="str">
        <f t="shared" si="4"/>
        <v/>
      </c>
      <c r="AA43" s="410" t="str">
        <f t="shared" si="5"/>
        <v/>
      </c>
      <c r="AB43" s="435" t="str">
        <f>IF(【2】見・契!AB43="","",【2】見・契!AB43)</f>
        <v/>
      </c>
      <c r="AC43" s="705" t="str">
        <f>IF(【2】見・契!AC43="","",【2】見・契!AC43)</f>
        <v/>
      </c>
      <c r="AD43" s="410" t="str">
        <f t="shared" si="6"/>
        <v/>
      </c>
      <c r="AE43" s="410" t="str">
        <f t="shared" si="7"/>
        <v/>
      </c>
      <c r="AF43" s="432" t="str">
        <f>IF(【2】見・契!$AF43="",IF($P43="講習料",IF($E43="","",TIME(HOUR($G43-$E43),ROUNDUP(MINUTE($G43-$E43)/30,0)*30,0)*24),""),IF(OR(【2】見・契!$E43&lt;&gt;$E43,【2】見・契!$G43&lt;&gt;$G43),TIME(HOUR($G43-$E43),ROUNDUP(MINUTE($G43-$E43)/30,0)*30,0)*24,IF($P43&lt;&gt;"講習料","",【2】見・契!$AF43)))</f>
        <v/>
      </c>
      <c r="AG43" s="433" t="str">
        <f>IF($M43="","",IF($P43="講習料",IF($O43="サブ",HLOOKUP(M43,'2024単価表'!$A$27:$B$28,2,0)/2,HLOOKUP(M43,'2024単価表'!$A$27:$B$28,2,0)),""))</f>
        <v/>
      </c>
      <c r="AH43" s="410" t="str">
        <f t="shared" si="10"/>
        <v/>
      </c>
      <c r="AI43" s="432" t="str">
        <f>IF(【2】見・契!$AI43="",IF($P43="検討会(法人参加)",IF($E43="","",TIME(HOUR($G43-$E43),ROUNDUP(MINUTE($G43-$E43)/30,0)*30,0)*24),""),IF(OR(【2】見・契!$E43&lt;&gt;$E43,【2】見・契!$G43&lt;&gt;$G43),TIME(HOUR($G43-$E43),ROUNDUP(MINUTE($G43-$E43)/30,0)*30,0)*24,IF($P43&lt;&gt;"検討会(法人参加)","",【2】見・契!$AI43)))</f>
        <v/>
      </c>
      <c r="AJ43" s="496" t="str">
        <f>IF($M43="","",IF($P43="検討会(法人参加)",HLOOKUP(M43,'2024単価表'!$A$27:$B$28,2,0)/2,""))</f>
        <v/>
      </c>
      <c r="AK43" s="410" t="str">
        <f t="shared" si="11"/>
        <v/>
      </c>
      <c r="AL43" s="436"/>
      <c r="AM43" s="745" t="str">
        <f>IF(【2】見・契!$AM43="","",【2】見・契!$AM43)</f>
        <v/>
      </c>
    </row>
    <row r="44" spans="4:39" ht="27.75" customHeight="1">
      <c r="D44" s="587" t="str">
        <f>IF(【2】見・契!D44="","",【2】見・契!D44)</f>
        <v/>
      </c>
      <c r="E44" s="438" t="str">
        <f>IF(【2】見・契!E44="","",【2】見・契!E44)</f>
        <v/>
      </c>
      <c r="F44" s="703" t="s">
        <v>244</v>
      </c>
      <c r="G44" s="402" t="str">
        <f>IF(【2】見・契!G44="","",【2】見・契!G44)</f>
        <v/>
      </c>
      <c r="H44" s="705" t="str">
        <f>IF(【2】見・契!H44="","",【2】見・契!H44)</f>
        <v/>
      </c>
      <c r="I44" s="1050" t="str">
        <f>IF(【2】見・契!I44="","",【2】見・契!I44)</f>
        <v/>
      </c>
      <c r="J44" s="1050"/>
      <c r="K44" s="737" t="str">
        <f>IF(【2】見・契!K44="","",【2】見・契!K44)</f>
        <v/>
      </c>
      <c r="L44" s="737" t="str">
        <f>IF(【2】見・契!L44="","",【2】見・契!L44)</f>
        <v/>
      </c>
      <c r="M44" s="705" t="str">
        <f>IF(【2】見・契!M44="","",【2】見・契!M44)</f>
        <v/>
      </c>
      <c r="N44" s="404" t="str">
        <f>IF(【2】見・契!N44="","",【2】見・契!N44)</f>
        <v/>
      </c>
      <c r="O44" s="430" t="str">
        <f>IF(【2】見・契!O44="","",【2】見・契!O44)</f>
        <v/>
      </c>
      <c r="P44" s="431" t="str">
        <f>IF(【2】見・契!P44="","",【2】見・契!P44)</f>
        <v/>
      </c>
      <c r="Q44" s="437" t="str">
        <f>IF(【2】見・契!$Q44="",IF($P44="講師",IF($E44="","",TIME(HOUR($G44-$E44),ROUNDUP(MINUTE($G44-$E44)/30,0)*30,0)*24),""),IF(OR(【2】見・契!$E44&lt;&gt;$E44,【2】見・契!$G44&lt;&gt;$G44),TIME(HOUR($G44-$E44),ROUNDUP(MINUTE($G44-$E44)/30,0)*30,0)*24,IF($P44&lt;&gt;"講師","",【2】見・契!$Q44)))</f>
        <v/>
      </c>
      <c r="R44" s="433" t="str">
        <f>IF($M44="","",IF($P44="講師",IF($O44="サブ",HLOOKUP(M44,'2024単価表'!$A$4:$B$5,2,FALSE)/2,HLOOKUP(M44,'2024単価表'!$A$4:$B$5,2,FALSE)),""))</f>
        <v/>
      </c>
      <c r="S44" s="410" t="str">
        <f t="shared" si="8"/>
        <v/>
      </c>
      <c r="T44" s="437" t="str">
        <f>IF(【2】見・契!$T44="",IF($P44="検討会等参加",IF($E44="","",TIME(HOUR($G44-$E44),ROUNDUP(MINUTE($G44-$E44)/30,0)*30,0)*24),""),IF(OR(【2】見・契!$E44&lt;&gt;$E44,【2】見・契!$G44&lt;&gt;$G44),TIME(HOUR($G44-$E44),ROUNDUP(MINUTE($G44-$E44)/30,0)*30,0)*24,IF($P44&lt;&gt;"検討会等参加","",【2】見・契!$T44)))</f>
        <v/>
      </c>
      <c r="U44" s="433" t="str">
        <f>IF($M44="","",IF($P44="検討会等参加",HLOOKUP(M44,'2024単価表'!$A$11:$B$12,2,0),""))</f>
        <v/>
      </c>
      <c r="V44" s="410" t="str">
        <f t="shared" si="9"/>
        <v/>
      </c>
      <c r="W44" s="404" t="str">
        <f>IF(【2】見・契!W44="","",【2】見・契!W44)</f>
        <v/>
      </c>
      <c r="X44" s="434" t="str">
        <f>IF(【2】見・契!X44="","",【2】見・契!X44)</f>
        <v/>
      </c>
      <c r="Y44" s="705" t="str">
        <f>IF(【2】見・契!Y44="","",【2】見・契!Y44)</f>
        <v/>
      </c>
      <c r="Z44" s="410" t="str">
        <f t="shared" si="4"/>
        <v/>
      </c>
      <c r="AA44" s="410" t="str">
        <f t="shared" si="5"/>
        <v/>
      </c>
      <c r="AB44" s="435" t="str">
        <f>IF(【2】見・契!AB44="","",【2】見・契!AB44)</f>
        <v/>
      </c>
      <c r="AC44" s="705" t="str">
        <f>IF(【2】見・契!AC44="","",【2】見・契!AC44)</f>
        <v/>
      </c>
      <c r="AD44" s="410" t="str">
        <f t="shared" si="6"/>
        <v/>
      </c>
      <c r="AE44" s="410" t="str">
        <f t="shared" si="7"/>
        <v/>
      </c>
      <c r="AF44" s="437" t="str">
        <f>IF(【2】見・契!$AF44="",IF($P44="講習料",IF($E44="","",TIME(HOUR($G44-$E44),ROUNDUP(MINUTE($G44-$E44)/30,0)*30,0)*24),""),IF(OR(【2】見・契!$E44&lt;&gt;$E44,【2】見・契!$G44&lt;&gt;$G44),TIME(HOUR($G44-$E44),ROUNDUP(MINUTE($G44-$E44)/30,0)*30,0)*24,IF($P44&lt;&gt;"講習料","",【2】見・契!$AF44)))</f>
        <v/>
      </c>
      <c r="AG44" s="433" t="str">
        <f>IF($M44="","",IF($P44="講習料",IF($O44="サブ",HLOOKUP(M44,'2024単価表'!$A$27:$B$28,2,0)/2,HLOOKUP(M44,'2024単価表'!$A$27:$B$28,2,0)),""))</f>
        <v/>
      </c>
      <c r="AH44" s="410" t="str">
        <f t="shared" si="10"/>
        <v/>
      </c>
      <c r="AI44" s="437" t="str">
        <f>IF(【2】見・契!$AI44="",IF($P44="検討会(法人参加)",IF($E44="","",TIME(HOUR($G44-$E44),ROUNDUP(MINUTE($G44-$E44)/30,0)*30,0)*24),""),IF(OR(【2】見・契!$E44&lt;&gt;$E44,【2】見・契!$G44&lt;&gt;$G44),TIME(HOUR($G44-$E44),ROUNDUP(MINUTE($G44-$E44)/30,0)*30,0)*24,IF($P44&lt;&gt;"検討会(法人参加)","",【2】見・契!$AI44)))</f>
        <v/>
      </c>
      <c r="AJ44" s="496" t="str">
        <f>IF($M44="","",IF($P44="検討会(法人参加)",HLOOKUP(M44,'2024単価表'!$A$27:$B$28,2,0)/2,""))</f>
        <v/>
      </c>
      <c r="AK44" s="410" t="str">
        <f t="shared" si="11"/>
        <v/>
      </c>
      <c r="AL44" s="436"/>
      <c r="AM44" s="745" t="str">
        <f>IF(【2】見・契!$AM44="","",【2】見・契!$AM44)</f>
        <v/>
      </c>
    </row>
    <row r="45" spans="4:39" ht="27.75" customHeight="1">
      <c r="D45" s="587" t="str">
        <f>IF(【2】見・契!D45="","",【2】見・契!D45)</f>
        <v/>
      </c>
      <c r="E45" s="438" t="str">
        <f>IF(【2】見・契!E45="","",【2】見・契!E45)</f>
        <v/>
      </c>
      <c r="F45" s="703" t="s">
        <v>245</v>
      </c>
      <c r="G45" s="402" t="str">
        <f>IF(【2】見・契!G45="","",【2】見・契!G45)</f>
        <v/>
      </c>
      <c r="H45" s="705" t="str">
        <f>IF(【2】見・契!H45="","",【2】見・契!H45)</f>
        <v/>
      </c>
      <c r="I45" s="1050" t="str">
        <f>IF(【2】見・契!I45="","",【2】見・契!I45)</f>
        <v/>
      </c>
      <c r="J45" s="1050"/>
      <c r="K45" s="737" t="str">
        <f>IF(【2】見・契!K45="","",【2】見・契!K45)</f>
        <v/>
      </c>
      <c r="L45" s="737" t="str">
        <f>IF(【2】見・契!L45="","",【2】見・契!L45)</f>
        <v/>
      </c>
      <c r="M45" s="403" t="str">
        <f>IF(【2】見・契!M45="","",【2】見・契!M45)</f>
        <v/>
      </c>
      <c r="N45" s="404" t="str">
        <f>IF(【2】見・契!N45="","",【2】見・契!N45)</f>
        <v/>
      </c>
      <c r="O45" s="430" t="str">
        <f>IF(【2】見・契!O45="","",【2】見・契!O45)</f>
        <v/>
      </c>
      <c r="P45" s="431" t="str">
        <f>IF(【2】見・契!P45="","",【2】見・契!P45)</f>
        <v/>
      </c>
      <c r="Q45" s="432" t="str">
        <f>IF(【2】見・契!$Q45="",IF($P45="講師",IF($E45="","",TIME(HOUR($G45-$E45),ROUNDUP(MINUTE($G45-$E45)/30,0)*30,0)*24),""),IF(OR(【2】見・契!$E45&lt;&gt;$E45,【2】見・契!$G45&lt;&gt;$G45),TIME(HOUR($G45-$E45),ROUNDUP(MINUTE($G45-$E45)/30,0)*30,0)*24,IF($P45&lt;&gt;"講師","",【2】見・契!$Q45)))</f>
        <v/>
      </c>
      <c r="R45" s="433" t="str">
        <f>IF($M45="","",IF($P45="講師",IF($O45="サブ",HLOOKUP(M45,'2024単価表'!$A$4:$B$5,2,FALSE)/2,HLOOKUP(M45,'2024単価表'!$A$4:$B$5,2,FALSE)),""))</f>
        <v/>
      </c>
      <c r="S45" s="410" t="str">
        <f t="shared" si="8"/>
        <v/>
      </c>
      <c r="T45" s="432" t="str">
        <f>IF(【2】見・契!$T45="",IF($P45="検討会等参加",IF($E45="","",TIME(HOUR($G45-$E45),ROUNDUP(MINUTE($G45-$E45)/30,0)*30,0)*24),""),IF(OR(【2】見・契!$E45&lt;&gt;$E45,【2】見・契!$G45&lt;&gt;$G45),TIME(HOUR($G45-$E45),ROUNDUP(MINUTE($G45-$E45)/30,0)*30,0)*24,IF($P45&lt;&gt;"検討会等参加","",【2】見・契!$T45)))</f>
        <v/>
      </c>
      <c r="U45" s="433" t="str">
        <f>IF($M45="","",IF($P45="検討会等参加",HLOOKUP(M45,'2024単価表'!$A$11:$B$12,2,0),""))</f>
        <v/>
      </c>
      <c r="V45" s="410" t="str">
        <f t="shared" si="9"/>
        <v/>
      </c>
      <c r="W45" s="404" t="str">
        <f>IF(【2】見・契!W45="","",【2】見・契!W45)</f>
        <v/>
      </c>
      <c r="X45" s="434" t="str">
        <f>IF(【2】見・契!X45="","",【2】見・契!X45)</f>
        <v/>
      </c>
      <c r="Y45" s="403" t="str">
        <f>IF(【2】見・契!Y45="","",【2】見・契!Y45)</f>
        <v/>
      </c>
      <c r="Z45" s="410" t="str">
        <f t="shared" si="4"/>
        <v/>
      </c>
      <c r="AA45" s="410" t="str">
        <f t="shared" si="5"/>
        <v/>
      </c>
      <c r="AB45" s="435" t="str">
        <f>IF(【2】見・契!AB45="","",【2】見・契!AB45)</f>
        <v/>
      </c>
      <c r="AC45" s="705" t="str">
        <f>IF(【2】見・契!AC45="","",【2】見・契!AC45)</f>
        <v/>
      </c>
      <c r="AD45" s="410" t="str">
        <f t="shared" si="6"/>
        <v/>
      </c>
      <c r="AE45" s="410" t="str">
        <f t="shared" si="7"/>
        <v/>
      </c>
      <c r="AF45" s="432" t="str">
        <f>IF(【2】見・契!$AF45="",IF($P45="講習料",IF($E45="","",TIME(HOUR($G45-$E45),ROUNDUP(MINUTE($G45-$E45)/30,0)*30,0)*24),""),IF(OR(【2】見・契!$E45&lt;&gt;$E45,【2】見・契!$G45&lt;&gt;$G45),TIME(HOUR($G45-$E45),ROUNDUP(MINUTE($G45-$E45)/30,0)*30,0)*24,IF($P45&lt;&gt;"講習料","",【2】見・契!$AF45)))</f>
        <v/>
      </c>
      <c r="AG45" s="433" t="str">
        <f>IF($M45="","",IF($P45="講習料",IF($O45="サブ",HLOOKUP(M45,'2024単価表'!$A$27:$B$28,2,0)/2,HLOOKUP(M45,'2024単価表'!$A$27:$B$28,2,0)),""))</f>
        <v/>
      </c>
      <c r="AH45" s="410" t="str">
        <f t="shared" si="10"/>
        <v/>
      </c>
      <c r="AI45" s="432" t="str">
        <f>IF(【2】見・契!$AI45="",IF($P45="検討会(法人参加)",IF($E45="","",TIME(HOUR($G45-$E45),ROUNDUP(MINUTE($G45-$E45)/30,0)*30,0)*24),""),IF(OR(【2】見・契!$E45&lt;&gt;$E45,【2】見・契!$G45&lt;&gt;$G45),TIME(HOUR($G45-$E45),ROUNDUP(MINUTE($G45-$E45)/30,0)*30,0)*24,IF($P45&lt;&gt;"検討会(法人参加)","",【2】見・契!$AI45)))</f>
        <v/>
      </c>
      <c r="AJ45" s="496" t="str">
        <f>IF($M45="","",IF($P45="検討会(法人参加)",HLOOKUP(M45,'2024単価表'!$A$27:$B$28,2,0)/2,""))</f>
        <v/>
      </c>
      <c r="AK45" s="410" t="str">
        <f t="shared" si="11"/>
        <v/>
      </c>
      <c r="AL45" s="436"/>
      <c r="AM45" s="745" t="str">
        <f>IF(【2】見・契!$AM45="","",【2】見・契!$AM45)</f>
        <v/>
      </c>
    </row>
    <row r="46" spans="4:39" ht="27.75" customHeight="1">
      <c r="D46" s="587" t="str">
        <f>IF(【2】見・契!D46="","",【2】見・契!D46)</f>
        <v/>
      </c>
      <c r="E46" s="438" t="str">
        <f>IF(【2】見・契!E46="","",【2】見・契!E46)</f>
        <v/>
      </c>
      <c r="F46" s="703" t="s">
        <v>244</v>
      </c>
      <c r="G46" s="402" t="str">
        <f>IF(【2】見・契!G46="","",【2】見・契!G46)</f>
        <v/>
      </c>
      <c r="H46" s="705" t="str">
        <f>IF(【2】見・契!H46="","",【2】見・契!H46)</f>
        <v/>
      </c>
      <c r="I46" s="1050" t="str">
        <f>IF(【2】見・契!I46="","",【2】見・契!I46)</f>
        <v/>
      </c>
      <c r="J46" s="1050"/>
      <c r="K46" s="737" t="str">
        <f>IF(【2】見・契!K46="","",【2】見・契!K46)</f>
        <v/>
      </c>
      <c r="L46" s="737" t="str">
        <f>IF(【2】見・契!L46="","",【2】見・契!L46)</f>
        <v/>
      </c>
      <c r="M46" s="705" t="str">
        <f>IF(【2】見・契!M46="","",【2】見・契!M46)</f>
        <v/>
      </c>
      <c r="N46" s="404" t="str">
        <f>IF(【2】見・契!N46="","",【2】見・契!N46)</f>
        <v/>
      </c>
      <c r="O46" s="430" t="str">
        <f>IF(【2】見・契!O46="","",【2】見・契!O46)</f>
        <v/>
      </c>
      <c r="P46" s="431" t="str">
        <f>IF(【2】見・契!P46="","",【2】見・契!P46)</f>
        <v/>
      </c>
      <c r="Q46" s="437" t="str">
        <f>IF(【2】見・契!$Q46="",IF($P46="講師",IF($E46="","",TIME(HOUR($G46-$E46),ROUNDUP(MINUTE($G46-$E46)/30,0)*30,0)*24),""),IF(OR(【2】見・契!$E46&lt;&gt;$E46,【2】見・契!$G46&lt;&gt;$G46),TIME(HOUR($G46-$E46),ROUNDUP(MINUTE($G46-$E46)/30,0)*30,0)*24,IF($P46&lt;&gt;"講師","",【2】見・契!$Q46)))</f>
        <v/>
      </c>
      <c r="R46" s="433" t="str">
        <f>IF($M46="","",IF($P46="講師",IF($O46="サブ",HLOOKUP(M46,'2024単価表'!$A$4:$B$5,2,FALSE)/2,HLOOKUP(M46,'2024単価表'!$A$4:$B$5,2,FALSE)),""))</f>
        <v/>
      </c>
      <c r="S46" s="410" t="str">
        <f t="shared" si="8"/>
        <v/>
      </c>
      <c r="T46" s="437" t="str">
        <f>IF(【2】見・契!$T46="",IF($P46="検討会等参加",IF($E46="","",TIME(HOUR($G46-$E46),ROUNDUP(MINUTE($G46-$E46)/30,0)*30,0)*24),""),IF(OR(【2】見・契!$E46&lt;&gt;$E46,【2】見・契!$G46&lt;&gt;$G46),TIME(HOUR($G46-$E46),ROUNDUP(MINUTE($G46-$E46)/30,0)*30,0)*24,IF($P46&lt;&gt;"検討会等参加","",【2】見・契!$T46)))</f>
        <v/>
      </c>
      <c r="U46" s="433" t="str">
        <f>IF($M46="","",IF($P46="検討会等参加",HLOOKUP(M46,'2024単価表'!$A$11:$B$12,2,0),""))</f>
        <v/>
      </c>
      <c r="V46" s="410" t="str">
        <f t="shared" si="9"/>
        <v/>
      </c>
      <c r="W46" s="404" t="str">
        <f>IF(【2】見・契!W46="","",【2】見・契!W46)</f>
        <v/>
      </c>
      <c r="X46" s="434" t="str">
        <f>IF(【2】見・契!X46="","",【2】見・契!X46)</f>
        <v/>
      </c>
      <c r="Y46" s="705" t="str">
        <f>IF(【2】見・契!Y46="","",【2】見・契!Y46)</f>
        <v/>
      </c>
      <c r="Z46" s="410" t="str">
        <f t="shared" si="4"/>
        <v/>
      </c>
      <c r="AA46" s="410" t="str">
        <f t="shared" si="5"/>
        <v/>
      </c>
      <c r="AB46" s="435" t="str">
        <f>IF(【2】見・契!AB46="","",【2】見・契!AB46)</f>
        <v/>
      </c>
      <c r="AC46" s="705" t="str">
        <f>IF(【2】見・契!AC46="","",【2】見・契!AC46)</f>
        <v/>
      </c>
      <c r="AD46" s="410" t="str">
        <f t="shared" si="6"/>
        <v/>
      </c>
      <c r="AE46" s="410" t="str">
        <f t="shared" si="7"/>
        <v/>
      </c>
      <c r="AF46" s="437" t="str">
        <f>IF(【2】見・契!$AF46="",IF($P46="講習料",IF($E46="","",TIME(HOUR($G46-$E46),ROUNDUP(MINUTE($G46-$E46)/30,0)*30,0)*24),""),IF(OR(【2】見・契!$E46&lt;&gt;$E46,【2】見・契!$G46&lt;&gt;$G46),TIME(HOUR($G46-$E46),ROUNDUP(MINUTE($G46-$E46)/30,0)*30,0)*24,IF($P46&lt;&gt;"講習料","",【2】見・契!$AF46)))</f>
        <v/>
      </c>
      <c r="AG46" s="433" t="str">
        <f>IF($M46="","",IF($P46="講習料",IF($O46="サブ",HLOOKUP(M46,'2024単価表'!$A$27:$B$28,2,0)/2,HLOOKUP(M46,'2024単価表'!$A$27:$B$28,2,0)),""))</f>
        <v/>
      </c>
      <c r="AH46" s="410" t="str">
        <f t="shared" si="10"/>
        <v/>
      </c>
      <c r="AI46" s="437" t="str">
        <f>IF(【2】見・契!$AI46="",IF($P46="検討会(法人参加)",IF($E46="","",TIME(HOUR($G46-$E46),ROUNDUP(MINUTE($G46-$E46)/30,0)*30,0)*24),""),IF(OR(【2】見・契!$E46&lt;&gt;$E46,【2】見・契!$G46&lt;&gt;$G46),TIME(HOUR($G46-$E46),ROUNDUP(MINUTE($G46-$E46)/30,0)*30,0)*24,IF($P46&lt;&gt;"検討会(法人参加)","",【2】見・契!$AI46)))</f>
        <v/>
      </c>
      <c r="AJ46" s="496" t="str">
        <f>IF($M46="","",IF($P46="検討会(法人参加)",HLOOKUP(M46,'2024単価表'!$A$27:$B$28,2,0)/2,""))</f>
        <v/>
      </c>
      <c r="AK46" s="410" t="str">
        <f t="shared" si="11"/>
        <v/>
      </c>
      <c r="AL46" s="436"/>
      <c r="AM46" s="745" t="str">
        <f>IF(【2】見・契!$AM46="","",【2】見・契!$AM46)</f>
        <v/>
      </c>
    </row>
    <row r="47" spans="4:39" ht="27.75" customHeight="1">
      <c r="D47" s="587" t="str">
        <f>IF(【2】見・契!D47="","",【2】見・契!D47)</f>
        <v/>
      </c>
      <c r="E47" s="438" t="str">
        <f>IF(【2】見・契!E47="","",【2】見・契!E47)</f>
        <v/>
      </c>
      <c r="F47" s="703" t="s">
        <v>245</v>
      </c>
      <c r="G47" s="402" t="str">
        <f>IF(【2】見・契!G47="","",【2】見・契!G47)</f>
        <v/>
      </c>
      <c r="H47" s="705" t="str">
        <f>IF(【2】見・契!H47="","",【2】見・契!H47)</f>
        <v/>
      </c>
      <c r="I47" s="1050" t="str">
        <f>IF(【2】見・契!I47="","",【2】見・契!I47)</f>
        <v/>
      </c>
      <c r="J47" s="1050"/>
      <c r="K47" s="737" t="str">
        <f>IF(【2】見・契!K47="","",【2】見・契!K47)</f>
        <v/>
      </c>
      <c r="L47" s="737" t="str">
        <f>IF(【2】見・契!L47="","",【2】見・契!L47)</f>
        <v/>
      </c>
      <c r="M47" s="403" t="str">
        <f>IF(【2】見・契!M47="","",【2】見・契!M47)</f>
        <v/>
      </c>
      <c r="N47" s="404" t="str">
        <f>IF(【2】見・契!N47="","",【2】見・契!N47)</f>
        <v/>
      </c>
      <c r="O47" s="430" t="str">
        <f>IF(【2】見・契!O47="","",【2】見・契!O47)</f>
        <v/>
      </c>
      <c r="P47" s="431" t="str">
        <f>IF(【2】見・契!P47="","",【2】見・契!P47)</f>
        <v/>
      </c>
      <c r="Q47" s="432" t="str">
        <f>IF(【2】見・契!$Q47="",IF($P47="講師",IF($E47="","",TIME(HOUR($G47-$E47),ROUNDUP(MINUTE($G47-$E47)/30,0)*30,0)*24),""),IF(OR(【2】見・契!$E47&lt;&gt;$E47,【2】見・契!$G47&lt;&gt;$G47),TIME(HOUR($G47-$E47),ROUNDUP(MINUTE($G47-$E47)/30,0)*30,0)*24,IF($P47&lt;&gt;"講師","",【2】見・契!$Q47)))</f>
        <v/>
      </c>
      <c r="R47" s="433" t="str">
        <f>IF($M47="","",IF($P47="講師",IF($O47="サブ",HLOOKUP(M47,'2024単価表'!$A$4:$B$5,2,FALSE)/2,HLOOKUP(M47,'2024単価表'!$A$4:$B$5,2,FALSE)),""))</f>
        <v/>
      </c>
      <c r="S47" s="410" t="str">
        <f t="shared" si="8"/>
        <v/>
      </c>
      <c r="T47" s="432" t="str">
        <f>IF(【2】見・契!$T47="",IF($P47="検討会等参加",IF($E47="","",TIME(HOUR($G47-$E47),ROUNDUP(MINUTE($G47-$E47)/30,0)*30,0)*24),""),IF(OR(【2】見・契!$E47&lt;&gt;$E47,【2】見・契!$G47&lt;&gt;$G47),TIME(HOUR($G47-$E47),ROUNDUP(MINUTE($G47-$E47)/30,0)*30,0)*24,IF($P47&lt;&gt;"検討会等参加","",【2】見・契!$T47)))</f>
        <v/>
      </c>
      <c r="U47" s="433" t="str">
        <f>IF($M47="","",IF($P47="検討会等参加",HLOOKUP(M47,'2024単価表'!$A$11:$B$12,2,0),""))</f>
        <v/>
      </c>
      <c r="V47" s="410" t="str">
        <f t="shared" si="9"/>
        <v/>
      </c>
      <c r="W47" s="404" t="str">
        <f>IF(【2】見・契!W47="","",【2】見・契!W47)</f>
        <v/>
      </c>
      <c r="X47" s="434" t="str">
        <f>IF(【2】見・契!X47="","",【2】見・契!X47)</f>
        <v/>
      </c>
      <c r="Y47" s="403" t="str">
        <f>IF(【2】見・契!Y47="","",【2】見・契!Y47)</f>
        <v/>
      </c>
      <c r="Z47" s="410" t="str">
        <f t="shared" si="4"/>
        <v/>
      </c>
      <c r="AA47" s="410" t="str">
        <f t="shared" si="5"/>
        <v/>
      </c>
      <c r="AB47" s="435" t="str">
        <f>IF(【2】見・契!AB47="","",【2】見・契!AB47)</f>
        <v/>
      </c>
      <c r="AC47" s="705" t="str">
        <f>IF(【2】見・契!AC47="","",【2】見・契!AC47)</f>
        <v/>
      </c>
      <c r="AD47" s="410" t="str">
        <f t="shared" si="6"/>
        <v/>
      </c>
      <c r="AE47" s="410" t="str">
        <f t="shared" si="7"/>
        <v/>
      </c>
      <c r="AF47" s="432" t="str">
        <f>IF(【2】見・契!$AF47="",IF($P47="講習料",IF($E47="","",TIME(HOUR($G47-$E47),ROUNDUP(MINUTE($G47-$E47)/30,0)*30,0)*24),""),IF(OR(【2】見・契!$E47&lt;&gt;$E47,【2】見・契!$G47&lt;&gt;$G47),TIME(HOUR($G47-$E47),ROUNDUP(MINUTE($G47-$E47)/30,0)*30,0)*24,IF($P47&lt;&gt;"講習料","",【2】見・契!$AF47)))</f>
        <v/>
      </c>
      <c r="AG47" s="433" t="str">
        <f>IF($M47="","",IF($P47="講習料",IF($O47="サブ",HLOOKUP(M47,'2024単価表'!$A$27:$B$28,2,0)/2,HLOOKUP(M47,'2024単価表'!$A$27:$B$28,2,0)),""))</f>
        <v/>
      </c>
      <c r="AH47" s="410" t="str">
        <f t="shared" si="10"/>
        <v/>
      </c>
      <c r="AI47" s="432" t="str">
        <f>IF(【2】見・契!$AI47="",IF($P47="検討会(法人参加)",IF($E47="","",TIME(HOUR($G47-$E47),ROUNDUP(MINUTE($G47-$E47)/30,0)*30,0)*24),""),IF(OR(【2】見・契!$E47&lt;&gt;$E47,【2】見・契!$G47&lt;&gt;$G47),TIME(HOUR($G47-$E47),ROUNDUP(MINUTE($G47-$E47)/30,0)*30,0)*24,IF($P47&lt;&gt;"検討会(法人参加)","",【2】見・契!$AI47)))</f>
        <v/>
      </c>
      <c r="AJ47" s="496" t="str">
        <f>IF($M47="","",IF($P47="検討会(法人参加)",HLOOKUP(M47,'2024単価表'!$A$27:$B$28,2,0)/2,""))</f>
        <v/>
      </c>
      <c r="AK47" s="410" t="str">
        <f t="shared" si="11"/>
        <v/>
      </c>
      <c r="AL47" s="436"/>
      <c r="AM47" s="745" t="str">
        <f>IF(【2】見・契!$AM47="","",【2】見・契!$AM47)</f>
        <v/>
      </c>
    </row>
    <row r="48" spans="4:39" ht="27.75" customHeight="1">
      <c r="D48" s="587" t="str">
        <f>IF(【2】見・契!D48="","",【2】見・契!D48)</f>
        <v/>
      </c>
      <c r="E48" s="438" t="str">
        <f>IF(【2】見・契!E48="","",【2】見・契!E48)</f>
        <v/>
      </c>
      <c r="F48" s="703" t="s">
        <v>244</v>
      </c>
      <c r="G48" s="402" t="str">
        <f>IF(【2】見・契!G48="","",【2】見・契!G48)</f>
        <v/>
      </c>
      <c r="H48" s="705" t="str">
        <f>IF(【2】見・契!H48="","",【2】見・契!H48)</f>
        <v/>
      </c>
      <c r="I48" s="1050" t="str">
        <f>IF(【2】見・契!I48="","",【2】見・契!I48)</f>
        <v/>
      </c>
      <c r="J48" s="1050"/>
      <c r="K48" s="737" t="str">
        <f>IF(【2】見・契!K48="","",【2】見・契!K48)</f>
        <v/>
      </c>
      <c r="L48" s="737" t="str">
        <f>IF(【2】見・契!L48="","",【2】見・契!L48)</f>
        <v/>
      </c>
      <c r="M48" s="705" t="str">
        <f>IF(【2】見・契!M48="","",【2】見・契!M48)</f>
        <v/>
      </c>
      <c r="N48" s="404" t="str">
        <f>IF(【2】見・契!N48="","",【2】見・契!N48)</f>
        <v/>
      </c>
      <c r="O48" s="430" t="str">
        <f>IF(【2】見・契!O48="","",【2】見・契!O48)</f>
        <v/>
      </c>
      <c r="P48" s="431" t="str">
        <f>IF(【2】見・契!P48="","",【2】見・契!P48)</f>
        <v/>
      </c>
      <c r="Q48" s="437" t="str">
        <f>IF(【2】見・契!$Q48="",IF($P48="講師",IF($E48="","",TIME(HOUR($G48-$E48),ROUNDUP(MINUTE($G48-$E48)/30,0)*30,0)*24),""),IF(OR(【2】見・契!$E48&lt;&gt;$E48,【2】見・契!$G48&lt;&gt;$G48),TIME(HOUR($G48-$E48),ROUNDUP(MINUTE($G48-$E48)/30,0)*30,0)*24,IF($P48&lt;&gt;"講師","",【2】見・契!$Q48)))</f>
        <v/>
      </c>
      <c r="R48" s="433" t="str">
        <f>IF($M48="","",IF($P48="講師",IF($O48="サブ",HLOOKUP(M48,'2024単価表'!$A$4:$B$5,2,FALSE)/2,HLOOKUP(M48,'2024単価表'!$A$4:$B$5,2,FALSE)),""))</f>
        <v/>
      </c>
      <c r="S48" s="410" t="str">
        <f t="shared" si="8"/>
        <v/>
      </c>
      <c r="T48" s="437" t="str">
        <f>IF(【2】見・契!$T48="",IF($P48="検討会等参加",IF($E48="","",TIME(HOUR($G48-$E48),ROUNDUP(MINUTE($G48-$E48)/30,0)*30,0)*24),""),IF(OR(【2】見・契!$E48&lt;&gt;$E48,【2】見・契!$G48&lt;&gt;$G48),TIME(HOUR($G48-$E48),ROUNDUP(MINUTE($G48-$E48)/30,0)*30,0)*24,IF($P48&lt;&gt;"検討会等参加","",【2】見・契!$T48)))</f>
        <v/>
      </c>
      <c r="U48" s="433" t="str">
        <f>IF($M48="","",IF($P48="検討会等参加",HLOOKUP(M48,'2024単価表'!$A$11:$B$12,2,0),""))</f>
        <v/>
      </c>
      <c r="V48" s="410" t="str">
        <f t="shared" si="9"/>
        <v/>
      </c>
      <c r="W48" s="404" t="str">
        <f>IF(【2】見・契!W48="","",【2】見・契!W48)</f>
        <v/>
      </c>
      <c r="X48" s="434" t="str">
        <f>IF(【2】見・契!X48="","",【2】見・契!X48)</f>
        <v/>
      </c>
      <c r="Y48" s="705" t="str">
        <f>IF(【2】見・契!Y48="","",【2】見・契!Y48)</f>
        <v/>
      </c>
      <c r="Z48" s="410" t="str">
        <f t="shared" si="4"/>
        <v/>
      </c>
      <c r="AA48" s="410" t="str">
        <f t="shared" si="5"/>
        <v/>
      </c>
      <c r="AB48" s="435" t="str">
        <f>IF(【2】見・契!AB48="","",【2】見・契!AB48)</f>
        <v/>
      </c>
      <c r="AC48" s="705" t="str">
        <f>IF(【2】見・契!AC48="","",【2】見・契!AC48)</f>
        <v/>
      </c>
      <c r="AD48" s="410" t="str">
        <f t="shared" si="6"/>
        <v/>
      </c>
      <c r="AE48" s="410" t="str">
        <f t="shared" si="7"/>
        <v/>
      </c>
      <c r="AF48" s="437" t="str">
        <f>IF(【2】見・契!$AF48="",IF($P48="講習料",IF($E48="","",TIME(HOUR($G48-$E48),ROUNDUP(MINUTE($G48-$E48)/30,0)*30,0)*24),""),IF(OR(【2】見・契!$E48&lt;&gt;$E48,【2】見・契!$G48&lt;&gt;$G48),TIME(HOUR($G48-$E48),ROUNDUP(MINUTE($G48-$E48)/30,0)*30,0)*24,IF($P48&lt;&gt;"講習料","",【2】見・契!$AF48)))</f>
        <v/>
      </c>
      <c r="AG48" s="433" t="str">
        <f>IF($M48="","",IF($P48="講習料",IF($O48="サブ",HLOOKUP(M48,'2024単価表'!$A$27:$B$28,2,0)/2,HLOOKUP(M48,'2024単価表'!$A$27:$B$28,2,0)),""))</f>
        <v/>
      </c>
      <c r="AH48" s="410" t="str">
        <f t="shared" si="10"/>
        <v/>
      </c>
      <c r="AI48" s="437" t="str">
        <f>IF(【2】見・契!$AI48="",IF($P48="検討会(法人参加)",IF($E48="","",TIME(HOUR($G48-$E48),ROUNDUP(MINUTE($G48-$E48)/30,0)*30,0)*24),""),IF(OR(【2】見・契!$E48&lt;&gt;$E48,【2】見・契!$G48&lt;&gt;$G48),TIME(HOUR($G48-$E48),ROUNDUP(MINUTE($G48-$E48)/30,0)*30,0)*24,IF($P48&lt;&gt;"検討会(法人参加)","",【2】見・契!$AI48)))</f>
        <v/>
      </c>
      <c r="AJ48" s="496" t="str">
        <f>IF($M48="","",IF($P48="検討会(法人参加)",HLOOKUP(M48,'2024単価表'!$A$27:$B$28,2,0)/2,""))</f>
        <v/>
      </c>
      <c r="AK48" s="410" t="str">
        <f t="shared" si="11"/>
        <v/>
      </c>
      <c r="AL48" s="436"/>
      <c r="AM48" s="745" t="str">
        <f>IF(【2】見・契!$AM48="","",【2】見・契!$AM48)</f>
        <v/>
      </c>
    </row>
    <row r="49" spans="4:39" ht="27.75" customHeight="1">
      <c r="D49" s="587" t="str">
        <f>IF(【2】見・契!D49="","",【2】見・契!D49)</f>
        <v/>
      </c>
      <c r="E49" s="438" t="str">
        <f>IF(【2】見・契!E49="","",【2】見・契!E49)</f>
        <v/>
      </c>
      <c r="F49" s="703" t="s">
        <v>245</v>
      </c>
      <c r="G49" s="402" t="str">
        <f>IF(【2】見・契!G49="","",【2】見・契!G49)</f>
        <v/>
      </c>
      <c r="H49" s="705" t="str">
        <f>IF(【2】見・契!H49="","",【2】見・契!H49)</f>
        <v/>
      </c>
      <c r="I49" s="1050" t="str">
        <f>IF(【2】見・契!I49="","",【2】見・契!I49)</f>
        <v/>
      </c>
      <c r="J49" s="1050"/>
      <c r="K49" s="737" t="str">
        <f>IF(【2】見・契!K49="","",【2】見・契!K49)</f>
        <v/>
      </c>
      <c r="L49" s="737" t="str">
        <f>IF(【2】見・契!L49="","",【2】見・契!L49)</f>
        <v/>
      </c>
      <c r="M49" s="403" t="str">
        <f>IF(【2】見・契!M49="","",【2】見・契!M49)</f>
        <v/>
      </c>
      <c r="N49" s="404" t="str">
        <f>IF(【2】見・契!N49="","",【2】見・契!N49)</f>
        <v/>
      </c>
      <c r="O49" s="430" t="str">
        <f>IF(【2】見・契!O49="","",【2】見・契!O49)</f>
        <v/>
      </c>
      <c r="P49" s="431" t="str">
        <f>IF(【2】見・契!P49="","",【2】見・契!P49)</f>
        <v/>
      </c>
      <c r="Q49" s="432" t="str">
        <f>IF(【2】見・契!$Q49="",IF($P49="講師",IF($E49="","",TIME(HOUR($G49-$E49),ROUNDUP(MINUTE($G49-$E49)/30,0)*30,0)*24),""),IF(OR(【2】見・契!$E49&lt;&gt;$E49,【2】見・契!$G49&lt;&gt;$G49),TIME(HOUR($G49-$E49),ROUNDUP(MINUTE($G49-$E49)/30,0)*30,0)*24,IF($P49&lt;&gt;"講師","",【2】見・契!$Q49)))</f>
        <v/>
      </c>
      <c r="R49" s="433" t="str">
        <f>IF($M49="","",IF($P49="講師",IF($O49="サブ",HLOOKUP(M49,'2024単価表'!$A$4:$B$5,2,FALSE)/2,HLOOKUP(M49,'2024単価表'!$A$4:$B$5,2,FALSE)),""))</f>
        <v/>
      </c>
      <c r="S49" s="410" t="str">
        <f t="shared" si="8"/>
        <v/>
      </c>
      <c r="T49" s="432" t="str">
        <f>IF(【2】見・契!$T49="",IF($P49="検討会等参加",IF($E49="","",TIME(HOUR($G49-$E49),ROUNDUP(MINUTE($G49-$E49)/30,0)*30,0)*24),""),IF(OR(【2】見・契!$E49&lt;&gt;$E49,【2】見・契!$G49&lt;&gt;$G49),TIME(HOUR($G49-$E49),ROUNDUP(MINUTE($G49-$E49)/30,0)*30,0)*24,IF($P49&lt;&gt;"検討会等参加","",【2】見・契!$T49)))</f>
        <v/>
      </c>
      <c r="U49" s="433" t="str">
        <f>IF($M49="","",IF($P49="検討会等参加",HLOOKUP(M49,'2024単価表'!$A$11:$B$12,2,0),""))</f>
        <v/>
      </c>
      <c r="V49" s="410" t="str">
        <f t="shared" si="9"/>
        <v/>
      </c>
      <c r="W49" s="404" t="str">
        <f>IF(【2】見・契!W49="","",【2】見・契!W49)</f>
        <v/>
      </c>
      <c r="X49" s="434" t="str">
        <f>IF(【2】見・契!X49="","",【2】見・契!X49)</f>
        <v/>
      </c>
      <c r="Y49" s="403" t="str">
        <f>IF(【2】見・契!Y49="","",【2】見・契!Y49)</f>
        <v/>
      </c>
      <c r="Z49" s="410" t="str">
        <f t="shared" si="4"/>
        <v/>
      </c>
      <c r="AA49" s="410" t="str">
        <f t="shared" si="5"/>
        <v/>
      </c>
      <c r="AB49" s="435" t="str">
        <f>IF(【2】見・契!AB49="","",【2】見・契!AB49)</f>
        <v/>
      </c>
      <c r="AC49" s="705" t="str">
        <f>IF(【2】見・契!AC49="","",【2】見・契!AC49)</f>
        <v/>
      </c>
      <c r="AD49" s="410" t="str">
        <f t="shared" si="6"/>
        <v/>
      </c>
      <c r="AE49" s="410" t="str">
        <f t="shared" si="7"/>
        <v/>
      </c>
      <c r="AF49" s="432" t="str">
        <f>IF(【2】見・契!$AF49="",IF($P49="講習料",IF($E49="","",TIME(HOUR($G49-$E49),ROUNDUP(MINUTE($G49-$E49)/30,0)*30,0)*24),""),IF(OR(【2】見・契!$E49&lt;&gt;$E49,【2】見・契!$G49&lt;&gt;$G49),TIME(HOUR($G49-$E49),ROUNDUP(MINUTE($G49-$E49)/30,0)*30,0)*24,IF($P49&lt;&gt;"講習料","",【2】見・契!$AF49)))</f>
        <v/>
      </c>
      <c r="AG49" s="433" t="str">
        <f>IF($M49="","",IF($P49="講習料",IF($O49="サブ",HLOOKUP(M49,'2024単価表'!$A$27:$B$28,2,0)/2,HLOOKUP(M49,'2024単価表'!$A$27:$B$28,2,0)),""))</f>
        <v/>
      </c>
      <c r="AH49" s="410" t="str">
        <f t="shared" si="10"/>
        <v/>
      </c>
      <c r="AI49" s="432" t="str">
        <f>IF(【2】見・契!$AI49="",IF($P49="検討会(法人参加)",IF($E49="","",TIME(HOUR($G49-$E49),ROUNDUP(MINUTE($G49-$E49)/30,0)*30,0)*24),""),IF(OR(【2】見・契!$E49&lt;&gt;$E49,【2】見・契!$G49&lt;&gt;$G49),TIME(HOUR($G49-$E49),ROUNDUP(MINUTE($G49-$E49)/30,0)*30,0)*24,IF($P49&lt;&gt;"検討会(法人参加)","",【2】見・契!$AI49)))</f>
        <v/>
      </c>
      <c r="AJ49" s="496" t="str">
        <f>IF($M49="","",IF($P49="検討会(法人参加)",HLOOKUP(M49,'2024単価表'!$A$27:$B$28,2,0)/2,""))</f>
        <v/>
      </c>
      <c r="AK49" s="410" t="str">
        <f t="shared" si="11"/>
        <v/>
      </c>
      <c r="AL49" s="436"/>
      <c r="AM49" s="745" t="str">
        <f>IF(【2】見・契!$AM49="","",【2】見・契!$AM49)</f>
        <v/>
      </c>
    </row>
    <row r="50" spans="4:39" ht="27.75" customHeight="1">
      <c r="D50" s="587" t="str">
        <f>IF(【2】見・契!D50="","",【2】見・契!D50)</f>
        <v/>
      </c>
      <c r="E50" s="438" t="str">
        <f>IF(【2】見・契!E50="","",【2】見・契!E50)</f>
        <v/>
      </c>
      <c r="F50" s="703" t="s">
        <v>244</v>
      </c>
      <c r="G50" s="402" t="str">
        <f>IF(【2】見・契!G50="","",【2】見・契!G50)</f>
        <v/>
      </c>
      <c r="H50" s="705" t="str">
        <f>IF(【2】見・契!H50="","",【2】見・契!H50)</f>
        <v/>
      </c>
      <c r="I50" s="1050" t="str">
        <f>IF(【2】見・契!I50="","",【2】見・契!I50)</f>
        <v/>
      </c>
      <c r="J50" s="1050"/>
      <c r="K50" s="737" t="str">
        <f>IF(【2】見・契!K50="","",【2】見・契!K50)</f>
        <v/>
      </c>
      <c r="L50" s="737" t="str">
        <f>IF(【2】見・契!L50="","",【2】見・契!L50)</f>
        <v/>
      </c>
      <c r="M50" s="705" t="str">
        <f>IF(【2】見・契!M50="","",【2】見・契!M50)</f>
        <v/>
      </c>
      <c r="N50" s="404" t="str">
        <f>IF(【2】見・契!N50="","",【2】見・契!N50)</f>
        <v/>
      </c>
      <c r="O50" s="430" t="str">
        <f>IF(【2】見・契!O50="","",【2】見・契!O50)</f>
        <v/>
      </c>
      <c r="P50" s="431" t="str">
        <f>IF(【2】見・契!P50="","",【2】見・契!P50)</f>
        <v/>
      </c>
      <c r="Q50" s="437" t="str">
        <f>IF(【2】見・契!$Q50="",IF($P50="講師",IF($E50="","",TIME(HOUR($G50-$E50),ROUNDUP(MINUTE($G50-$E50)/30,0)*30,0)*24),""),IF(OR(【2】見・契!$E50&lt;&gt;$E50,【2】見・契!$G50&lt;&gt;$G50),TIME(HOUR($G50-$E50),ROUNDUP(MINUTE($G50-$E50)/30,0)*30,0)*24,IF($P50&lt;&gt;"講師","",【2】見・契!$Q50)))</f>
        <v/>
      </c>
      <c r="R50" s="433" t="str">
        <f>IF($M50="","",IF($P50="講師",IF($O50="サブ",HLOOKUP(M50,'2024単価表'!$A$4:$B$5,2,FALSE)/2,HLOOKUP(M50,'2024単価表'!$A$4:$B$5,2,FALSE)),""))</f>
        <v/>
      </c>
      <c r="S50" s="410" t="str">
        <f t="shared" si="8"/>
        <v/>
      </c>
      <c r="T50" s="437" t="str">
        <f>IF(【2】見・契!$T50="",IF($P50="検討会等参加",IF($E50="","",TIME(HOUR($G50-$E50),ROUNDUP(MINUTE($G50-$E50)/30,0)*30,0)*24),""),IF(OR(【2】見・契!$E50&lt;&gt;$E50,【2】見・契!$G50&lt;&gt;$G50),TIME(HOUR($G50-$E50),ROUNDUP(MINUTE($G50-$E50)/30,0)*30,0)*24,IF($P50&lt;&gt;"検討会等参加","",【2】見・契!$T50)))</f>
        <v/>
      </c>
      <c r="U50" s="433" t="str">
        <f>IF($M50="","",IF($P50="検討会等参加",HLOOKUP(M50,'2024単価表'!$A$11:$B$12,2,0),""))</f>
        <v/>
      </c>
      <c r="V50" s="410" t="str">
        <f t="shared" si="9"/>
        <v/>
      </c>
      <c r="W50" s="404" t="str">
        <f>IF(【2】見・契!W50="","",【2】見・契!W50)</f>
        <v/>
      </c>
      <c r="X50" s="434" t="str">
        <f>IF(【2】見・契!X50="","",【2】見・契!X50)</f>
        <v/>
      </c>
      <c r="Y50" s="705" t="str">
        <f>IF(【2】見・契!Y50="","",【2】見・契!Y50)</f>
        <v/>
      </c>
      <c r="Z50" s="410" t="str">
        <f t="shared" si="4"/>
        <v/>
      </c>
      <c r="AA50" s="410" t="str">
        <f t="shared" si="5"/>
        <v/>
      </c>
      <c r="AB50" s="435" t="str">
        <f>IF(【2】見・契!AB50="","",【2】見・契!AB50)</f>
        <v/>
      </c>
      <c r="AC50" s="705" t="str">
        <f>IF(【2】見・契!AC50="","",【2】見・契!AC50)</f>
        <v/>
      </c>
      <c r="AD50" s="410" t="str">
        <f t="shared" si="6"/>
        <v/>
      </c>
      <c r="AE50" s="410" t="str">
        <f t="shared" si="7"/>
        <v/>
      </c>
      <c r="AF50" s="437" t="str">
        <f>IF(【2】見・契!$AF50="",IF($P50="講習料",IF($E50="","",TIME(HOUR($G50-$E50),ROUNDUP(MINUTE($G50-$E50)/30,0)*30,0)*24),""),IF(OR(【2】見・契!$E50&lt;&gt;$E50,【2】見・契!$G50&lt;&gt;$G50),TIME(HOUR($G50-$E50),ROUNDUP(MINUTE($G50-$E50)/30,0)*30,0)*24,IF($P50&lt;&gt;"講習料","",【2】見・契!$AF50)))</f>
        <v/>
      </c>
      <c r="AG50" s="433" t="str">
        <f>IF($M50="","",IF($P50="講習料",IF($O50="サブ",HLOOKUP(M50,'2024単価表'!$A$27:$B$28,2,0)/2,HLOOKUP(M50,'2024単価表'!$A$27:$B$28,2,0)),""))</f>
        <v/>
      </c>
      <c r="AH50" s="410" t="str">
        <f t="shared" si="10"/>
        <v/>
      </c>
      <c r="AI50" s="437" t="str">
        <f>IF(【2】見・契!$AI50="",IF($P50="検討会(法人参加)",IF($E50="","",TIME(HOUR($G50-$E50),ROUNDUP(MINUTE($G50-$E50)/30,0)*30,0)*24),""),IF(OR(【2】見・契!$E50&lt;&gt;$E50,【2】見・契!$G50&lt;&gt;$G50),TIME(HOUR($G50-$E50),ROUNDUP(MINUTE($G50-$E50)/30,0)*30,0)*24,IF($P50&lt;&gt;"検討会(法人参加)","",【2】見・契!$AI50)))</f>
        <v/>
      </c>
      <c r="AJ50" s="496" t="str">
        <f>IF($M50="","",IF($P50="検討会(法人参加)",HLOOKUP(M50,'2024単価表'!$A$27:$B$28,2,0)/2,""))</f>
        <v/>
      </c>
      <c r="AK50" s="410" t="str">
        <f t="shared" si="11"/>
        <v/>
      </c>
      <c r="AL50" s="436"/>
      <c r="AM50" s="745" t="str">
        <f>IF(【2】見・契!$AM50="","",【2】見・契!$AM50)</f>
        <v/>
      </c>
    </row>
    <row r="51" spans="4:39" ht="27.75" customHeight="1">
      <c r="D51" s="587" t="str">
        <f>IF(【2】見・契!D51="","",【2】見・契!D51)</f>
        <v/>
      </c>
      <c r="E51" s="438" t="str">
        <f>IF(【2】見・契!E51="","",【2】見・契!E51)</f>
        <v/>
      </c>
      <c r="F51" s="703" t="s">
        <v>245</v>
      </c>
      <c r="G51" s="402" t="str">
        <f>IF(【2】見・契!G51="","",【2】見・契!G51)</f>
        <v/>
      </c>
      <c r="H51" s="705" t="str">
        <f>IF(【2】見・契!H51="","",【2】見・契!H51)</f>
        <v/>
      </c>
      <c r="I51" s="1050" t="str">
        <f>IF(【2】見・契!I51="","",【2】見・契!I51)</f>
        <v/>
      </c>
      <c r="J51" s="1050"/>
      <c r="K51" s="737" t="str">
        <f>IF(【2】見・契!K51="","",【2】見・契!K51)</f>
        <v/>
      </c>
      <c r="L51" s="737" t="str">
        <f>IF(【2】見・契!L51="","",【2】見・契!L51)</f>
        <v/>
      </c>
      <c r="M51" s="403" t="str">
        <f>IF(【2】見・契!M51="","",【2】見・契!M51)</f>
        <v/>
      </c>
      <c r="N51" s="404" t="str">
        <f>IF(【2】見・契!N51="","",【2】見・契!N51)</f>
        <v/>
      </c>
      <c r="O51" s="430" t="str">
        <f>IF(【2】見・契!O51="","",【2】見・契!O51)</f>
        <v/>
      </c>
      <c r="P51" s="431" t="str">
        <f>IF(【2】見・契!P51="","",【2】見・契!P51)</f>
        <v/>
      </c>
      <c r="Q51" s="432" t="str">
        <f>IF(【2】見・契!$Q51="",IF($P51="講師",IF($E51="","",TIME(HOUR($G51-$E51),ROUNDUP(MINUTE($G51-$E51)/30,0)*30,0)*24),""),IF(OR(【2】見・契!$E51&lt;&gt;$E51,【2】見・契!$G51&lt;&gt;$G51),TIME(HOUR($G51-$E51),ROUNDUP(MINUTE($G51-$E51)/30,0)*30,0)*24,IF($P51&lt;&gt;"講師","",【2】見・契!$Q51)))</f>
        <v/>
      </c>
      <c r="R51" s="433" t="str">
        <f>IF($M51="","",IF($P51="講師",IF($O51="サブ",HLOOKUP(M51,'2024単価表'!$A$4:$B$5,2,FALSE)/2,HLOOKUP(M51,'2024単価表'!$A$4:$B$5,2,FALSE)),""))</f>
        <v/>
      </c>
      <c r="S51" s="410" t="str">
        <f t="shared" si="8"/>
        <v/>
      </c>
      <c r="T51" s="432" t="str">
        <f>IF(【2】見・契!$T51="",IF($P51="検討会等参加",IF($E51="","",TIME(HOUR($G51-$E51),ROUNDUP(MINUTE($G51-$E51)/30,0)*30,0)*24),""),IF(OR(【2】見・契!$E51&lt;&gt;$E51,【2】見・契!$G51&lt;&gt;$G51),TIME(HOUR($G51-$E51),ROUNDUP(MINUTE($G51-$E51)/30,0)*30,0)*24,IF($P51&lt;&gt;"検討会等参加","",【2】見・契!$T51)))</f>
        <v/>
      </c>
      <c r="U51" s="433" t="str">
        <f>IF($M51="","",IF($P51="検討会等参加",HLOOKUP(M51,'2024単価表'!$A$11:$B$12,2,0),""))</f>
        <v/>
      </c>
      <c r="V51" s="410" t="str">
        <f t="shared" si="9"/>
        <v/>
      </c>
      <c r="W51" s="404" t="str">
        <f>IF(【2】見・契!W51="","",【2】見・契!W51)</f>
        <v/>
      </c>
      <c r="X51" s="434" t="str">
        <f>IF(【2】見・契!X51="","",【2】見・契!X51)</f>
        <v/>
      </c>
      <c r="Y51" s="403" t="str">
        <f>IF(【2】見・契!Y51="","",【2】見・契!Y51)</f>
        <v/>
      </c>
      <c r="Z51" s="410" t="str">
        <f t="shared" si="4"/>
        <v/>
      </c>
      <c r="AA51" s="410" t="str">
        <f t="shared" si="5"/>
        <v/>
      </c>
      <c r="AB51" s="435" t="str">
        <f>IF(【2】見・契!AB51="","",【2】見・契!AB51)</f>
        <v/>
      </c>
      <c r="AC51" s="705" t="str">
        <f>IF(【2】見・契!AC51="","",【2】見・契!AC51)</f>
        <v/>
      </c>
      <c r="AD51" s="410" t="str">
        <f t="shared" si="6"/>
        <v/>
      </c>
      <c r="AE51" s="410" t="str">
        <f t="shared" si="7"/>
        <v/>
      </c>
      <c r="AF51" s="432" t="str">
        <f>IF(【2】見・契!$AF51="",IF($P51="講習料",IF($E51="","",TIME(HOUR($G51-$E51),ROUNDUP(MINUTE($G51-$E51)/30,0)*30,0)*24),""),IF(OR(【2】見・契!$E51&lt;&gt;$E51,【2】見・契!$G51&lt;&gt;$G51),TIME(HOUR($G51-$E51),ROUNDUP(MINUTE($G51-$E51)/30,0)*30,0)*24,IF($P51&lt;&gt;"講習料","",【2】見・契!$AF51)))</f>
        <v/>
      </c>
      <c r="AG51" s="433" t="str">
        <f>IF($M51="","",IF($P51="講習料",IF($O51="サブ",HLOOKUP(M51,'2024単価表'!$A$27:$B$28,2,0)/2,HLOOKUP(M51,'2024単価表'!$A$27:$B$28,2,0)),""))</f>
        <v/>
      </c>
      <c r="AH51" s="410" t="str">
        <f t="shared" si="10"/>
        <v/>
      </c>
      <c r="AI51" s="432" t="str">
        <f>IF(【2】見・契!$AI51="",IF($P51="検討会(法人参加)",IF($E51="","",TIME(HOUR($G51-$E51),ROUNDUP(MINUTE($G51-$E51)/30,0)*30,0)*24),""),IF(OR(【2】見・契!$E51&lt;&gt;$E51,【2】見・契!$G51&lt;&gt;$G51),TIME(HOUR($G51-$E51),ROUNDUP(MINUTE($G51-$E51)/30,0)*30,0)*24,IF($P51&lt;&gt;"検討会(法人参加)","",【2】見・契!$AI51)))</f>
        <v/>
      </c>
      <c r="AJ51" s="496" t="str">
        <f>IF($M51="","",IF($P51="検討会(法人参加)",HLOOKUP(M51,'2024単価表'!$A$27:$B$28,2,0)/2,""))</f>
        <v/>
      </c>
      <c r="AK51" s="410" t="str">
        <f t="shared" si="11"/>
        <v/>
      </c>
      <c r="AL51" s="436"/>
      <c r="AM51" s="745" t="str">
        <f>IF(【2】見・契!$AM51="","",【2】見・契!$AM51)</f>
        <v/>
      </c>
    </row>
    <row r="52" spans="4:39" ht="27.75" customHeight="1">
      <c r="D52" s="587" t="str">
        <f>IF(【2】見・契!D52="","",【2】見・契!D52)</f>
        <v/>
      </c>
      <c r="E52" s="438" t="str">
        <f>IF(【2】見・契!E52="","",【2】見・契!E52)</f>
        <v/>
      </c>
      <c r="F52" s="703" t="s">
        <v>244</v>
      </c>
      <c r="G52" s="402" t="str">
        <f>IF(【2】見・契!G52="","",【2】見・契!G52)</f>
        <v/>
      </c>
      <c r="H52" s="705" t="str">
        <f>IF(【2】見・契!H52="","",【2】見・契!H52)</f>
        <v/>
      </c>
      <c r="I52" s="1050" t="str">
        <f>IF(【2】見・契!I52="","",【2】見・契!I52)</f>
        <v/>
      </c>
      <c r="J52" s="1050"/>
      <c r="K52" s="737" t="str">
        <f>IF(【2】見・契!K52="","",【2】見・契!K52)</f>
        <v/>
      </c>
      <c r="L52" s="737" t="str">
        <f>IF(【2】見・契!L52="","",【2】見・契!L52)</f>
        <v/>
      </c>
      <c r="M52" s="705" t="str">
        <f>IF(【2】見・契!M52="","",【2】見・契!M52)</f>
        <v/>
      </c>
      <c r="N52" s="404" t="str">
        <f>IF(【2】見・契!N52="","",【2】見・契!N52)</f>
        <v/>
      </c>
      <c r="O52" s="430" t="str">
        <f>IF(【2】見・契!O52="","",【2】見・契!O52)</f>
        <v/>
      </c>
      <c r="P52" s="431" t="str">
        <f>IF(【2】見・契!P52="","",【2】見・契!P52)</f>
        <v/>
      </c>
      <c r="Q52" s="437" t="str">
        <f>IF(【2】見・契!$Q52="",IF($P52="講師",IF($E52="","",TIME(HOUR($G52-$E52),ROUNDUP(MINUTE($G52-$E52)/30,0)*30,0)*24),""),IF(OR(【2】見・契!$E52&lt;&gt;$E52,【2】見・契!$G52&lt;&gt;$G52),TIME(HOUR($G52-$E52),ROUNDUP(MINUTE($G52-$E52)/30,0)*30,0)*24,IF($P52&lt;&gt;"講師","",【2】見・契!$Q52)))</f>
        <v/>
      </c>
      <c r="R52" s="433" t="str">
        <f>IF($M52="","",IF($P52="講師",IF($O52="サブ",HLOOKUP(M52,'2024単価表'!$A$4:$B$5,2,FALSE)/2,HLOOKUP(M52,'2024単価表'!$A$4:$B$5,2,FALSE)),""))</f>
        <v/>
      </c>
      <c r="S52" s="410" t="str">
        <f t="shared" si="8"/>
        <v/>
      </c>
      <c r="T52" s="437" t="str">
        <f>IF(【2】見・契!$T52="",IF($P52="検討会等参加",IF($E52="","",TIME(HOUR($G52-$E52),ROUNDUP(MINUTE($G52-$E52)/30,0)*30,0)*24),""),IF(OR(【2】見・契!$E52&lt;&gt;$E52,【2】見・契!$G52&lt;&gt;$G52),TIME(HOUR($G52-$E52),ROUNDUP(MINUTE($G52-$E52)/30,0)*30,0)*24,IF($P52&lt;&gt;"検討会等参加","",【2】見・契!$T52)))</f>
        <v/>
      </c>
      <c r="U52" s="433" t="str">
        <f>IF($M52="","",IF($P52="検討会等参加",HLOOKUP(M52,'2024単価表'!$A$11:$B$12,2,0),""))</f>
        <v/>
      </c>
      <c r="V52" s="410" t="str">
        <f t="shared" si="9"/>
        <v/>
      </c>
      <c r="W52" s="404" t="str">
        <f>IF(【2】見・契!W52="","",【2】見・契!W52)</f>
        <v/>
      </c>
      <c r="X52" s="434" t="str">
        <f>IF(【2】見・契!X52="","",【2】見・契!X52)</f>
        <v/>
      </c>
      <c r="Y52" s="705" t="str">
        <f>IF(【2】見・契!Y52="","",【2】見・契!Y52)</f>
        <v/>
      </c>
      <c r="Z52" s="410" t="str">
        <f t="shared" si="4"/>
        <v/>
      </c>
      <c r="AA52" s="410" t="str">
        <f t="shared" si="5"/>
        <v/>
      </c>
      <c r="AB52" s="435" t="str">
        <f>IF(【2】見・契!AB52="","",【2】見・契!AB52)</f>
        <v/>
      </c>
      <c r="AC52" s="705" t="str">
        <f>IF(【2】見・契!AC52="","",【2】見・契!AC52)</f>
        <v/>
      </c>
      <c r="AD52" s="410" t="str">
        <f t="shared" si="6"/>
        <v/>
      </c>
      <c r="AE52" s="410" t="str">
        <f t="shared" si="7"/>
        <v/>
      </c>
      <c r="AF52" s="437" t="str">
        <f>IF(【2】見・契!$AF52="",IF($P52="講習料",IF($E52="","",TIME(HOUR($G52-$E52),ROUNDUP(MINUTE($G52-$E52)/30,0)*30,0)*24),""),IF(OR(【2】見・契!$E52&lt;&gt;$E52,【2】見・契!$G52&lt;&gt;$G52),TIME(HOUR($G52-$E52),ROUNDUP(MINUTE($G52-$E52)/30,0)*30,0)*24,IF($P52&lt;&gt;"講習料","",【2】見・契!$AF52)))</f>
        <v/>
      </c>
      <c r="AG52" s="433" t="str">
        <f>IF($M52="","",IF($P52="講習料",IF($O52="サブ",HLOOKUP(M52,'2024単価表'!$A$27:$B$28,2,0)/2,HLOOKUP(M52,'2024単価表'!$A$27:$B$28,2,0)),""))</f>
        <v/>
      </c>
      <c r="AH52" s="410" t="str">
        <f t="shared" si="10"/>
        <v/>
      </c>
      <c r="AI52" s="437" t="str">
        <f>IF(【2】見・契!$AI52="",IF($P52="検討会(法人参加)",IF($E52="","",TIME(HOUR($G52-$E52),ROUNDUP(MINUTE($G52-$E52)/30,0)*30,0)*24),""),IF(OR(【2】見・契!$E52&lt;&gt;$E52,【2】見・契!$G52&lt;&gt;$G52),TIME(HOUR($G52-$E52),ROUNDUP(MINUTE($G52-$E52)/30,0)*30,0)*24,IF($P52&lt;&gt;"検討会(法人参加)","",【2】見・契!$AI52)))</f>
        <v/>
      </c>
      <c r="AJ52" s="496" t="str">
        <f>IF($M52="","",IF($P52="検討会(法人参加)",HLOOKUP(M52,'2024単価表'!$A$27:$B$28,2,0)/2,""))</f>
        <v/>
      </c>
      <c r="AK52" s="410" t="str">
        <f t="shared" si="11"/>
        <v/>
      </c>
      <c r="AL52" s="436"/>
      <c r="AM52" s="745" t="str">
        <f>IF(【2】見・契!$AM52="","",【2】見・契!$AM52)</f>
        <v/>
      </c>
    </row>
    <row r="53" spans="4:39" ht="27.75" customHeight="1">
      <c r="D53" s="587" t="str">
        <f>IF(【2】見・契!D53="","",【2】見・契!D53)</f>
        <v/>
      </c>
      <c r="E53" s="438" t="str">
        <f>IF(【2】見・契!E53="","",【2】見・契!E53)</f>
        <v/>
      </c>
      <c r="F53" s="703" t="s">
        <v>245</v>
      </c>
      <c r="G53" s="402" t="str">
        <f>IF(【2】見・契!G53="","",【2】見・契!G53)</f>
        <v/>
      </c>
      <c r="H53" s="705" t="str">
        <f>IF(【2】見・契!H53="","",【2】見・契!H53)</f>
        <v/>
      </c>
      <c r="I53" s="1050" t="str">
        <f>IF(【2】見・契!I53="","",【2】見・契!I53)</f>
        <v/>
      </c>
      <c r="J53" s="1050"/>
      <c r="K53" s="737" t="str">
        <f>IF(【2】見・契!K53="","",【2】見・契!K53)</f>
        <v/>
      </c>
      <c r="L53" s="737" t="str">
        <f>IF(【2】見・契!L53="","",【2】見・契!L53)</f>
        <v/>
      </c>
      <c r="M53" s="403" t="str">
        <f>IF(【2】見・契!M53="","",【2】見・契!M53)</f>
        <v/>
      </c>
      <c r="N53" s="404" t="str">
        <f>IF(【2】見・契!N53="","",【2】見・契!N53)</f>
        <v/>
      </c>
      <c r="O53" s="430" t="str">
        <f>IF(【2】見・契!O53="","",【2】見・契!O53)</f>
        <v/>
      </c>
      <c r="P53" s="431" t="str">
        <f>IF(【2】見・契!P53="","",【2】見・契!P53)</f>
        <v/>
      </c>
      <c r="Q53" s="432" t="str">
        <f>IF(【2】見・契!$Q53="",IF($P53="講師",IF($E53="","",TIME(HOUR($G53-$E53),ROUNDUP(MINUTE($G53-$E53)/30,0)*30,0)*24),""),IF(OR(【2】見・契!$E53&lt;&gt;$E53,【2】見・契!$G53&lt;&gt;$G53),TIME(HOUR($G53-$E53),ROUNDUP(MINUTE($G53-$E53)/30,0)*30,0)*24,IF($P53&lt;&gt;"講師","",【2】見・契!$Q53)))</f>
        <v/>
      </c>
      <c r="R53" s="433" t="str">
        <f>IF($M53="","",IF($P53="講師",IF($O53="サブ",HLOOKUP(M53,'2024単価表'!$A$4:$B$5,2,FALSE)/2,HLOOKUP(M53,'2024単価表'!$A$4:$B$5,2,FALSE)),""))</f>
        <v/>
      </c>
      <c r="S53" s="410" t="str">
        <f t="shared" si="8"/>
        <v/>
      </c>
      <c r="T53" s="432" t="str">
        <f>IF(【2】見・契!$T53="",IF($P53="検討会等参加",IF($E53="","",TIME(HOUR($G53-$E53),ROUNDUP(MINUTE($G53-$E53)/30,0)*30,0)*24),""),IF(OR(【2】見・契!$E53&lt;&gt;$E53,【2】見・契!$G53&lt;&gt;$G53),TIME(HOUR($G53-$E53),ROUNDUP(MINUTE($G53-$E53)/30,0)*30,0)*24,IF($P53&lt;&gt;"検討会等参加","",【2】見・契!$T53)))</f>
        <v/>
      </c>
      <c r="U53" s="433" t="str">
        <f>IF($M53="","",IF($P53="検討会等参加",HLOOKUP(M53,'2024単価表'!$A$11:$B$12,2,0),""))</f>
        <v/>
      </c>
      <c r="V53" s="410" t="str">
        <f t="shared" si="9"/>
        <v/>
      </c>
      <c r="W53" s="404" t="str">
        <f>IF(【2】見・契!W53="","",【2】見・契!W53)</f>
        <v/>
      </c>
      <c r="X53" s="434" t="str">
        <f>IF(【2】見・契!X53="","",【2】見・契!X53)</f>
        <v/>
      </c>
      <c r="Y53" s="403" t="str">
        <f>IF(【2】見・契!Y53="","",【2】見・契!Y53)</f>
        <v/>
      </c>
      <c r="Z53" s="410" t="str">
        <f t="shared" si="4"/>
        <v/>
      </c>
      <c r="AA53" s="410" t="str">
        <f t="shared" si="5"/>
        <v/>
      </c>
      <c r="AB53" s="435" t="str">
        <f>IF(【2】見・契!AB53="","",【2】見・契!AB53)</f>
        <v/>
      </c>
      <c r="AC53" s="705" t="str">
        <f>IF(【2】見・契!AC53="","",【2】見・契!AC53)</f>
        <v/>
      </c>
      <c r="AD53" s="410" t="str">
        <f t="shared" si="6"/>
        <v/>
      </c>
      <c r="AE53" s="410" t="str">
        <f t="shared" si="7"/>
        <v/>
      </c>
      <c r="AF53" s="432" t="str">
        <f>IF(【2】見・契!$AF53="",IF($P53="講習料",IF($E53="","",TIME(HOUR($G53-$E53),ROUNDUP(MINUTE($G53-$E53)/30,0)*30,0)*24),""),IF(OR(【2】見・契!$E53&lt;&gt;$E53,【2】見・契!$G53&lt;&gt;$G53),TIME(HOUR($G53-$E53),ROUNDUP(MINUTE($G53-$E53)/30,0)*30,0)*24,IF($P53&lt;&gt;"講習料","",【2】見・契!$AF53)))</f>
        <v/>
      </c>
      <c r="AG53" s="433" t="str">
        <f>IF($M53="","",IF($P53="講習料",IF($O53="サブ",HLOOKUP(M53,'2024単価表'!$A$27:$B$28,2,0)/2,HLOOKUP(M53,'2024単価表'!$A$27:$B$28,2,0)),""))</f>
        <v/>
      </c>
      <c r="AH53" s="410" t="str">
        <f t="shared" si="10"/>
        <v/>
      </c>
      <c r="AI53" s="432" t="str">
        <f>IF(【2】見・契!$AI53="",IF($P53="検討会(法人参加)",IF($E53="","",TIME(HOUR($G53-$E53),ROUNDUP(MINUTE($G53-$E53)/30,0)*30,0)*24),""),IF(OR(【2】見・契!$E53&lt;&gt;$E53,【2】見・契!$G53&lt;&gt;$G53),TIME(HOUR($G53-$E53),ROUNDUP(MINUTE($G53-$E53)/30,0)*30,0)*24,IF($P53&lt;&gt;"検討会(法人参加)","",【2】見・契!$AI53)))</f>
        <v/>
      </c>
      <c r="AJ53" s="496" t="str">
        <f>IF($M53="","",IF($P53="検討会(法人参加)",HLOOKUP(M53,'2024単価表'!$A$27:$B$28,2,0)/2,""))</f>
        <v/>
      </c>
      <c r="AK53" s="410" t="str">
        <f t="shared" si="11"/>
        <v/>
      </c>
      <c r="AL53" s="436"/>
      <c r="AM53" s="745" t="str">
        <f>IF(【2】見・契!$AM53="","",【2】見・契!$AM53)</f>
        <v/>
      </c>
    </row>
    <row r="54" spans="4:39" ht="27.75" customHeight="1">
      <c r="D54" s="587" t="str">
        <f>IF(【2】見・契!D54="","",【2】見・契!D54)</f>
        <v/>
      </c>
      <c r="E54" s="438" t="str">
        <f>IF(【2】見・契!E54="","",【2】見・契!E54)</f>
        <v/>
      </c>
      <c r="F54" s="703" t="s">
        <v>244</v>
      </c>
      <c r="G54" s="402" t="str">
        <f>IF(【2】見・契!G54="","",【2】見・契!G54)</f>
        <v/>
      </c>
      <c r="H54" s="705" t="str">
        <f>IF(【2】見・契!H54="","",【2】見・契!H54)</f>
        <v/>
      </c>
      <c r="I54" s="1050" t="str">
        <f>IF(【2】見・契!I54="","",【2】見・契!I54)</f>
        <v/>
      </c>
      <c r="J54" s="1050"/>
      <c r="K54" s="737" t="str">
        <f>IF(【2】見・契!K54="","",【2】見・契!K54)</f>
        <v/>
      </c>
      <c r="L54" s="737" t="str">
        <f>IF(【2】見・契!L54="","",【2】見・契!L54)</f>
        <v/>
      </c>
      <c r="M54" s="705" t="str">
        <f>IF(【2】見・契!M54="","",【2】見・契!M54)</f>
        <v/>
      </c>
      <c r="N54" s="404" t="str">
        <f>IF(【2】見・契!N54="","",【2】見・契!N54)</f>
        <v/>
      </c>
      <c r="O54" s="430" t="str">
        <f>IF(【2】見・契!O54="","",【2】見・契!O54)</f>
        <v/>
      </c>
      <c r="P54" s="431" t="str">
        <f>IF(【2】見・契!P54="","",【2】見・契!P54)</f>
        <v/>
      </c>
      <c r="Q54" s="437" t="str">
        <f>IF(【2】見・契!$Q54="",IF($P54="講師",IF($E54="","",TIME(HOUR($G54-$E54),ROUNDUP(MINUTE($G54-$E54)/30,0)*30,0)*24),""),IF(OR(【2】見・契!$E54&lt;&gt;$E54,【2】見・契!$G54&lt;&gt;$G54),TIME(HOUR($G54-$E54),ROUNDUP(MINUTE($G54-$E54)/30,0)*30,0)*24,IF($P54&lt;&gt;"講師","",【2】見・契!$Q54)))</f>
        <v/>
      </c>
      <c r="R54" s="433" t="str">
        <f>IF($M54="","",IF($P54="講師",IF($O54="サブ",HLOOKUP(M54,'2024単価表'!$A$4:$B$5,2,FALSE)/2,HLOOKUP(M54,'2024単価表'!$A$4:$B$5,2,FALSE)),""))</f>
        <v/>
      </c>
      <c r="S54" s="410" t="str">
        <f t="shared" si="8"/>
        <v/>
      </c>
      <c r="T54" s="437" t="str">
        <f>IF(【2】見・契!$T54="",IF($P54="検討会等参加",IF($E54="","",TIME(HOUR($G54-$E54),ROUNDUP(MINUTE($G54-$E54)/30,0)*30,0)*24),""),IF(OR(【2】見・契!$E54&lt;&gt;$E54,【2】見・契!$G54&lt;&gt;$G54),TIME(HOUR($G54-$E54),ROUNDUP(MINUTE($G54-$E54)/30,0)*30,0)*24,IF($P54&lt;&gt;"検討会等参加","",【2】見・契!$T54)))</f>
        <v/>
      </c>
      <c r="U54" s="433" t="str">
        <f>IF($M54="","",IF($P54="検討会等参加",HLOOKUP(M54,'2024単価表'!$A$11:$B$12,2,0),""))</f>
        <v/>
      </c>
      <c r="V54" s="410" t="str">
        <f t="shared" si="9"/>
        <v/>
      </c>
      <c r="W54" s="404" t="str">
        <f>IF(【2】見・契!W54="","",【2】見・契!W54)</f>
        <v/>
      </c>
      <c r="X54" s="434" t="str">
        <f>IF(【2】見・契!X54="","",【2】見・契!X54)</f>
        <v/>
      </c>
      <c r="Y54" s="705" t="str">
        <f>IF(【2】見・契!Y54="","",【2】見・契!Y54)</f>
        <v/>
      </c>
      <c r="Z54" s="410" t="str">
        <f t="shared" si="4"/>
        <v/>
      </c>
      <c r="AA54" s="410" t="str">
        <f t="shared" si="5"/>
        <v/>
      </c>
      <c r="AB54" s="435" t="str">
        <f>IF(【2】見・契!AB54="","",【2】見・契!AB54)</f>
        <v/>
      </c>
      <c r="AC54" s="705" t="str">
        <f>IF(【2】見・契!AC54="","",【2】見・契!AC54)</f>
        <v/>
      </c>
      <c r="AD54" s="410" t="str">
        <f t="shared" si="6"/>
        <v/>
      </c>
      <c r="AE54" s="410" t="str">
        <f t="shared" si="7"/>
        <v/>
      </c>
      <c r="AF54" s="437" t="str">
        <f>IF(【2】見・契!$AF54="",IF($P54="講習料",IF($E54="","",TIME(HOUR($G54-$E54),ROUNDUP(MINUTE($G54-$E54)/30,0)*30,0)*24),""),IF(OR(【2】見・契!$E54&lt;&gt;$E54,【2】見・契!$G54&lt;&gt;$G54),TIME(HOUR($G54-$E54),ROUNDUP(MINUTE($G54-$E54)/30,0)*30,0)*24,IF($P54&lt;&gt;"講習料","",【2】見・契!$AF54)))</f>
        <v/>
      </c>
      <c r="AG54" s="433" t="str">
        <f>IF($M54="","",IF($P54="講習料",IF($O54="サブ",HLOOKUP(M54,'2024単価表'!$A$27:$B$28,2,0)/2,HLOOKUP(M54,'2024単価表'!$A$27:$B$28,2,0)),""))</f>
        <v/>
      </c>
      <c r="AH54" s="410" t="str">
        <f t="shared" si="10"/>
        <v/>
      </c>
      <c r="AI54" s="437" t="str">
        <f>IF(【2】見・契!$AI54="",IF($P54="検討会(法人参加)",IF($E54="","",TIME(HOUR($G54-$E54),ROUNDUP(MINUTE($G54-$E54)/30,0)*30,0)*24),""),IF(OR(【2】見・契!$E54&lt;&gt;$E54,【2】見・契!$G54&lt;&gt;$G54),TIME(HOUR($G54-$E54),ROUNDUP(MINUTE($G54-$E54)/30,0)*30,0)*24,IF($P54&lt;&gt;"検討会(法人参加)","",【2】見・契!$AI54)))</f>
        <v/>
      </c>
      <c r="AJ54" s="496" t="str">
        <f>IF($M54="","",IF($P54="検討会(法人参加)",HLOOKUP(M54,'2024単価表'!$A$27:$B$28,2,0)/2,""))</f>
        <v/>
      </c>
      <c r="AK54" s="410" t="str">
        <f t="shared" si="11"/>
        <v/>
      </c>
      <c r="AL54" s="436"/>
      <c r="AM54" s="745" t="str">
        <f>IF(【2】見・契!$AM54="","",【2】見・契!$AM54)</f>
        <v/>
      </c>
    </row>
    <row r="55" spans="4:39" ht="27.75" customHeight="1">
      <c r="D55" s="587" t="str">
        <f>IF(【2】見・契!D55="","",【2】見・契!D55)</f>
        <v/>
      </c>
      <c r="E55" s="438" t="str">
        <f>IF(【2】見・契!E55="","",【2】見・契!E55)</f>
        <v/>
      </c>
      <c r="F55" s="703" t="s">
        <v>245</v>
      </c>
      <c r="G55" s="402" t="str">
        <f>IF(【2】見・契!G55="","",【2】見・契!G55)</f>
        <v/>
      </c>
      <c r="H55" s="705" t="str">
        <f>IF(【2】見・契!H55="","",【2】見・契!H55)</f>
        <v/>
      </c>
      <c r="I55" s="1050" t="str">
        <f>IF(【2】見・契!I55="","",【2】見・契!I55)</f>
        <v/>
      </c>
      <c r="J55" s="1050"/>
      <c r="K55" s="737" t="str">
        <f>IF(【2】見・契!K55="","",【2】見・契!K55)</f>
        <v/>
      </c>
      <c r="L55" s="737" t="str">
        <f>IF(【2】見・契!L55="","",【2】見・契!L55)</f>
        <v/>
      </c>
      <c r="M55" s="403" t="str">
        <f>IF(【2】見・契!M55="","",【2】見・契!M55)</f>
        <v/>
      </c>
      <c r="N55" s="404" t="str">
        <f>IF(【2】見・契!N55="","",【2】見・契!N55)</f>
        <v/>
      </c>
      <c r="O55" s="430" t="str">
        <f>IF(【2】見・契!O55="","",【2】見・契!O55)</f>
        <v/>
      </c>
      <c r="P55" s="431" t="str">
        <f>IF(【2】見・契!P55="","",【2】見・契!P55)</f>
        <v/>
      </c>
      <c r="Q55" s="432" t="str">
        <f>IF(【2】見・契!$Q55="",IF($P55="講師",IF($E55="","",TIME(HOUR($G55-$E55),ROUNDUP(MINUTE($G55-$E55)/30,0)*30,0)*24),""),IF(OR(【2】見・契!$E55&lt;&gt;$E55,【2】見・契!$G55&lt;&gt;$G55),TIME(HOUR($G55-$E55),ROUNDUP(MINUTE($G55-$E55)/30,0)*30,0)*24,IF($P55&lt;&gt;"講師","",【2】見・契!$Q55)))</f>
        <v/>
      </c>
      <c r="R55" s="433" t="str">
        <f>IF($M55="","",IF($P55="講師",IF($O55="サブ",HLOOKUP(M55,'2024単価表'!$A$4:$B$5,2,FALSE)/2,HLOOKUP(M55,'2024単価表'!$A$4:$B$5,2,FALSE)),""))</f>
        <v/>
      </c>
      <c r="S55" s="410" t="str">
        <f t="shared" si="8"/>
        <v/>
      </c>
      <c r="T55" s="432" t="str">
        <f>IF(【2】見・契!$T55="",IF($P55="検討会等参加",IF($E55="","",TIME(HOUR($G55-$E55),ROUNDUP(MINUTE($G55-$E55)/30,0)*30,0)*24),""),IF(OR(【2】見・契!$E55&lt;&gt;$E55,【2】見・契!$G55&lt;&gt;$G55),TIME(HOUR($G55-$E55),ROUNDUP(MINUTE($G55-$E55)/30,0)*30,0)*24,IF($P55&lt;&gt;"検討会等参加","",【2】見・契!$T55)))</f>
        <v/>
      </c>
      <c r="U55" s="433" t="str">
        <f>IF($M55="","",IF($P55="検討会等参加",HLOOKUP(M55,'2024単価表'!$A$11:$B$12,2,0),""))</f>
        <v/>
      </c>
      <c r="V55" s="410" t="str">
        <f t="shared" si="9"/>
        <v/>
      </c>
      <c r="W55" s="404" t="str">
        <f>IF(【2】見・契!W55="","",【2】見・契!W55)</f>
        <v/>
      </c>
      <c r="X55" s="434" t="str">
        <f>IF(【2】見・契!X55="","",【2】見・契!X55)</f>
        <v/>
      </c>
      <c r="Y55" s="403" t="str">
        <f>IF(【2】見・契!Y55="","",【2】見・契!Y55)</f>
        <v/>
      </c>
      <c r="Z55" s="410" t="str">
        <f t="shared" si="4"/>
        <v/>
      </c>
      <c r="AA55" s="410" t="str">
        <f t="shared" si="5"/>
        <v/>
      </c>
      <c r="AB55" s="435" t="str">
        <f>IF(【2】見・契!AB55="","",【2】見・契!AB55)</f>
        <v/>
      </c>
      <c r="AC55" s="705" t="str">
        <f>IF(【2】見・契!AC55="","",【2】見・契!AC55)</f>
        <v/>
      </c>
      <c r="AD55" s="410" t="str">
        <f t="shared" si="6"/>
        <v/>
      </c>
      <c r="AE55" s="410" t="str">
        <f t="shared" si="7"/>
        <v/>
      </c>
      <c r="AF55" s="432" t="str">
        <f>IF(【2】見・契!$AF55="",IF($P55="講習料",IF($E55="","",TIME(HOUR($G55-$E55),ROUNDUP(MINUTE($G55-$E55)/30,0)*30,0)*24),""),IF(OR(【2】見・契!$E55&lt;&gt;$E55,【2】見・契!$G55&lt;&gt;$G55),TIME(HOUR($G55-$E55),ROUNDUP(MINUTE($G55-$E55)/30,0)*30,0)*24,IF($P55&lt;&gt;"講習料","",【2】見・契!$AF55)))</f>
        <v/>
      </c>
      <c r="AG55" s="433" t="str">
        <f>IF($M55="","",IF($P55="講習料",IF($O55="サブ",HLOOKUP(M55,'2024単価表'!$A$27:$B$28,2,0)/2,HLOOKUP(M55,'2024単価表'!$A$27:$B$28,2,0)),""))</f>
        <v/>
      </c>
      <c r="AH55" s="410" t="str">
        <f t="shared" si="10"/>
        <v/>
      </c>
      <c r="AI55" s="432" t="str">
        <f>IF(【2】見・契!$AI55="",IF($P55="検討会(法人参加)",IF($E55="","",TIME(HOUR($G55-$E55),ROUNDUP(MINUTE($G55-$E55)/30,0)*30,0)*24),""),IF(OR(【2】見・契!$E55&lt;&gt;$E55,【2】見・契!$G55&lt;&gt;$G55),TIME(HOUR($G55-$E55),ROUNDUP(MINUTE($G55-$E55)/30,0)*30,0)*24,IF($P55&lt;&gt;"検討会(法人参加)","",【2】見・契!$AI55)))</f>
        <v/>
      </c>
      <c r="AJ55" s="496" t="str">
        <f>IF($M55="","",IF($P55="検討会(法人参加)",HLOOKUP(M55,'2024単価表'!$A$27:$B$28,2,0)/2,""))</f>
        <v/>
      </c>
      <c r="AK55" s="410" t="str">
        <f t="shared" si="11"/>
        <v/>
      </c>
      <c r="AL55" s="436"/>
      <c r="AM55" s="745" t="str">
        <f>IF(【2】見・契!$AM55="","",【2】見・契!$AM55)</f>
        <v/>
      </c>
    </row>
    <row r="56" spans="4:39" ht="27.75" customHeight="1">
      <c r="D56" s="587" t="str">
        <f>IF(【2】見・契!D56="","",【2】見・契!D56)</f>
        <v/>
      </c>
      <c r="E56" s="438" t="str">
        <f>IF(【2】見・契!E56="","",【2】見・契!E56)</f>
        <v/>
      </c>
      <c r="F56" s="703" t="s">
        <v>244</v>
      </c>
      <c r="G56" s="402" t="str">
        <f>IF(【2】見・契!G56="","",【2】見・契!G56)</f>
        <v/>
      </c>
      <c r="H56" s="705" t="str">
        <f>IF(【2】見・契!H56="","",【2】見・契!H56)</f>
        <v/>
      </c>
      <c r="I56" s="1050" t="str">
        <f>IF(【2】見・契!I56="","",【2】見・契!I56)</f>
        <v/>
      </c>
      <c r="J56" s="1050"/>
      <c r="K56" s="737" t="str">
        <f>IF(【2】見・契!K56="","",【2】見・契!K56)</f>
        <v/>
      </c>
      <c r="L56" s="737" t="str">
        <f>IF(【2】見・契!L56="","",【2】見・契!L56)</f>
        <v/>
      </c>
      <c r="M56" s="705" t="str">
        <f>IF(【2】見・契!M56="","",【2】見・契!M56)</f>
        <v/>
      </c>
      <c r="N56" s="404" t="str">
        <f>IF(【2】見・契!N56="","",【2】見・契!N56)</f>
        <v/>
      </c>
      <c r="O56" s="430" t="str">
        <f>IF(【2】見・契!O56="","",【2】見・契!O56)</f>
        <v/>
      </c>
      <c r="P56" s="431" t="str">
        <f>IF(【2】見・契!P56="","",【2】見・契!P56)</f>
        <v/>
      </c>
      <c r="Q56" s="437" t="str">
        <f>IF(【2】見・契!$Q56="",IF($P56="講師",IF($E56="","",TIME(HOUR($G56-$E56),ROUNDUP(MINUTE($G56-$E56)/30,0)*30,0)*24),""),IF(OR(【2】見・契!$E56&lt;&gt;$E56,【2】見・契!$G56&lt;&gt;$G56),TIME(HOUR($G56-$E56),ROUNDUP(MINUTE($G56-$E56)/30,0)*30,0)*24,IF($P56&lt;&gt;"講師","",【2】見・契!$Q56)))</f>
        <v/>
      </c>
      <c r="R56" s="433" t="str">
        <f>IF($M56="","",IF($P56="講師",IF($O56="サブ",HLOOKUP(M56,'2024単価表'!$A$4:$B$5,2,FALSE)/2,HLOOKUP(M56,'2024単価表'!$A$4:$B$5,2,FALSE)),""))</f>
        <v/>
      </c>
      <c r="S56" s="410" t="str">
        <f t="shared" si="8"/>
        <v/>
      </c>
      <c r="T56" s="437" t="str">
        <f>IF(【2】見・契!$T56="",IF($P56="検討会等参加",IF($E56="","",TIME(HOUR($G56-$E56),ROUNDUP(MINUTE($G56-$E56)/30,0)*30,0)*24),""),IF(OR(【2】見・契!$E56&lt;&gt;$E56,【2】見・契!$G56&lt;&gt;$G56),TIME(HOUR($G56-$E56),ROUNDUP(MINUTE($G56-$E56)/30,0)*30,0)*24,IF($P56&lt;&gt;"検討会等参加","",【2】見・契!$T56)))</f>
        <v/>
      </c>
      <c r="U56" s="433" t="str">
        <f>IF($M56="","",IF($P56="検討会等参加",HLOOKUP(M56,'2024単価表'!$A$11:$B$12,2,0),""))</f>
        <v/>
      </c>
      <c r="V56" s="410" t="str">
        <f t="shared" si="9"/>
        <v/>
      </c>
      <c r="W56" s="404" t="str">
        <f>IF(【2】見・契!W56="","",【2】見・契!W56)</f>
        <v/>
      </c>
      <c r="X56" s="434" t="str">
        <f>IF(【2】見・契!X56="","",【2】見・契!X56)</f>
        <v/>
      </c>
      <c r="Y56" s="705" t="str">
        <f>IF(【2】見・契!Y56="","",【2】見・契!Y56)</f>
        <v/>
      </c>
      <c r="Z56" s="410" t="str">
        <f t="shared" si="4"/>
        <v/>
      </c>
      <c r="AA56" s="410" t="str">
        <f t="shared" si="5"/>
        <v/>
      </c>
      <c r="AB56" s="435" t="str">
        <f>IF(【2】見・契!AB56="","",【2】見・契!AB56)</f>
        <v/>
      </c>
      <c r="AC56" s="705" t="str">
        <f>IF(【2】見・契!AC56="","",【2】見・契!AC56)</f>
        <v/>
      </c>
      <c r="AD56" s="410" t="str">
        <f t="shared" si="6"/>
        <v/>
      </c>
      <c r="AE56" s="410" t="str">
        <f t="shared" si="7"/>
        <v/>
      </c>
      <c r="AF56" s="437" t="str">
        <f>IF(【2】見・契!$AF56="",IF($P56="講習料",IF($E56="","",TIME(HOUR($G56-$E56),ROUNDUP(MINUTE($G56-$E56)/30,0)*30,0)*24),""),IF(OR(【2】見・契!$E56&lt;&gt;$E56,【2】見・契!$G56&lt;&gt;$G56),TIME(HOUR($G56-$E56),ROUNDUP(MINUTE($G56-$E56)/30,0)*30,0)*24,IF($P56&lt;&gt;"講習料","",【2】見・契!$AF56)))</f>
        <v/>
      </c>
      <c r="AG56" s="433" t="str">
        <f>IF($M56="","",IF($P56="講習料",IF($O56="サブ",HLOOKUP(M56,'2024単価表'!$A$27:$B$28,2,0)/2,HLOOKUP(M56,'2024単価表'!$A$27:$B$28,2,0)),""))</f>
        <v/>
      </c>
      <c r="AH56" s="410" t="str">
        <f t="shared" si="10"/>
        <v/>
      </c>
      <c r="AI56" s="437" t="str">
        <f>IF(【2】見・契!$AI56="",IF($P56="検討会(法人参加)",IF($E56="","",TIME(HOUR($G56-$E56),ROUNDUP(MINUTE($G56-$E56)/30,0)*30,0)*24),""),IF(OR(【2】見・契!$E56&lt;&gt;$E56,【2】見・契!$G56&lt;&gt;$G56),TIME(HOUR($G56-$E56),ROUNDUP(MINUTE($G56-$E56)/30,0)*30,0)*24,IF($P56&lt;&gt;"検討会(法人参加)","",【2】見・契!$AI56)))</f>
        <v/>
      </c>
      <c r="AJ56" s="496" t="str">
        <f>IF($M56="","",IF($P56="検討会(法人参加)",HLOOKUP(M56,'2024単価表'!$A$27:$B$28,2,0)/2,""))</f>
        <v/>
      </c>
      <c r="AK56" s="410" t="str">
        <f t="shared" si="11"/>
        <v/>
      </c>
      <c r="AL56" s="436"/>
      <c r="AM56" s="745" t="str">
        <f>IF(【2】見・契!$AM56="","",【2】見・契!$AM56)</f>
        <v/>
      </c>
    </row>
    <row r="57" spans="4:39" ht="27.75" customHeight="1">
      <c r="D57" s="587" t="str">
        <f>IF(【2】見・契!D57="","",【2】見・契!D57)</f>
        <v/>
      </c>
      <c r="E57" s="438" t="str">
        <f>IF(【2】見・契!E57="","",【2】見・契!E57)</f>
        <v/>
      </c>
      <c r="F57" s="703" t="s">
        <v>245</v>
      </c>
      <c r="G57" s="402" t="str">
        <f>IF(【2】見・契!G57="","",【2】見・契!G57)</f>
        <v/>
      </c>
      <c r="H57" s="705" t="str">
        <f>IF(【2】見・契!H57="","",【2】見・契!H57)</f>
        <v/>
      </c>
      <c r="I57" s="1050" t="str">
        <f>IF(【2】見・契!I57="","",【2】見・契!I57)</f>
        <v/>
      </c>
      <c r="J57" s="1050"/>
      <c r="K57" s="737" t="str">
        <f>IF(【2】見・契!K57="","",【2】見・契!K57)</f>
        <v/>
      </c>
      <c r="L57" s="737" t="str">
        <f>IF(【2】見・契!L57="","",【2】見・契!L57)</f>
        <v/>
      </c>
      <c r="M57" s="403" t="str">
        <f>IF(【2】見・契!M57="","",【2】見・契!M57)</f>
        <v/>
      </c>
      <c r="N57" s="404" t="str">
        <f>IF(【2】見・契!N57="","",【2】見・契!N57)</f>
        <v/>
      </c>
      <c r="O57" s="430" t="str">
        <f>IF(【2】見・契!O57="","",【2】見・契!O57)</f>
        <v/>
      </c>
      <c r="P57" s="431" t="str">
        <f>IF(【2】見・契!P57="","",【2】見・契!P57)</f>
        <v/>
      </c>
      <c r="Q57" s="432" t="str">
        <f>IF(【2】見・契!$Q57="",IF($P57="講師",IF($E57="","",TIME(HOUR($G57-$E57),ROUNDUP(MINUTE($G57-$E57)/30,0)*30,0)*24),""),IF(OR(【2】見・契!$E57&lt;&gt;$E57,【2】見・契!$G57&lt;&gt;$G57),TIME(HOUR($G57-$E57),ROUNDUP(MINUTE($G57-$E57)/30,0)*30,0)*24,IF($P57&lt;&gt;"講師","",【2】見・契!$Q57)))</f>
        <v/>
      </c>
      <c r="R57" s="433" t="str">
        <f>IF($M57="","",IF($P57="講師",IF($O57="サブ",HLOOKUP(M57,'2024単価表'!$A$4:$B$5,2,FALSE)/2,HLOOKUP(M57,'2024単価表'!$A$4:$B$5,2,FALSE)),""))</f>
        <v/>
      </c>
      <c r="S57" s="410" t="str">
        <f t="shared" si="8"/>
        <v/>
      </c>
      <c r="T57" s="432" t="str">
        <f>IF(【2】見・契!$T57="",IF($P57="検討会等参加",IF($E57="","",TIME(HOUR($G57-$E57),ROUNDUP(MINUTE($G57-$E57)/30,0)*30,0)*24),""),IF(OR(【2】見・契!$E57&lt;&gt;$E57,【2】見・契!$G57&lt;&gt;$G57),TIME(HOUR($G57-$E57),ROUNDUP(MINUTE($G57-$E57)/30,0)*30,0)*24,IF($P57&lt;&gt;"検討会等参加","",【2】見・契!$T57)))</f>
        <v/>
      </c>
      <c r="U57" s="433" t="str">
        <f>IF($M57="","",IF($P57="検討会等参加",HLOOKUP(M57,'2024単価表'!$A$11:$B$12,2,0),""))</f>
        <v/>
      </c>
      <c r="V57" s="410" t="str">
        <f t="shared" si="9"/>
        <v/>
      </c>
      <c r="W57" s="404" t="str">
        <f>IF(【2】見・契!W57="","",【2】見・契!W57)</f>
        <v/>
      </c>
      <c r="X57" s="434" t="str">
        <f>IF(【2】見・契!X57="","",【2】見・契!X57)</f>
        <v/>
      </c>
      <c r="Y57" s="403" t="str">
        <f>IF(【2】見・契!Y57="","",【2】見・契!Y57)</f>
        <v/>
      </c>
      <c r="Z57" s="410" t="str">
        <f t="shared" si="4"/>
        <v/>
      </c>
      <c r="AA57" s="410" t="str">
        <f t="shared" si="5"/>
        <v/>
      </c>
      <c r="AB57" s="435" t="str">
        <f>IF(【2】見・契!AB57="","",【2】見・契!AB57)</f>
        <v/>
      </c>
      <c r="AC57" s="705" t="str">
        <f>IF(【2】見・契!AC57="","",【2】見・契!AC57)</f>
        <v/>
      </c>
      <c r="AD57" s="410" t="str">
        <f t="shared" si="6"/>
        <v/>
      </c>
      <c r="AE57" s="410" t="str">
        <f t="shared" si="7"/>
        <v/>
      </c>
      <c r="AF57" s="432" t="str">
        <f>IF(【2】見・契!$AF57="",IF($P57="講習料",IF($E57="","",TIME(HOUR($G57-$E57),ROUNDUP(MINUTE($G57-$E57)/30,0)*30,0)*24),""),IF(OR(【2】見・契!$E57&lt;&gt;$E57,【2】見・契!$G57&lt;&gt;$G57),TIME(HOUR($G57-$E57),ROUNDUP(MINUTE($G57-$E57)/30,0)*30,0)*24,IF($P57&lt;&gt;"講習料","",【2】見・契!$AF57)))</f>
        <v/>
      </c>
      <c r="AG57" s="433" t="str">
        <f>IF($M57="","",IF($P57="講習料",IF($O57="サブ",HLOOKUP(M57,'2024単価表'!$A$27:$B$28,2,0)/2,HLOOKUP(M57,'2024単価表'!$A$27:$B$28,2,0)),""))</f>
        <v/>
      </c>
      <c r="AH57" s="410" t="str">
        <f t="shared" si="10"/>
        <v/>
      </c>
      <c r="AI57" s="432" t="str">
        <f>IF(【2】見・契!$AI57="",IF($P57="検討会(法人参加)",IF($E57="","",TIME(HOUR($G57-$E57),ROUNDUP(MINUTE($G57-$E57)/30,0)*30,0)*24),""),IF(OR(【2】見・契!$E57&lt;&gt;$E57,【2】見・契!$G57&lt;&gt;$G57),TIME(HOUR($G57-$E57),ROUNDUP(MINUTE($G57-$E57)/30,0)*30,0)*24,IF($P57&lt;&gt;"検討会(法人参加)","",【2】見・契!$AI57)))</f>
        <v/>
      </c>
      <c r="AJ57" s="496" t="str">
        <f>IF($M57="","",IF($P57="検討会(法人参加)",HLOOKUP(M57,'2024単価表'!$A$27:$B$28,2,0)/2,""))</f>
        <v/>
      </c>
      <c r="AK57" s="410" t="str">
        <f t="shared" si="11"/>
        <v/>
      </c>
      <c r="AL57" s="436"/>
      <c r="AM57" s="745" t="str">
        <f>IF(【2】見・契!$AM57="","",【2】見・契!$AM57)</f>
        <v/>
      </c>
    </row>
    <row r="58" spans="4:39" ht="27.75" customHeight="1">
      <c r="D58" s="587" t="str">
        <f>IF(【2】見・契!D58="","",【2】見・契!D58)</f>
        <v/>
      </c>
      <c r="E58" s="438" t="str">
        <f>IF(【2】見・契!E58="","",【2】見・契!E58)</f>
        <v/>
      </c>
      <c r="F58" s="703" t="s">
        <v>244</v>
      </c>
      <c r="G58" s="402" t="str">
        <f>IF(【2】見・契!G58="","",【2】見・契!G58)</f>
        <v/>
      </c>
      <c r="H58" s="705" t="str">
        <f>IF(【2】見・契!H58="","",【2】見・契!H58)</f>
        <v/>
      </c>
      <c r="I58" s="1050" t="str">
        <f>IF(【2】見・契!I58="","",【2】見・契!I58)</f>
        <v/>
      </c>
      <c r="J58" s="1050"/>
      <c r="K58" s="737" t="str">
        <f>IF(【2】見・契!K58="","",【2】見・契!K58)</f>
        <v/>
      </c>
      <c r="L58" s="737" t="str">
        <f>IF(【2】見・契!L58="","",【2】見・契!L58)</f>
        <v/>
      </c>
      <c r="M58" s="705" t="str">
        <f>IF(【2】見・契!M58="","",【2】見・契!M58)</f>
        <v/>
      </c>
      <c r="N58" s="404" t="str">
        <f>IF(【2】見・契!N58="","",【2】見・契!N58)</f>
        <v/>
      </c>
      <c r="O58" s="430" t="str">
        <f>IF(【2】見・契!O58="","",【2】見・契!O58)</f>
        <v/>
      </c>
      <c r="P58" s="431" t="str">
        <f>IF(【2】見・契!P58="","",【2】見・契!P58)</f>
        <v/>
      </c>
      <c r="Q58" s="437" t="str">
        <f>IF(【2】見・契!$Q58="",IF($P58="講師",IF($E58="","",TIME(HOUR($G58-$E58),ROUNDUP(MINUTE($G58-$E58)/30,0)*30,0)*24),""),IF(OR(【2】見・契!$E58&lt;&gt;$E58,【2】見・契!$G58&lt;&gt;$G58),TIME(HOUR($G58-$E58),ROUNDUP(MINUTE($G58-$E58)/30,0)*30,0)*24,IF($P58&lt;&gt;"講師","",【2】見・契!$Q58)))</f>
        <v/>
      </c>
      <c r="R58" s="433" t="str">
        <f>IF($M58="","",IF($P58="講師",IF($O58="サブ",HLOOKUP(M58,'2024単価表'!$A$4:$B$5,2,FALSE)/2,HLOOKUP(M58,'2024単価表'!$A$4:$B$5,2,FALSE)),""))</f>
        <v/>
      </c>
      <c r="S58" s="410" t="str">
        <f t="shared" si="8"/>
        <v/>
      </c>
      <c r="T58" s="437" t="str">
        <f>IF(【2】見・契!$T58="",IF($P58="検討会等参加",IF($E58="","",TIME(HOUR($G58-$E58),ROUNDUP(MINUTE($G58-$E58)/30,0)*30,0)*24),""),IF(OR(【2】見・契!$E58&lt;&gt;$E58,【2】見・契!$G58&lt;&gt;$G58),TIME(HOUR($G58-$E58),ROUNDUP(MINUTE($G58-$E58)/30,0)*30,0)*24,IF($P58&lt;&gt;"検討会等参加","",【2】見・契!$T58)))</f>
        <v/>
      </c>
      <c r="U58" s="433" t="str">
        <f>IF($M58="","",IF($P58="検討会等参加",HLOOKUP(M58,'2024単価表'!$A$11:$B$12,2,0),""))</f>
        <v/>
      </c>
      <c r="V58" s="410" t="str">
        <f t="shared" si="9"/>
        <v/>
      </c>
      <c r="W58" s="404" t="str">
        <f>IF(【2】見・契!W58="","",【2】見・契!W58)</f>
        <v/>
      </c>
      <c r="X58" s="434" t="str">
        <f>IF(【2】見・契!X58="","",【2】見・契!X58)</f>
        <v/>
      </c>
      <c r="Y58" s="705" t="str">
        <f>IF(【2】見・契!Y58="","",【2】見・契!Y58)</f>
        <v/>
      </c>
      <c r="Z58" s="410" t="str">
        <f t="shared" si="4"/>
        <v/>
      </c>
      <c r="AA58" s="410" t="str">
        <f t="shared" si="5"/>
        <v/>
      </c>
      <c r="AB58" s="435" t="str">
        <f>IF(【2】見・契!AB58="","",【2】見・契!AB58)</f>
        <v/>
      </c>
      <c r="AC58" s="705" t="str">
        <f>IF(【2】見・契!AC58="","",【2】見・契!AC58)</f>
        <v/>
      </c>
      <c r="AD58" s="410" t="str">
        <f t="shared" si="6"/>
        <v/>
      </c>
      <c r="AE58" s="410" t="str">
        <f t="shared" si="7"/>
        <v/>
      </c>
      <c r="AF58" s="437" t="str">
        <f>IF(【2】見・契!$AF58="",IF($P58="講習料",IF($E58="","",TIME(HOUR($G58-$E58),ROUNDUP(MINUTE($G58-$E58)/30,0)*30,0)*24),""),IF(OR(【2】見・契!$E58&lt;&gt;$E58,【2】見・契!$G58&lt;&gt;$G58),TIME(HOUR($G58-$E58),ROUNDUP(MINUTE($G58-$E58)/30,0)*30,0)*24,IF($P58&lt;&gt;"講習料","",【2】見・契!$AF58)))</f>
        <v/>
      </c>
      <c r="AG58" s="433" t="str">
        <f>IF($M58="","",IF($P58="講習料",IF($O58="サブ",HLOOKUP(M58,'2024単価表'!$A$27:$B$28,2,0)/2,HLOOKUP(M58,'2024単価表'!$A$27:$B$28,2,0)),""))</f>
        <v/>
      </c>
      <c r="AH58" s="410" t="str">
        <f t="shared" si="10"/>
        <v/>
      </c>
      <c r="AI58" s="437" t="str">
        <f>IF(【2】見・契!$AI58="",IF($P58="検討会(法人参加)",IF($E58="","",TIME(HOUR($G58-$E58),ROUNDUP(MINUTE($G58-$E58)/30,0)*30,0)*24),""),IF(OR(【2】見・契!$E58&lt;&gt;$E58,【2】見・契!$G58&lt;&gt;$G58),TIME(HOUR($G58-$E58),ROUNDUP(MINUTE($G58-$E58)/30,0)*30,0)*24,IF($P58&lt;&gt;"検討会(法人参加)","",【2】見・契!$AI58)))</f>
        <v/>
      </c>
      <c r="AJ58" s="496" t="str">
        <f>IF($M58="","",IF($P58="検討会(法人参加)",HLOOKUP(M58,'2024単価表'!$A$27:$B$28,2,0)/2,""))</f>
        <v/>
      </c>
      <c r="AK58" s="410" t="str">
        <f t="shared" si="11"/>
        <v/>
      </c>
      <c r="AL58" s="436"/>
      <c r="AM58" s="745" t="str">
        <f>IF(【2】見・契!$AM58="","",【2】見・契!$AM58)</f>
        <v/>
      </c>
    </row>
    <row r="59" spans="4:39" ht="27.75" customHeight="1">
      <c r="D59" s="587" t="str">
        <f>IF(【2】見・契!D59="","",【2】見・契!D59)</f>
        <v/>
      </c>
      <c r="E59" s="438" t="str">
        <f>IF(【2】見・契!E59="","",【2】見・契!E59)</f>
        <v/>
      </c>
      <c r="F59" s="703" t="s">
        <v>245</v>
      </c>
      <c r="G59" s="402" t="str">
        <f>IF(【2】見・契!G59="","",【2】見・契!G59)</f>
        <v/>
      </c>
      <c r="H59" s="705" t="str">
        <f>IF(【2】見・契!H59="","",【2】見・契!H59)</f>
        <v/>
      </c>
      <c r="I59" s="1050" t="str">
        <f>IF(【2】見・契!I59="","",【2】見・契!I59)</f>
        <v/>
      </c>
      <c r="J59" s="1050"/>
      <c r="K59" s="737" t="str">
        <f>IF(【2】見・契!K59="","",【2】見・契!K59)</f>
        <v/>
      </c>
      <c r="L59" s="737" t="str">
        <f>IF(【2】見・契!L59="","",【2】見・契!L59)</f>
        <v/>
      </c>
      <c r="M59" s="403" t="str">
        <f>IF(【2】見・契!M59="","",【2】見・契!M59)</f>
        <v/>
      </c>
      <c r="N59" s="404" t="str">
        <f>IF(【2】見・契!N59="","",【2】見・契!N59)</f>
        <v/>
      </c>
      <c r="O59" s="430" t="str">
        <f>IF(【2】見・契!O59="","",【2】見・契!O59)</f>
        <v/>
      </c>
      <c r="P59" s="431" t="str">
        <f>IF(【2】見・契!P59="","",【2】見・契!P59)</f>
        <v/>
      </c>
      <c r="Q59" s="432" t="str">
        <f>IF(【2】見・契!$Q59="",IF($P59="講師",IF($E59="","",TIME(HOUR($G59-$E59),ROUNDUP(MINUTE($G59-$E59)/30,0)*30,0)*24),""),IF(OR(【2】見・契!$E59&lt;&gt;$E59,【2】見・契!$G59&lt;&gt;$G59),TIME(HOUR($G59-$E59),ROUNDUP(MINUTE($G59-$E59)/30,0)*30,0)*24,IF($P59&lt;&gt;"講師","",【2】見・契!$Q59)))</f>
        <v/>
      </c>
      <c r="R59" s="433" t="str">
        <f>IF($M59="","",IF($P59="講師",IF($O59="サブ",HLOOKUP(M59,'2024単価表'!$A$4:$B$5,2,FALSE)/2,HLOOKUP(M59,'2024単価表'!$A$4:$B$5,2,FALSE)),""))</f>
        <v/>
      </c>
      <c r="S59" s="410" t="str">
        <f t="shared" si="8"/>
        <v/>
      </c>
      <c r="T59" s="432" t="str">
        <f>IF(【2】見・契!$T59="",IF($P59="検討会等参加",IF($E59="","",TIME(HOUR($G59-$E59),ROUNDUP(MINUTE($G59-$E59)/30,0)*30,0)*24),""),IF(OR(【2】見・契!$E59&lt;&gt;$E59,【2】見・契!$G59&lt;&gt;$G59),TIME(HOUR($G59-$E59),ROUNDUP(MINUTE($G59-$E59)/30,0)*30,0)*24,IF($P59&lt;&gt;"検討会等参加","",【2】見・契!$T59)))</f>
        <v/>
      </c>
      <c r="U59" s="433" t="str">
        <f>IF($M59="","",IF($P59="検討会等参加",HLOOKUP(M59,'2024単価表'!$A$11:$B$12,2,0),""))</f>
        <v/>
      </c>
      <c r="V59" s="410" t="str">
        <f t="shared" si="9"/>
        <v/>
      </c>
      <c r="W59" s="404" t="str">
        <f>IF(【2】見・契!W59="","",【2】見・契!W59)</f>
        <v/>
      </c>
      <c r="X59" s="434" t="str">
        <f>IF(【2】見・契!X59="","",【2】見・契!X59)</f>
        <v/>
      </c>
      <c r="Y59" s="403" t="str">
        <f>IF(【2】見・契!Y59="","",【2】見・契!Y59)</f>
        <v/>
      </c>
      <c r="Z59" s="410" t="str">
        <f t="shared" si="4"/>
        <v/>
      </c>
      <c r="AA59" s="410" t="str">
        <f t="shared" si="5"/>
        <v/>
      </c>
      <c r="AB59" s="435" t="str">
        <f>IF(【2】見・契!AB59="","",【2】見・契!AB59)</f>
        <v/>
      </c>
      <c r="AC59" s="705" t="str">
        <f>IF(【2】見・契!AC59="","",【2】見・契!AC59)</f>
        <v/>
      </c>
      <c r="AD59" s="410" t="str">
        <f t="shared" si="6"/>
        <v/>
      </c>
      <c r="AE59" s="410" t="str">
        <f t="shared" si="7"/>
        <v/>
      </c>
      <c r="AF59" s="432" t="str">
        <f>IF(【2】見・契!$AF59="",IF($P59="講習料",IF($E59="","",TIME(HOUR($G59-$E59),ROUNDUP(MINUTE($G59-$E59)/30,0)*30,0)*24),""),IF(OR(【2】見・契!$E59&lt;&gt;$E59,【2】見・契!$G59&lt;&gt;$G59),TIME(HOUR($G59-$E59),ROUNDUP(MINUTE($G59-$E59)/30,0)*30,0)*24,IF($P59&lt;&gt;"講習料","",【2】見・契!$AF59)))</f>
        <v/>
      </c>
      <c r="AG59" s="433" t="str">
        <f>IF($M59="","",IF($P59="講習料",IF($O59="サブ",HLOOKUP(M59,'2024単価表'!$A$27:$B$28,2,0)/2,HLOOKUP(M59,'2024単価表'!$A$27:$B$28,2,0)),""))</f>
        <v/>
      </c>
      <c r="AH59" s="410" t="str">
        <f t="shared" si="10"/>
        <v/>
      </c>
      <c r="AI59" s="432" t="str">
        <f>IF(【2】見・契!$AI59="",IF($P59="検討会(法人参加)",IF($E59="","",TIME(HOUR($G59-$E59),ROUNDUP(MINUTE($G59-$E59)/30,0)*30,0)*24),""),IF(OR(【2】見・契!$E59&lt;&gt;$E59,【2】見・契!$G59&lt;&gt;$G59),TIME(HOUR($G59-$E59),ROUNDUP(MINUTE($G59-$E59)/30,0)*30,0)*24,IF($P59&lt;&gt;"検討会(法人参加)","",【2】見・契!$AI59)))</f>
        <v/>
      </c>
      <c r="AJ59" s="496" t="str">
        <f>IF($M59="","",IF($P59="検討会(法人参加)",HLOOKUP(M59,'2024単価表'!$A$27:$B$28,2,0)/2,""))</f>
        <v/>
      </c>
      <c r="AK59" s="410" t="str">
        <f t="shared" si="11"/>
        <v/>
      </c>
      <c r="AL59" s="436"/>
      <c r="AM59" s="745" t="str">
        <f>IF(【2】見・契!$AM59="","",【2】見・契!$AM59)</f>
        <v/>
      </c>
    </row>
    <row r="60" spans="4:39" ht="27.75" customHeight="1">
      <c r="D60" s="587" t="str">
        <f>IF(【2】見・契!D60="","",【2】見・契!D60)</f>
        <v/>
      </c>
      <c r="E60" s="438" t="str">
        <f>IF(【2】見・契!E60="","",【2】見・契!E60)</f>
        <v/>
      </c>
      <c r="F60" s="703" t="s">
        <v>244</v>
      </c>
      <c r="G60" s="402" t="str">
        <f>IF(【2】見・契!G60="","",【2】見・契!G60)</f>
        <v/>
      </c>
      <c r="H60" s="705" t="str">
        <f>IF(【2】見・契!H60="","",【2】見・契!H60)</f>
        <v/>
      </c>
      <c r="I60" s="1050" t="str">
        <f>IF(【2】見・契!I60="","",【2】見・契!I60)</f>
        <v/>
      </c>
      <c r="J60" s="1050"/>
      <c r="K60" s="737" t="str">
        <f>IF(【2】見・契!K60="","",【2】見・契!K60)</f>
        <v/>
      </c>
      <c r="L60" s="737" t="str">
        <f>IF(【2】見・契!L60="","",【2】見・契!L60)</f>
        <v/>
      </c>
      <c r="M60" s="705" t="str">
        <f>IF(【2】見・契!M60="","",【2】見・契!M60)</f>
        <v/>
      </c>
      <c r="N60" s="404" t="str">
        <f>IF(【2】見・契!N60="","",【2】見・契!N60)</f>
        <v/>
      </c>
      <c r="O60" s="430" t="str">
        <f>IF(【2】見・契!O60="","",【2】見・契!O60)</f>
        <v/>
      </c>
      <c r="P60" s="431" t="str">
        <f>IF(【2】見・契!P60="","",【2】見・契!P60)</f>
        <v/>
      </c>
      <c r="Q60" s="437" t="str">
        <f>IF(【2】見・契!$Q60="",IF($P60="講師",IF($E60="","",TIME(HOUR($G60-$E60),ROUNDUP(MINUTE($G60-$E60)/30,0)*30,0)*24),""),IF(OR(【2】見・契!$E60&lt;&gt;$E60,【2】見・契!$G60&lt;&gt;$G60),TIME(HOUR($G60-$E60),ROUNDUP(MINUTE($G60-$E60)/30,0)*30,0)*24,IF($P60&lt;&gt;"講師","",【2】見・契!$Q60)))</f>
        <v/>
      </c>
      <c r="R60" s="433" t="str">
        <f>IF($M60="","",IF($P60="講師",IF($O60="サブ",HLOOKUP(M60,'2024単価表'!$A$4:$B$5,2,FALSE)/2,HLOOKUP(M60,'2024単価表'!$A$4:$B$5,2,FALSE)),""))</f>
        <v/>
      </c>
      <c r="S60" s="410" t="str">
        <f t="shared" si="8"/>
        <v/>
      </c>
      <c r="T60" s="437" t="str">
        <f>IF(【2】見・契!$T60="",IF($P60="検討会等参加",IF($E60="","",TIME(HOUR($G60-$E60),ROUNDUP(MINUTE($G60-$E60)/30,0)*30,0)*24),""),IF(OR(【2】見・契!$E60&lt;&gt;$E60,【2】見・契!$G60&lt;&gt;$G60),TIME(HOUR($G60-$E60),ROUNDUP(MINUTE($G60-$E60)/30,0)*30,0)*24,IF($P60&lt;&gt;"検討会等参加","",【2】見・契!$T60)))</f>
        <v/>
      </c>
      <c r="U60" s="433" t="str">
        <f>IF($M60="","",IF($P60="検討会等参加",HLOOKUP(M60,'2024単価表'!$A$11:$B$12,2,0),""))</f>
        <v/>
      </c>
      <c r="V60" s="410" t="str">
        <f t="shared" si="9"/>
        <v/>
      </c>
      <c r="W60" s="404" t="str">
        <f>IF(【2】見・契!W60="","",【2】見・契!W60)</f>
        <v/>
      </c>
      <c r="X60" s="434" t="str">
        <f>IF(【2】見・契!X60="","",【2】見・契!X60)</f>
        <v/>
      </c>
      <c r="Y60" s="705" t="str">
        <f>IF(【2】見・契!Y60="","",【2】見・契!Y60)</f>
        <v/>
      </c>
      <c r="Z60" s="410" t="str">
        <f t="shared" si="4"/>
        <v/>
      </c>
      <c r="AA60" s="410" t="str">
        <f t="shared" si="5"/>
        <v/>
      </c>
      <c r="AB60" s="435" t="str">
        <f>IF(【2】見・契!AB60="","",【2】見・契!AB60)</f>
        <v/>
      </c>
      <c r="AC60" s="705" t="str">
        <f>IF(【2】見・契!AC60="","",【2】見・契!AC60)</f>
        <v/>
      </c>
      <c r="AD60" s="410" t="str">
        <f t="shared" si="6"/>
        <v/>
      </c>
      <c r="AE60" s="410" t="str">
        <f t="shared" si="7"/>
        <v/>
      </c>
      <c r="AF60" s="437" t="str">
        <f>IF(【2】見・契!$AF60="",IF($P60="講習料",IF($E60="","",TIME(HOUR($G60-$E60),ROUNDUP(MINUTE($G60-$E60)/30,0)*30,0)*24),""),IF(OR(【2】見・契!$E60&lt;&gt;$E60,【2】見・契!$G60&lt;&gt;$G60),TIME(HOUR($G60-$E60),ROUNDUP(MINUTE($G60-$E60)/30,0)*30,0)*24,IF($P60&lt;&gt;"講習料","",【2】見・契!$AF60)))</f>
        <v/>
      </c>
      <c r="AG60" s="433" t="str">
        <f>IF($M60="","",IF($P60="講習料",IF($O60="サブ",HLOOKUP(M60,'2024単価表'!$A$27:$B$28,2,0)/2,HLOOKUP(M60,'2024単価表'!$A$27:$B$28,2,0)),""))</f>
        <v/>
      </c>
      <c r="AH60" s="410" t="str">
        <f t="shared" si="10"/>
        <v/>
      </c>
      <c r="AI60" s="437" t="str">
        <f>IF(【2】見・契!$AI60="",IF($P60="検討会(法人参加)",IF($E60="","",TIME(HOUR($G60-$E60),ROUNDUP(MINUTE($G60-$E60)/30,0)*30,0)*24),""),IF(OR(【2】見・契!$E60&lt;&gt;$E60,【2】見・契!$G60&lt;&gt;$G60),TIME(HOUR($G60-$E60),ROUNDUP(MINUTE($G60-$E60)/30,0)*30,0)*24,IF($P60&lt;&gt;"検討会(法人参加)","",【2】見・契!$AI60)))</f>
        <v/>
      </c>
      <c r="AJ60" s="496" t="str">
        <f>IF($M60="","",IF($P60="検討会(法人参加)",HLOOKUP(M60,'2024単価表'!$A$27:$B$28,2,0)/2,""))</f>
        <v/>
      </c>
      <c r="AK60" s="410" t="str">
        <f t="shared" si="11"/>
        <v/>
      </c>
      <c r="AL60" s="436"/>
      <c r="AM60" s="745" t="str">
        <f>IF(【2】見・契!$AM60="","",【2】見・契!$AM60)</f>
        <v/>
      </c>
    </row>
    <row r="61" spans="4:39" ht="27.75" customHeight="1">
      <c r="D61" s="587" t="str">
        <f>IF(【2】見・契!D61="","",【2】見・契!D61)</f>
        <v/>
      </c>
      <c r="E61" s="438" t="str">
        <f>IF(【2】見・契!E61="","",【2】見・契!E61)</f>
        <v/>
      </c>
      <c r="F61" s="703" t="s">
        <v>245</v>
      </c>
      <c r="G61" s="402" t="str">
        <f>IF(【2】見・契!G61="","",【2】見・契!G61)</f>
        <v/>
      </c>
      <c r="H61" s="705" t="str">
        <f>IF(【2】見・契!H61="","",【2】見・契!H61)</f>
        <v/>
      </c>
      <c r="I61" s="1050" t="str">
        <f>IF(【2】見・契!I61="","",【2】見・契!I61)</f>
        <v/>
      </c>
      <c r="J61" s="1050"/>
      <c r="K61" s="737" t="str">
        <f>IF(【2】見・契!K61="","",【2】見・契!K61)</f>
        <v/>
      </c>
      <c r="L61" s="737" t="str">
        <f>IF(【2】見・契!L61="","",【2】見・契!L61)</f>
        <v/>
      </c>
      <c r="M61" s="403" t="str">
        <f>IF(【2】見・契!M61="","",【2】見・契!M61)</f>
        <v/>
      </c>
      <c r="N61" s="404" t="str">
        <f>IF(【2】見・契!N61="","",【2】見・契!N61)</f>
        <v/>
      </c>
      <c r="O61" s="430" t="str">
        <f>IF(【2】見・契!O61="","",【2】見・契!O61)</f>
        <v/>
      </c>
      <c r="P61" s="431" t="str">
        <f>IF(【2】見・契!P61="","",【2】見・契!P61)</f>
        <v/>
      </c>
      <c r="Q61" s="432" t="str">
        <f>IF(【2】見・契!$Q61="",IF($P61="講師",IF($E61="","",TIME(HOUR($G61-$E61),ROUNDUP(MINUTE($G61-$E61)/30,0)*30,0)*24),""),IF(OR(【2】見・契!$E61&lt;&gt;$E61,【2】見・契!$G61&lt;&gt;$G61),TIME(HOUR($G61-$E61),ROUNDUP(MINUTE($G61-$E61)/30,0)*30,0)*24,IF($P61&lt;&gt;"講師","",【2】見・契!$Q61)))</f>
        <v/>
      </c>
      <c r="R61" s="433" t="str">
        <f>IF($M61="","",IF($P61="講師",IF($O61="サブ",HLOOKUP(M61,'2024単価表'!$A$4:$B$5,2,FALSE)/2,HLOOKUP(M61,'2024単価表'!$A$4:$B$5,2,FALSE)),""))</f>
        <v/>
      </c>
      <c r="S61" s="410" t="str">
        <f t="shared" si="8"/>
        <v/>
      </c>
      <c r="T61" s="432" t="str">
        <f>IF(【2】見・契!$T61="",IF($P61="検討会等参加",IF($E61="","",TIME(HOUR($G61-$E61),ROUNDUP(MINUTE($G61-$E61)/30,0)*30,0)*24),""),IF(OR(【2】見・契!$E61&lt;&gt;$E61,【2】見・契!$G61&lt;&gt;$G61),TIME(HOUR($G61-$E61),ROUNDUP(MINUTE($G61-$E61)/30,0)*30,0)*24,IF($P61&lt;&gt;"検討会等参加","",【2】見・契!$T61)))</f>
        <v/>
      </c>
      <c r="U61" s="433" t="str">
        <f>IF($M61="","",IF($P61="検討会等参加",HLOOKUP(M61,'2024単価表'!$A$11:$B$12,2,0),""))</f>
        <v/>
      </c>
      <c r="V61" s="410" t="str">
        <f t="shared" si="9"/>
        <v/>
      </c>
      <c r="W61" s="404" t="str">
        <f>IF(【2】見・契!W61="","",【2】見・契!W61)</f>
        <v/>
      </c>
      <c r="X61" s="434" t="str">
        <f>IF(【2】見・契!X61="","",【2】見・契!X61)</f>
        <v/>
      </c>
      <c r="Y61" s="403" t="str">
        <f>IF(【2】見・契!Y61="","",【2】見・契!Y61)</f>
        <v/>
      </c>
      <c r="Z61" s="410" t="str">
        <f t="shared" si="4"/>
        <v/>
      </c>
      <c r="AA61" s="410" t="str">
        <f t="shared" si="5"/>
        <v/>
      </c>
      <c r="AB61" s="435" t="str">
        <f>IF(【2】見・契!AB61="","",【2】見・契!AB61)</f>
        <v/>
      </c>
      <c r="AC61" s="705" t="str">
        <f>IF(【2】見・契!AC61="","",【2】見・契!AC61)</f>
        <v/>
      </c>
      <c r="AD61" s="410" t="str">
        <f t="shared" si="6"/>
        <v/>
      </c>
      <c r="AE61" s="410" t="str">
        <f t="shared" si="7"/>
        <v/>
      </c>
      <c r="AF61" s="432" t="str">
        <f>IF(【2】見・契!$AF61="",IF($P61="講習料",IF($E61="","",TIME(HOUR($G61-$E61),ROUNDUP(MINUTE($G61-$E61)/30,0)*30,0)*24),""),IF(OR(【2】見・契!$E61&lt;&gt;$E61,【2】見・契!$G61&lt;&gt;$G61),TIME(HOUR($G61-$E61),ROUNDUP(MINUTE($G61-$E61)/30,0)*30,0)*24,IF($P61&lt;&gt;"講習料","",【2】見・契!$AF61)))</f>
        <v/>
      </c>
      <c r="AG61" s="433" t="str">
        <f>IF($M61="","",IF($P61="講習料",IF($O61="サブ",HLOOKUP(M61,'2024単価表'!$A$27:$B$28,2,0)/2,HLOOKUP(M61,'2024単価表'!$A$27:$B$28,2,0)),""))</f>
        <v/>
      </c>
      <c r="AH61" s="410" t="str">
        <f t="shared" si="10"/>
        <v/>
      </c>
      <c r="AI61" s="432" t="str">
        <f>IF(【2】見・契!$AI61="",IF($P61="検討会(法人参加)",IF($E61="","",TIME(HOUR($G61-$E61),ROUNDUP(MINUTE($G61-$E61)/30,0)*30,0)*24),""),IF(OR(【2】見・契!$E61&lt;&gt;$E61,【2】見・契!$G61&lt;&gt;$G61),TIME(HOUR($G61-$E61),ROUNDUP(MINUTE($G61-$E61)/30,0)*30,0)*24,IF($P61&lt;&gt;"検討会(法人参加)","",【2】見・契!$AI61)))</f>
        <v/>
      </c>
      <c r="AJ61" s="496" t="str">
        <f>IF($M61="","",IF($P61="検討会(法人参加)",HLOOKUP(M61,'2024単価表'!$A$27:$B$28,2,0)/2,""))</f>
        <v/>
      </c>
      <c r="AK61" s="410" t="str">
        <f t="shared" si="11"/>
        <v/>
      </c>
      <c r="AL61" s="436"/>
      <c r="AM61" s="745" t="str">
        <f>IF(【2】見・契!$AM61="","",【2】見・契!$AM61)</f>
        <v/>
      </c>
    </row>
    <row r="62" spans="4:39" ht="27.75" customHeight="1">
      <c r="D62" s="587" t="str">
        <f>IF(【2】見・契!D62="","",【2】見・契!D62)</f>
        <v/>
      </c>
      <c r="E62" s="438" t="str">
        <f>IF(【2】見・契!E62="","",【2】見・契!E62)</f>
        <v/>
      </c>
      <c r="F62" s="703" t="s">
        <v>244</v>
      </c>
      <c r="G62" s="402" t="str">
        <f>IF(【2】見・契!G62="","",【2】見・契!G62)</f>
        <v/>
      </c>
      <c r="H62" s="705" t="str">
        <f>IF(【2】見・契!H62="","",【2】見・契!H62)</f>
        <v/>
      </c>
      <c r="I62" s="1050" t="str">
        <f>IF(【2】見・契!I62="","",【2】見・契!I62)</f>
        <v/>
      </c>
      <c r="J62" s="1050"/>
      <c r="K62" s="737" t="str">
        <f>IF(【2】見・契!K62="","",【2】見・契!K62)</f>
        <v/>
      </c>
      <c r="L62" s="737" t="str">
        <f>IF(【2】見・契!L62="","",【2】見・契!L62)</f>
        <v/>
      </c>
      <c r="M62" s="705" t="str">
        <f>IF(【2】見・契!M62="","",【2】見・契!M62)</f>
        <v/>
      </c>
      <c r="N62" s="404" t="str">
        <f>IF(【2】見・契!N62="","",【2】見・契!N62)</f>
        <v/>
      </c>
      <c r="O62" s="430" t="str">
        <f>IF(【2】見・契!O62="","",【2】見・契!O62)</f>
        <v/>
      </c>
      <c r="P62" s="431" t="str">
        <f>IF(【2】見・契!P62="","",【2】見・契!P62)</f>
        <v/>
      </c>
      <c r="Q62" s="437" t="str">
        <f>IF(【2】見・契!$Q62="",IF($P62="講師",IF($E62="","",TIME(HOUR($G62-$E62),ROUNDUP(MINUTE($G62-$E62)/30,0)*30,0)*24),""),IF(OR(【2】見・契!$E62&lt;&gt;$E62,【2】見・契!$G62&lt;&gt;$G62),TIME(HOUR($G62-$E62),ROUNDUP(MINUTE($G62-$E62)/30,0)*30,0)*24,IF($P62&lt;&gt;"講師","",【2】見・契!$Q62)))</f>
        <v/>
      </c>
      <c r="R62" s="433" t="str">
        <f>IF($M62="","",IF($P62="講師",IF($O62="サブ",HLOOKUP(M62,'2024単価表'!$A$4:$B$5,2,FALSE)/2,HLOOKUP(M62,'2024単価表'!$A$4:$B$5,2,FALSE)),""))</f>
        <v/>
      </c>
      <c r="S62" s="410" t="str">
        <f t="shared" si="8"/>
        <v/>
      </c>
      <c r="T62" s="437" t="str">
        <f>IF(【2】見・契!$T62="",IF($P62="検討会等参加",IF($E62="","",TIME(HOUR($G62-$E62),ROUNDUP(MINUTE($G62-$E62)/30,0)*30,0)*24),""),IF(OR(【2】見・契!$E62&lt;&gt;$E62,【2】見・契!$G62&lt;&gt;$G62),TIME(HOUR($G62-$E62),ROUNDUP(MINUTE($G62-$E62)/30,0)*30,0)*24,IF($P62&lt;&gt;"検討会等参加","",【2】見・契!$T62)))</f>
        <v/>
      </c>
      <c r="U62" s="433" t="str">
        <f>IF($M62="","",IF($P62="検討会等参加",HLOOKUP(M62,'2024単価表'!$A$11:$B$12,2,0),""))</f>
        <v/>
      </c>
      <c r="V62" s="410" t="str">
        <f t="shared" si="9"/>
        <v/>
      </c>
      <c r="W62" s="404" t="str">
        <f>IF(【2】見・契!W62="","",【2】見・契!W62)</f>
        <v/>
      </c>
      <c r="X62" s="434" t="str">
        <f>IF(【2】見・契!X62="","",【2】見・契!X62)</f>
        <v/>
      </c>
      <c r="Y62" s="705" t="str">
        <f>IF(【2】見・契!Y62="","",【2】見・契!Y62)</f>
        <v/>
      </c>
      <c r="Z62" s="410" t="str">
        <f t="shared" si="4"/>
        <v/>
      </c>
      <c r="AA62" s="410" t="str">
        <f t="shared" si="5"/>
        <v/>
      </c>
      <c r="AB62" s="435" t="str">
        <f>IF(【2】見・契!AB62="","",【2】見・契!AB62)</f>
        <v/>
      </c>
      <c r="AC62" s="705" t="str">
        <f>IF(【2】見・契!AC62="","",【2】見・契!AC62)</f>
        <v/>
      </c>
      <c r="AD62" s="410" t="str">
        <f t="shared" si="6"/>
        <v/>
      </c>
      <c r="AE62" s="410" t="str">
        <f t="shared" si="7"/>
        <v/>
      </c>
      <c r="AF62" s="437" t="str">
        <f>IF(【2】見・契!$AF62="",IF($P62="講習料",IF($E62="","",TIME(HOUR($G62-$E62),ROUNDUP(MINUTE($G62-$E62)/30,0)*30,0)*24),""),IF(OR(【2】見・契!$E62&lt;&gt;$E62,【2】見・契!$G62&lt;&gt;$G62),TIME(HOUR($G62-$E62),ROUNDUP(MINUTE($G62-$E62)/30,0)*30,0)*24,IF($P62&lt;&gt;"講習料","",【2】見・契!$AF62)))</f>
        <v/>
      </c>
      <c r="AG62" s="433" t="str">
        <f>IF($M62="","",IF($P62="講習料",IF($O62="サブ",HLOOKUP(M62,'2024単価表'!$A$27:$B$28,2,0)/2,HLOOKUP(M62,'2024単価表'!$A$27:$B$28,2,0)),""))</f>
        <v/>
      </c>
      <c r="AH62" s="410" t="str">
        <f t="shared" si="10"/>
        <v/>
      </c>
      <c r="AI62" s="437" t="str">
        <f>IF(【2】見・契!$AI62="",IF($P62="検討会(法人参加)",IF($E62="","",TIME(HOUR($G62-$E62),ROUNDUP(MINUTE($G62-$E62)/30,0)*30,0)*24),""),IF(OR(【2】見・契!$E62&lt;&gt;$E62,【2】見・契!$G62&lt;&gt;$G62),TIME(HOUR($G62-$E62),ROUNDUP(MINUTE($G62-$E62)/30,0)*30,0)*24,IF($P62&lt;&gt;"検討会(法人参加)","",【2】見・契!$AI62)))</f>
        <v/>
      </c>
      <c r="AJ62" s="496" t="str">
        <f>IF($M62="","",IF($P62="検討会(法人参加)",HLOOKUP(M62,'2024単価表'!$A$27:$B$28,2,0)/2,""))</f>
        <v/>
      </c>
      <c r="AK62" s="410" t="str">
        <f t="shared" si="11"/>
        <v/>
      </c>
      <c r="AL62" s="436"/>
      <c r="AM62" s="745" t="str">
        <f>IF(【2】見・契!$AM62="","",【2】見・契!$AM62)</f>
        <v/>
      </c>
    </row>
    <row r="63" spans="4:39" ht="27.75" customHeight="1">
      <c r="D63" s="587" t="str">
        <f>IF(【2】見・契!D63="","",【2】見・契!D63)</f>
        <v/>
      </c>
      <c r="E63" s="438" t="str">
        <f>IF(【2】見・契!E63="","",【2】見・契!E63)</f>
        <v/>
      </c>
      <c r="F63" s="703" t="s">
        <v>245</v>
      </c>
      <c r="G63" s="402" t="str">
        <f>IF(【2】見・契!G63="","",【2】見・契!G63)</f>
        <v/>
      </c>
      <c r="H63" s="705" t="str">
        <f>IF(【2】見・契!H63="","",【2】見・契!H63)</f>
        <v/>
      </c>
      <c r="I63" s="1050" t="str">
        <f>IF(【2】見・契!I63="","",【2】見・契!I63)</f>
        <v/>
      </c>
      <c r="J63" s="1050"/>
      <c r="K63" s="737" t="str">
        <f>IF(【2】見・契!K63="","",【2】見・契!K63)</f>
        <v/>
      </c>
      <c r="L63" s="737" t="str">
        <f>IF(【2】見・契!L63="","",【2】見・契!L63)</f>
        <v/>
      </c>
      <c r="M63" s="403" t="str">
        <f>IF(【2】見・契!M63="","",【2】見・契!M63)</f>
        <v/>
      </c>
      <c r="N63" s="404" t="str">
        <f>IF(【2】見・契!N63="","",【2】見・契!N63)</f>
        <v/>
      </c>
      <c r="O63" s="430" t="str">
        <f>IF(【2】見・契!O63="","",【2】見・契!O63)</f>
        <v/>
      </c>
      <c r="P63" s="431" t="str">
        <f>IF(【2】見・契!P63="","",【2】見・契!P63)</f>
        <v/>
      </c>
      <c r="Q63" s="432" t="str">
        <f>IF(【2】見・契!$Q63="",IF($P63="講師",IF($E63="","",TIME(HOUR($G63-$E63),ROUNDUP(MINUTE($G63-$E63)/30,0)*30,0)*24),""),IF(OR(【2】見・契!$E63&lt;&gt;$E63,【2】見・契!$G63&lt;&gt;$G63),TIME(HOUR($G63-$E63),ROUNDUP(MINUTE($G63-$E63)/30,0)*30,0)*24,IF($P63&lt;&gt;"講師","",【2】見・契!$Q63)))</f>
        <v/>
      </c>
      <c r="R63" s="433" t="str">
        <f>IF($M63="","",IF($P63="講師",IF($O63="サブ",HLOOKUP(M63,'2024単価表'!$A$4:$B$5,2,FALSE)/2,HLOOKUP(M63,'2024単価表'!$A$4:$B$5,2,FALSE)),""))</f>
        <v/>
      </c>
      <c r="S63" s="410" t="str">
        <f t="shared" si="8"/>
        <v/>
      </c>
      <c r="T63" s="432" t="str">
        <f>IF(【2】見・契!$T63="",IF($P63="検討会等参加",IF($E63="","",TIME(HOUR($G63-$E63),ROUNDUP(MINUTE($G63-$E63)/30,0)*30,0)*24),""),IF(OR(【2】見・契!$E63&lt;&gt;$E63,【2】見・契!$G63&lt;&gt;$G63),TIME(HOUR($G63-$E63),ROUNDUP(MINUTE($G63-$E63)/30,0)*30,0)*24,IF($P63&lt;&gt;"検討会等参加","",【2】見・契!$T63)))</f>
        <v/>
      </c>
      <c r="U63" s="433" t="str">
        <f>IF($M63="","",IF($P63="検討会等参加",HLOOKUP(M63,'2024単価表'!$A$11:$B$12,2,0),""))</f>
        <v/>
      </c>
      <c r="V63" s="410" t="str">
        <f t="shared" si="9"/>
        <v/>
      </c>
      <c r="W63" s="404" t="str">
        <f>IF(【2】見・契!W63="","",【2】見・契!W63)</f>
        <v/>
      </c>
      <c r="X63" s="434" t="str">
        <f>IF(【2】見・契!X63="","",【2】見・契!X63)</f>
        <v/>
      </c>
      <c r="Y63" s="403" t="str">
        <f>IF(【2】見・契!Y63="","",【2】見・契!Y63)</f>
        <v/>
      </c>
      <c r="Z63" s="410" t="str">
        <f t="shared" si="4"/>
        <v/>
      </c>
      <c r="AA63" s="410" t="str">
        <f t="shared" si="5"/>
        <v/>
      </c>
      <c r="AB63" s="435" t="str">
        <f>IF(【2】見・契!AB63="","",【2】見・契!AB63)</f>
        <v/>
      </c>
      <c r="AC63" s="705" t="str">
        <f>IF(【2】見・契!AC63="","",【2】見・契!AC63)</f>
        <v/>
      </c>
      <c r="AD63" s="410" t="str">
        <f t="shared" si="6"/>
        <v/>
      </c>
      <c r="AE63" s="410" t="str">
        <f t="shared" si="7"/>
        <v/>
      </c>
      <c r="AF63" s="432" t="str">
        <f>IF(【2】見・契!$AF63="",IF($P63="講習料",IF($E63="","",TIME(HOUR($G63-$E63),ROUNDUP(MINUTE($G63-$E63)/30,0)*30,0)*24),""),IF(OR(【2】見・契!$E63&lt;&gt;$E63,【2】見・契!$G63&lt;&gt;$G63),TIME(HOUR($G63-$E63),ROUNDUP(MINUTE($G63-$E63)/30,0)*30,0)*24,IF($P63&lt;&gt;"講習料","",【2】見・契!$AF63)))</f>
        <v/>
      </c>
      <c r="AG63" s="433" t="str">
        <f>IF($M63="","",IF($P63="講習料",IF($O63="サブ",HLOOKUP(M63,'2024単価表'!$A$27:$B$28,2,0)/2,HLOOKUP(M63,'2024単価表'!$A$27:$B$28,2,0)),""))</f>
        <v/>
      </c>
      <c r="AH63" s="410" t="str">
        <f t="shared" si="10"/>
        <v/>
      </c>
      <c r="AI63" s="432" t="str">
        <f>IF(【2】見・契!$AI63="",IF($P63="検討会(法人参加)",IF($E63="","",TIME(HOUR($G63-$E63),ROUNDUP(MINUTE($G63-$E63)/30,0)*30,0)*24),""),IF(OR(【2】見・契!$E63&lt;&gt;$E63,【2】見・契!$G63&lt;&gt;$G63),TIME(HOUR($G63-$E63),ROUNDUP(MINUTE($G63-$E63)/30,0)*30,0)*24,IF($P63&lt;&gt;"検討会(法人参加)","",【2】見・契!$AI63)))</f>
        <v/>
      </c>
      <c r="AJ63" s="496" t="str">
        <f>IF($M63="","",IF($P63="検討会(法人参加)",HLOOKUP(M63,'2024単価表'!$A$27:$B$28,2,0)/2,""))</f>
        <v/>
      </c>
      <c r="AK63" s="410" t="str">
        <f t="shared" si="11"/>
        <v/>
      </c>
      <c r="AL63" s="436"/>
      <c r="AM63" s="745" t="str">
        <f>IF(【2】見・契!$AM63="","",【2】見・契!$AM63)</f>
        <v/>
      </c>
    </row>
    <row r="64" spans="4:39" ht="27.75" customHeight="1">
      <c r="D64" s="587" t="str">
        <f>IF(【2】見・契!D64="","",【2】見・契!D64)</f>
        <v/>
      </c>
      <c r="E64" s="438" t="str">
        <f>IF(【2】見・契!E64="","",【2】見・契!E64)</f>
        <v/>
      </c>
      <c r="F64" s="703" t="s">
        <v>244</v>
      </c>
      <c r="G64" s="402" t="str">
        <f>IF(【2】見・契!G64="","",【2】見・契!G64)</f>
        <v/>
      </c>
      <c r="H64" s="705" t="str">
        <f>IF(【2】見・契!H64="","",【2】見・契!H64)</f>
        <v/>
      </c>
      <c r="I64" s="1050" t="str">
        <f>IF(【2】見・契!I64="","",【2】見・契!I64)</f>
        <v/>
      </c>
      <c r="J64" s="1050"/>
      <c r="K64" s="737" t="str">
        <f>IF(【2】見・契!K64="","",【2】見・契!K64)</f>
        <v/>
      </c>
      <c r="L64" s="737" t="str">
        <f>IF(【2】見・契!L64="","",【2】見・契!L64)</f>
        <v/>
      </c>
      <c r="M64" s="705" t="str">
        <f>IF(【2】見・契!M64="","",【2】見・契!M64)</f>
        <v/>
      </c>
      <c r="N64" s="404" t="str">
        <f>IF(【2】見・契!N64="","",【2】見・契!N64)</f>
        <v/>
      </c>
      <c r="O64" s="430" t="str">
        <f>IF(【2】見・契!O64="","",【2】見・契!O64)</f>
        <v/>
      </c>
      <c r="P64" s="431" t="str">
        <f>IF(【2】見・契!P64="","",【2】見・契!P64)</f>
        <v/>
      </c>
      <c r="Q64" s="437" t="str">
        <f>IF(【2】見・契!$Q64="",IF($P64="講師",IF($E64="","",TIME(HOUR($G64-$E64),ROUNDUP(MINUTE($G64-$E64)/30,0)*30,0)*24),""),IF(OR(【2】見・契!$E64&lt;&gt;$E64,【2】見・契!$G64&lt;&gt;$G64),TIME(HOUR($G64-$E64),ROUNDUP(MINUTE($G64-$E64)/30,0)*30,0)*24,IF($P64&lt;&gt;"講師","",【2】見・契!$Q64)))</f>
        <v/>
      </c>
      <c r="R64" s="433" t="str">
        <f>IF($M64="","",IF($P64="講師",IF($O64="サブ",HLOOKUP(M64,'2024単価表'!$A$4:$B$5,2,FALSE)/2,HLOOKUP(M64,'2024単価表'!$A$4:$B$5,2,FALSE)),""))</f>
        <v/>
      </c>
      <c r="S64" s="410" t="str">
        <f t="shared" si="8"/>
        <v/>
      </c>
      <c r="T64" s="437" t="str">
        <f>IF(【2】見・契!$T64="",IF($P64="検討会等参加",IF($E64="","",TIME(HOUR($G64-$E64),ROUNDUP(MINUTE($G64-$E64)/30,0)*30,0)*24),""),IF(OR(【2】見・契!$E64&lt;&gt;$E64,【2】見・契!$G64&lt;&gt;$G64),TIME(HOUR($G64-$E64),ROUNDUP(MINUTE($G64-$E64)/30,0)*30,0)*24,IF($P64&lt;&gt;"検討会等参加","",【2】見・契!$T64)))</f>
        <v/>
      </c>
      <c r="U64" s="433" t="str">
        <f>IF($M64="","",IF($P64="検討会等参加",HLOOKUP(M64,'2024単価表'!$A$11:$B$12,2,0),""))</f>
        <v/>
      </c>
      <c r="V64" s="410" t="str">
        <f t="shared" si="9"/>
        <v/>
      </c>
      <c r="W64" s="404" t="str">
        <f>IF(【2】見・契!W64="","",【2】見・契!W64)</f>
        <v/>
      </c>
      <c r="X64" s="434" t="str">
        <f>IF(【2】見・契!X64="","",【2】見・契!X64)</f>
        <v/>
      </c>
      <c r="Y64" s="705" t="str">
        <f>IF(【2】見・契!Y64="","",【2】見・契!Y64)</f>
        <v/>
      </c>
      <c r="Z64" s="410" t="str">
        <f t="shared" si="4"/>
        <v/>
      </c>
      <c r="AA64" s="410" t="str">
        <f t="shared" si="5"/>
        <v/>
      </c>
      <c r="AB64" s="435" t="str">
        <f>IF(【2】見・契!AB64="","",【2】見・契!AB64)</f>
        <v/>
      </c>
      <c r="AC64" s="705" t="str">
        <f>IF(【2】見・契!AC64="","",【2】見・契!AC64)</f>
        <v/>
      </c>
      <c r="AD64" s="410" t="str">
        <f t="shared" si="6"/>
        <v/>
      </c>
      <c r="AE64" s="410" t="str">
        <f t="shared" si="7"/>
        <v/>
      </c>
      <c r="AF64" s="437" t="str">
        <f>IF(【2】見・契!$AF64="",IF($P64="講習料",IF($E64="","",TIME(HOUR($G64-$E64),ROUNDUP(MINUTE($G64-$E64)/30,0)*30,0)*24),""),IF(OR(【2】見・契!$E64&lt;&gt;$E64,【2】見・契!$G64&lt;&gt;$G64),TIME(HOUR($G64-$E64),ROUNDUP(MINUTE($G64-$E64)/30,0)*30,0)*24,IF($P64&lt;&gt;"講習料","",【2】見・契!$AF64)))</f>
        <v/>
      </c>
      <c r="AG64" s="433" t="str">
        <f>IF($M64="","",IF($P64="講習料",IF($O64="サブ",HLOOKUP(M64,'2024単価表'!$A$27:$B$28,2,0)/2,HLOOKUP(M64,'2024単価表'!$A$27:$B$28,2,0)),""))</f>
        <v/>
      </c>
      <c r="AH64" s="410" t="str">
        <f t="shared" si="10"/>
        <v/>
      </c>
      <c r="AI64" s="437" t="str">
        <f>IF(【2】見・契!$AI64="",IF($P64="検討会(法人参加)",IF($E64="","",TIME(HOUR($G64-$E64),ROUNDUP(MINUTE($G64-$E64)/30,0)*30,0)*24),""),IF(OR(【2】見・契!$E64&lt;&gt;$E64,【2】見・契!$G64&lt;&gt;$G64),TIME(HOUR($G64-$E64),ROUNDUP(MINUTE($G64-$E64)/30,0)*30,0)*24,IF($P64&lt;&gt;"検討会(法人参加)","",【2】見・契!$AI64)))</f>
        <v/>
      </c>
      <c r="AJ64" s="496" t="str">
        <f>IF($M64="","",IF($P64="検討会(法人参加)",HLOOKUP(M64,'2024単価表'!$A$27:$B$28,2,0)/2,""))</f>
        <v/>
      </c>
      <c r="AK64" s="410" t="str">
        <f t="shared" si="11"/>
        <v/>
      </c>
      <c r="AL64" s="436"/>
      <c r="AM64" s="745" t="str">
        <f>IF(【2】見・契!$AM64="","",【2】見・契!$AM64)</f>
        <v/>
      </c>
    </row>
    <row r="65" spans="4:39" ht="27.75" customHeight="1">
      <c r="D65" s="587" t="str">
        <f>IF(【2】見・契!D65="","",【2】見・契!D65)</f>
        <v/>
      </c>
      <c r="E65" s="438" t="str">
        <f>IF(【2】見・契!E65="","",【2】見・契!E65)</f>
        <v/>
      </c>
      <c r="F65" s="703" t="s">
        <v>245</v>
      </c>
      <c r="G65" s="402" t="str">
        <f>IF(【2】見・契!G65="","",【2】見・契!G65)</f>
        <v/>
      </c>
      <c r="H65" s="705" t="str">
        <f>IF(【2】見・契!H65="","",【2】見・契!H65)</f>
        <v/>
      </c>
      <c r="I65" s="1050" t="str">
        <f>IF(【2】見・契!I65="","",【2】見・契!I65)</f>
        <v/>
      </c>
      <c r="J65" s="1050"/>
      <c r="K65" s="737" t="str">
        <f>IF(【2】見・契!K65="","",【2】見・契!K65)</f>
        <v/>
      </c>
      <c r="L65" s="737" t="str">
        <f>IF(【2】見・契!L65="","",【2】見・契!L65)</f>
        <v/>
      </c>
      <c r="M65" s="403" t="str">
        <f>IF(【2】見・契!M65="","",【2】見・契!M65)</f>
        <v/>
      </c>
      <c r="N65" s="404" t="str">
        <f>IF(【2】見・契!N65="","",【2】見・契!N65)</f>
        <v/>
      </c>
      <c r="O65" s="430" t="str">
        <f>IF(【2】見・契!O65="","",【2】見・契!O65)</f>
        <v/>
      </c>
      <c r="P65" s="431" t="str">
        <f>IF(【2】見・契!P65="","",【2】見・契!P65)</f>
        <v/>
      </c>
      <c r="Q65" s="432" t="str">
        <f>IF(【2】見・契!$Q65="",IF($P65="講師",IF($E65="","",TIME(HOUR($G65-$E65),ROUNDUP(MINUTE($G65-$E65)/30,0)*30,0)*24),""),IF(OR(【2】見・契!$E65&lt;&gt;$E65,【2】見・契!$G65&lt;&gt;$G65),TIME(HOUR($G65-$E65),ROUNDUP(MINUTE($G65-$E65)/30,0)*30,0)*24,IF($P65&lt;&gt;"講師","",【2】見・契!$Q65)))</f>
        <v/>
      </c>
      <c r="R65" s="433" t="str">
        <f>IF($M65="","",IF($P65="講師",IF($O65="サブ",HLOOKUP(M65,'2024単価表'!$A$4:$B$5,2,FALSE)/2,HLOOKUP(M65,'2024単価表'!$A$4:$B$5,2,FALSE)),""))</f>
        <v/>
      </c>
      <c r="S65" s="410" t="str">
        <f t="shared" si="8"/>
        <v/>
      </c>
      <c r="T65" s="432" t="str">
        <f>IF(【2】見・契!$T65="",IF($P65="検討会等参加",IF($E65="","",TIME(HOUR($G65-$E65),ROUNDUP(MINUTE($G65-$E65)/30,0)*30,0)*24),""),IF(OR(【2】見・契!$E65&lt;&gt;$E65,【2】見・契!$G65&lt;&gt;$G65),TIME(HOUR($G65-$E65),ROUNDUP(MINUTE($G65-$E65)/30,0)*30,0)*24,IF($P65&lt;&gt;"検討会等参加","",【2】見・契!$T65)))</f>
        <v/>
      </c>
      <c r="U65" s="433" t="str">
        <f>IF($M65="","",IF($P65="検討会等参加",HLOOKUP(M65,'2024単価表'!$A$11:$B$12,2,0),""))</f>
        <v/>
      </c>
      <c r="V65" s="410" t="str">
        <f t="shared" si="9"/>
        <v/>
      </c>
      <c r="W65" s="404" t="str">
        <f>IF(【2】見・契!W65="","",【2】見・契!W65)</f>
        <v/>
      </c>
      <c r="X65" s="434" t="str">
        <f>IF(【2】見・契!X65="","",【2】見・契!X65)</f>
        <v/>
      </c>
      <c r="Y65" s="403" t="str">
        <f>IF(【2】見・契!Y65="","",【2】見・契!Y65)</f>
        <v/>
      </c>
      <c r="Z65" s="410" t="str">
        <f t="shared" si="4"/>
        <v/>
      </c>
      <c r="AA65" s="410" t="str">
        <f t="shared" si="5"/>
        <v/>
      </c>
      <c r="AB65" s="435" t="str">
        <f>IF(【2】見・契!AB65="","",【2】見・契!AB65)</f>
        <v/>
      </c>
      <c r="AC65" s="705" t="str">
        <f>IF(【2】見・契!AC65="","",【2】見・契!AC65)</f>
        <v/>
      </c>
      <c r="AD65" s="410" t="str">
        <f t="shared" si="6"/>
        <v/>
      </c>
      <c r="AE65" s="410" t="str">
        <f t="shared" si="7"/>
        <v/>
      </c>
      <c r="AF65" s="432" t="str">
        <f>IF(【2】見・契!$AF65="",IF($P65="講習料",IF($E65="","",TIME(HOUR($G65-$E65),ROUNDUP(MINUTE($G65-$E65)/30,0)*30,0)*24),""),IF(OR(【2】見・契!$E65&lt;&gt;$E65,【2】見・契!$G65&lt;&gt;$G65),TIME(HOUR($G65-$E65),ROUNDUP(MINUTE($G65-$E65)/30,0)*30,0)*24,IF($P65&lt;&gt;"講習料","",【2】見・契!$AF65)))</f>
        <v/>
      </c>
      <c r="AG65" s="433" t="str">
        <f>IF($M65="","",IF($P65="講習料",IF($O65="サブ",HLOOKUP(M65,'2024単価表'!$A$27:$B$28,2,0)/2,HLOOKUP(M65,'2024単価表'!$A$27:$B$28,2,0)),""))</f>
        <v/>
      </c>
      <c r="AH65" s="410" t="str">
        <f t="shared" si="10"/>
        <v/>
      </c>
      <c r="AI65" s="432" t="str">
        <f>IF(【2】見・契!$AI65="",IF($P65="検討会(法人参加)",IF($E65="","",TIME(HOUR($G65-$E65),ROUNDUP(MINUTE($G65-$E65)/30,0)*30,0)*24),""),IF(OR(【2】見・契!$E65&lt;&gt;$E65,【2】見・契!$G65&lt;&gt;$G65),TIME(HOUR($G65-$E65),ROUNDUP(MINUTE($G65-$E65)/30,0)*30,0)*24,IF($P65&lt;&gt;"検討会(法人参加)","",【2】見・契!$AI65)))</f>
        <v/>
      </c>
      <c r="AJ65" s="496" t="str">
        <f>IF($M65="","",IF($P65="検討会(法人参加)",HLOOKUP(M65,'2024単価表'!$A$27:$B$28,2,0)/2,""))</f>
        <v/>
      </c>
      <c r="AK65" s="410" t="str">
        <f t="shared" si="11"/>
        <v/>
      </c>
      <c r="AL65" s="436"/>
      <c r="AM65" s="745" t="str">
        <f>IF(【2】見・契!$AM65="","",【2】見・契!$AM65)</f>
        <v/>
      </c>
    </row>
    <row r="66" spans="4:39" ht="27.75" customHeight="1">
      <c r="D66" s="587" t="str">
        <f>IF(【2】見・契!D66="","",【2】見・契!D66)</f>
        <v/>
      </c>
      <c r="E66" s="438" t="str">
        <f>IF(【2】見・契!E66="","",【2】見・契!E66)</f>
        <v/>
      </c>
      <c r="F66" s="703" t="s">
        <v>244</v>
      </c>
      <c r="G66" s="402" t="str">
        <f>IF(【2】見・契!G66="","",【2】見・契!G66)</f>
        <v/>
      </c>
      <c r="H66" s="705" t="str">
        <f>IF(【2】見・契!H66="","",【2】見・契!H66)</f>
        <v/>
      </c>
      <c r="I66" s="1050" t="str">
        <f>IF(【2】見・契!I66="","",【2】見・契!I66)</f>
        <v/>
      </c>
      <c r="J66" s="1050"/>
      <c r="K66" s="737" t="str">
        <f>IF(【2】見・契!K66="","",【2】見・契!K66)</f>
        <v/>
      </c>
      <c r="L66" s="737" t="str">
        <f>IF(【2】見・契!L66="","",【2】見・契!L66)</f>
        <v/>
      </c>
      <c r="M66" s="705" t="str">
        <f>IF(【2】見・契!M66="","",【2】見・契!M66)</f>
        <v/>
      </c>
      <c r="N66" s="404" t="str">
        <f>IF(【2】見・契!N66="","",【2】見・契!N66)</f>
        <v/>
      </c>
      <c r="O66" s="430" t="str">
        <f>IF(【2】見・契!O66="","",【2】見・契!O66)</f>
        <v/>
      </c>
      <c r="P66" s="431" t="str">
        <f>IF(【2】見・契!P66="","",【2】見・契!P66)</f>
        <v/>
      </c>
      <c r="Q66" s="437" t="str">
        <f>IF(【2】見・契!$Q66="",IF($P66="講師",IF($E66="","",TIME(HOUR($G66-$E66),ROUNDUP(MINUTE($G66-$E66)/30,0)*30,0)*24),""),IF(OR(【2】見・契!$E66&lt;&gt;$E66,【2】見・契!$G66&lt;&gt;$G66),TIME(HOUR($G66-$E66),ROUNDUP(MINUTE($G66-$E66)/30,0)*30,0)*24,IF($P66&lt;&gt;"講師","",【2】見・契!$Q66)))</f>
        <v/>
      </c>
      <c r="R66" s="433" t="str">
        <f>IF($M66="","",IF($P66="講師",IF($O66="サブ",HLOOKUP(M66,'2024単価表'!$A$4:$B$5,2,FALSE)/2,HLOOKUP(M66,'2024単価表'!$A$4:$B$5,2,FALSE)),""))</f>
        <v/>
      </c>
      <c r="S66" s="410" t="str">
        <f t="shared" si="8"/>
        <v/>
      </c>
      <c r="T66" s="437" t="str">
        <f>IF(【2】見・契!$T66="",IF($P66="検討会等参加",IF($E66="","",TIME(HOUR($G66-$E66),ROUNDUP(MINUTE($G66-$E66)/30,0)*30,0)*24),""),IF(OR(【2】見・契!$E66&lt;&gt;$E66,【2】見・契!$G66&lt;&gt;$G66),TIME(HOUR($G66-$E66),ROUNDUP(MINUTE($G66-$E66)/30,0)*30,0)*24,IF($P66&lt;&gt;"検討会等参加","",【2】見・契!$T66)))</f>
        <v/>
      </c>
      <c r="U66" s="433" t="str">
        <f>IF($M66="","",IF($P66="検討会等参加",HLOOKUP(M66,'2024単価表'!$A$11:$B$12,2,0),""))</f>
        <v/>
      </c>
      <c r="V66" s="410" t="str">
        <f t="shared" si="9"/>
        <v/>
      </c>
      <c r="W66" s="404" t="str">
        <f>IF(【2】見・契!W66="","",【2】見・契!W66)</f>
        <v/>
      </c>
      <c r="X66" s="434" t="str">
        <f>IF(【2】見・契!X66="","",【2】見・契!X66)</f>
        <v/>
      </c>
      <c r="Y66" s="705" t="str">
        <f>IF(【2】見・契!Y66="","",【2】見・契!Y66)</f>
        <v/>
      </c>
      <c r="Z66" s="410" t="str">
        <f t="shared" si="4"/>
        <v/>
      </c>
      <c r="AA66" s="410" t="str">
        <f t="shared" si="5"/>
        <v/>
      </c>
      <c r="AB66" s="435" t="str">
        <f>IF(【2】見・契!AB66="","",【2】見・契!AB66)</f>
        <v/>
      </c>
      <c r="AC66" s="705" t="str">
        <f>IF(【2】見・契!AC66="","",【2】見・契!AC66)</f>
        <v/>
      </c>
      <c r="AD66" s="410" t="str">
        <f t="shared" si="6"/>
        <v/>
      </c>
      <c r="AE66" s="410" t="str">
        <f t="shared" si="7"/>
        <v/>
      </c>
      <c r="AF66" s="437" t="str">
        <f>IF(【2】見・契!$AF66="",IF($P66="講習料",IF($E66="","",TIME(HOUR($G66-$E66),ROUNDUP(MINUTE($G66-$E66)/30,0)*30,0)*24),""),IF(OR(【2】見・契!$E66&lt;&gt;$E66,【2】見・契!$G66&lt;&gt;$G66),TIME(HOUR($G66-$E66),ROUNDUP(MINUTE($G66-$E66)/30,0)*30,0)*24,IF($P66&lt;&gt;"講習料","",【2】見・契!$AF66)))</f>
        <v/>
      </c>
      <c r="AG66" s="433" t="str">
        <f>IF($M66="","",IF($P66="講習料",IF($O66="サブ",HLOOKUP(M66,'2024単価表'!$A$27:$B$28,2,0)/2,HLOOKUP(M66,'2024単価表'!$A$27:$B$28,2,0)),""))</f>
        <v/>
      </c>
      <c r="AH66" s="410" t="str">
        <f t="shared" si="10"/>
        <v/>
      </c>
      <c r="AI66" s="437" t="str">
        <f>IF(【2】見・契!$AI66="",IF($P66="検討会(法人参加)",IF($E66="","",TIME(HOUR($G66-$E66),ROUNDUP(MINUTE($G66-$E66)/30,0)*30,0)*24),""),IF(OR(【2】見・契!$E66&lt;&gt;$E66,【2】見・契!$G66&lt;&gt;$G66),TIME(HOUR($G66-$E66),ROUNDUP(MINUTE($G66-$E66)/30,0)*30,0)*24,IF($P66&lt;&gt;"検討会(法人参加)","",【2】見・契!$AI66)))</f>
        <v/>
      </c>
      <c r="AJ66" s="496" t="str">
        <f>IF($M66="","",IF($P66="検討会(法人参加)",HLOOKUP(M66,'2024単価表'!$A$27:$B$28,2,0)/2,""))</f>
        <v/>
      </c>
      <c r="AK66" s="410" t="str">
        <f t="shared" si="11"/>
        <v/>
      </c>
      <c r="AL66" s="436"/>
      <c r="AM66" s="745" t="str">
        <f>IF(【2】見・契!$AM66="","",【2】見・契!$AM66)</f>
        <v/>
      </c>
    </row>
    <row r="67" spans="4:39" ht="27.75" customHeight="1">
      <c r="D67" s="587" t="str">
        <f>IF(【2】見・契!D67="","",【2】見・契!D67)</f>
        <v/>
      </c>
      <c r="E67" s="438" t="str">
        <f>IF(【2】見・契!E67="","",【2】見・契!E67)</f>
        <v/>
      </c>
      <c r="F67" s="703" t="s">
        <v>245</v>
      </c>
      <c r="G67" s="402" t="str">
        <f>IF(【2】見・契!G67="","",【2】見・契!G67)</f>
        <v/>
      </c>
      <c r="H67" s="705" t="str">
        <f>IF(【2】見・契!H67="","",【2】見・契!H67)</f>
        <v/>
      </c>
      <c r="I67" s="1050" t="str">
        <f>IF(【2】見・契!I67="","",【2】見・契!I67)</f>
        <v/>
      </c>
      <c r="J67" s="1050"/>
      <c r="K67" s="737" t="str">
        <f>IF(【2】見・契!K67="","",【2】見・契!K67)</f>
        <v/>
      </c>
      <c r="L67" s="737" t="str">
        <f>IF(【2】見・契!L67="","",【2】見・契!L67)</f>
        <v/>
      </c>
      <c r="M67" s="403" t="str">
        <f>IF(【2】見・契!M67="","",【2】見・契!M67)</f>
        <v/>
      </c>
      <c r="N67" s="404" t="str">
        <f>IF(【2】見・契!N67="","",【2】見・契!N67)</f>
        <v/>
      </c>
      <c r="O67" s="430" t="str">
        <f>IF(【2】見・契!O67="","",【2】見・契!O67)</f>
        <v/>
      </c>
      <c r="P67" s="431" t="str">
        <f>IF(【2】見・契!P67="","",【2】見・契!P67)</f>
        <v/>
      </c>
      <c r="Q67" s="432" t="str">
        <f>IF(【2】見・契!$Q67="",IF($P67="講師",IF($E67="","",TIME(HOUR($G67-$E67),ROUNDUP(MINUTE($G67-$E67)/30,0)*30,0)*24),""),IF(OR(【2】見・契!$E67&lt;&gt;$E67,【2】見・契!$G67&lt;&gt;$G67),TIME(HOUR($G67-$E67),ROUNDUP(MINUTE($G67-$E67)/30,0)*30,0)*24,IF($P67&lt;&gt;"講師","",【2】見・契!$Q67)))</f>
        <v/>
      </c>
      <c r="R67" s="433" t="str">
        <f>IF($M67="","",IF($P67="講師",IF($O67="サブ",HLOOKUP(M67,'2024単価表'!$A$4:$B$5,2,FALSE)/2,HLOOKUP(M67,'2024単価表'!$A$4:$B$5,2,FALSE)),""))</f>
        <v/>
      </c>
      <c r="S67" s="410" t="str">
        <f t="shared" si="8"/>
        <v/>
      </c>
      <c r="T67" s="432" t="str">
        <f>IF(【2】見・契!$T67="",IF($P67="検討会等参加",IF($E67="","",TIME(HOUR($G67-$E67),ROUNDUP(MINUTE($G67-$E67)/30,0)*30,0)*24),""),IF(OR(【2】見・契!$E67&lt;&gt;$E67,【2】見・契!$G67&lt;&gt;$G67),TIME(HOUR($G67-$E67),ROUNDUP(MINUTE($G67-$E67)/30,0)*30,0)*24,IF($P67&lt;&gt;"検討会等参加","",【2】見・契!$T67)))</f>
        <v/>
      </c>
      <c r="U67" s="433" t="str">
        <f>IF($M67="","",IF($P67="検討会等参加",HLOOKUP(M67,'2024単価表'!$A$11:$B$12,2,0),""))</f>
        <v/>
      </c>
      <c r="V67" s="410" t="str">
        <f t="shared" si="9"/>
        <v/>
      </c>
      <c r="W67" s="404" t="str">
        <f>IF(【2】見・契!W67="","",【2】見・契!W67)</f>
        <v/>
      </c>
      <c r="X67" s="434" t="str">
        <f>IF(【2】見・契!X67="","",【2】見・契!X67)</f>
        <v/>
      </c>
      <c r="Y67" s="403" t="str">
        <f>IF(【2】見・契!Y67="","",【2】見・契!Y67)</f>
        <v/>
      </c>
      <c r="Z67" s="410" t="str">
        <f t="shared" si="4"/>
        <v/>
      </c>
      <c r="AA67" s="410" t="str">
        <f t="shared" si="5"/>
        <v/>
      </c>
      <c r="AB67" s="435" t="str">
        <f>IF(【2】見・契!AB67="","",【2】見・契!AB67)</f>
        <v/>
      </c>
      <c r="AC67" s="705" t="str">
        <f>IF(【2】見・契!AC67="","",【2】見・契!AC67)</f>
        <v/>
      </c>
      <c r="AD67" s="410" t="str">
        <f t="shared" si="6"/>
        <v/>
      </c>
      <c r="AE67" s="410" t="str">
        <f t="shared" si="7"/>
        <v/>
      </c>
      <c r="AF67" s="432" t="str">
        <f>IF(【2】見・契!$AF67="",IF($P67="講習料",IF($E67="","",TIME(HOUR($G67-$E67),ROUNDUP(MINUTE($G67-$E67)/30,0)*30,0)*24),""),IF(OR(【2】見・契!$E67&lt;&gt;$E67,【2】見・契!$G67&lt;&gt;$G67),TIME(HOUR($G67-$E67),ROUNDUP(MINUTE($G67-$E67)/30,0)*30,0)*24,IF($P67&lt;&gt;"講習料","",【2】見・契!$AF67)))</f>
        <v/>
      </c>
      <c r="AG67" s="433" t="str">
        <f>IF($M67="","",IF($P67="講習料",IF($O67="サブ",HLOOKUP(M67,'2024単価表'!$A$27:$B$28,2,0)/2,HLOOKUP(M67,'2024単価表'!$A$27:$B$28,2,0)),""))</f>
        <v/>
      </c>
      <c r="AH67" s="410" t="str">
        <f t="shared" si="10"/>
        <v/>
      </c>
      <c r="AI67" s="432" t="str">
        <f>IF(【2】見・契!$AI67="",IF($P67="検討会(法人参加)",IF($E67="","",TIME(HOUR($G67-$E67),ROUNDUP(MINUTE($G67-$E67)/30,0)*30,0)*24),""),IF(OR(【2】見・契!$E67&lt;&gt;$E67,【2】見・契!$G67&lt;&gt;$G67),TIME(HOUR($G67-$E67),ROUNDUP(MINUTE($G67-$E67)/30,0)*30,0)*24,IF($P67&lt;&gt;"検討会(法人参加)","",【2】見・契!$AI67)))</f>
        <v/>
      </c>
      <c r="AJ67" s="496" t="str">
        <f>IF($M67="","",IF($P67="検討会(法人参加)",HLOOKUP(M67,'2024単価表'!$A$27:$B$28,2,0)/2,""))</f>
        <v/>
      </c>
      <c r="AK67" s="410" t="str">
        <f t="shared" si="11"/>
        <v/>
      </c>
      <c r="AL67" s="436"/>
      <c r="AM67" s="745" t="str">
        <f>IF(【2】見・契!$AM67="","",【2】見・契!$AM67)</f>
        <v/>
      </c>
    </row>
    <row r="68" spans="4:39" ht="27.75" customHeight="1">
      <c r="D68" s="587" t="str">
        <f>IF(【2】見・契!D68="","",【2】見・契!D68)</f>
        <v/>
      </c>
      <c r="E68" s="438" t="str">
        <f>IF(【2】見・契!E68="","",【2】見・契!E68)</f>
        <v/>
      </c>
      <c r="F68" s="703" t="s">
        <v>244</v>
      </c>
      <c r="G68" s="402" t="str">
        <f>IF(【2】見・契!G68="","",【2】見・契!G68)</f>
        <v/>
      </c>
      <c r="H68" s="705" t="str">
        <f>IF(【2】見・契!H68="","",【2】見・契!H68)</f>
        <v/>
      </c>
      <c r="I68" s="1050" t="str">
        <f>IF(【2】見・契!I68="","",【2】見・契!I68)</f>
        <v/>
      </c>
      <c r="J68" s="1050"/>
      <c r="K68" s="737" t="str">
        <f>IF(【2】見・契!K68="","",【2】見・契!K68)</f>
        <v/>
      </c>
      <c r="L68" s="737" t="str">
        <f>IF(【2】見・契!L68="","",【2】見・契!L68)</f>
        <v/>
      </c>
      <c r="M68" s="705" t="str">
        <f>IF(【2】見・契!M68="","",【2】見・契!M68)</f>
        <v/>
      </c>
      <c r="N68" s="404" t="str">
        <f>IF(【2】見・契!N68="","",【2】見・契!N68)</f>
        <v/>
      </c>
      <c r="O68" s="430" t="str">
        <f>IF(【2】見・契!O68="","",【2】見・契!O68)</f>
        <v/>
      </c>
      <c r="P68" s="431" t="str">
        <f>IF(【2】見・契!P68="","",【2】見・契!P68)</f>
        <v/>
      </c>
      <c r="Q68" s="437" t="str">
        <f>IF(【2】見・契!$Q68="",IF($P68="講師",IF($E68="","",TIME(HOUR($G68-$E68),ROUNDUP(MINUTE($G68-$E68)/30,0)*30,0)*24),""),IF(OR(【2】見・契!$E68&lt;&gt;$E68,【2】見・契!$G68&lt;&gt;$G68),TIME(HOUR($G68-$E68),ROUNDUP(MINUTE($G68-$E68)/30,0)*30,0)*24,IF($P68&lt;&gt;"講師","",【2】見・契!$Q68)))</f>
        <v/>
      </c>
      <c r="R68" s="433" t="str">
        <f>IF($M68="","",IF($P68="講師",IF($O68="サブ",HLOOKUP(M68,'2024単価表'!$A$4:$B$5,2,FALSE)/2,HLOOKUP(M68,'2024単価表'!$A$4:$B$5,2,FALSE)),""))</f>
        <v/>
      </c>
      <c r="S68" s="410" t="str">
        <f t="shared" si="8"/>
        <v/>
      </c>
      <c r="T68" s="437" t="str">
        <f>IF(【2】見・契!$T68="",IF($P68="検討会等参加",IF($E68="","",TIME(HOUR($G68-$E68),ROUNDUP(MINUTE($G68-$E68)/30,0)*30,0)*24),""),IF(OR(【2】見・契!$E68&lt;&gt;$E68,【2】見・契!$G68&lt;&gt;$G68),TIME(HOUR($G68-$E68),ROUNDUP(MINUTE($G68-$E68)/30,0)*30,0)*24,IF($P68&lt;&gt;"検討会等参加","",【2】見・契!$T68)))</f>
        <v/>
      </c>
      <c r="U68" s="433" t="str">
        <f>IF($M68="","",IF($P68="検討会等参加",HLOOKUP(M68,'2024単価表'!$A$11:$B$12,2,0),""))</f>
        <v/>
      </c>
      <c r="V68" s="410" t="str">
        <f t="shared" si="9"/>
        <v/>
      </c>
      <c r="W68" s="404" t="str">
        <f>IF(【2】見・契!W68="","",【2】見・契!W68)</f>
        <v/>
      </c>
      <c r="X68" s="434" t="str">
        <f>IF(【2】見・契!X68="","",【2】見・契!X68)</f>
        <v/>
      </c>
      <c r="Y68" s="705" t="str">
        <f>IF(【2】見・契!Y68="","",【2】見・契!Y68)</f>
        <v/>
      </c>
      <c r="Z68" s="410" t="str">
        <f t="shared" si="4"/>
        <v/>
      </c>
      <c r="AA68" s="410" t="str">
        <f t="shared" si="5"/>
        <v/>
      </c>
      <c r="AB68" s="435" t="str">
        <f>IF(【2】見・契!AB68="","",【2】見・契!AB68)</f>
        <v/>
      </c>
      <c r="AC68" s="705" t="str">
        <f>IF(【2】見・契!AC68="","",【2】見・契!AC68)</f>
        <v/>
      </c>
      <c r="AD68" s="410" t="str">
        <f t="shared" si="6"/>
        <v/>
      </c>
      <c r="AE68" s="410" t="str">
        <f t="shared" si="7"/>
        <v/>
      </c>
      <c r="AF68" s="437" t="str">
        <f>IF(【2】見・契!$AF68="",IF($P68="講習料",IF($E68="","",TIME(HOUR($G68-$E68),ROUNDUP(MINUTE($G68-$E68)/30,0)*30,0)*24),""),IF(OR(【2】見・契!$E68&lt;&gt;$E68,【2】見・契!$G68&lt;&gt;$G68),TIME(HOUR($G68-$E68),ROUNDUP(MINUTE($G68-$E68)/30,0)*30,0)*24,IF($P68&lt;&gt;"講習料","",【2】見・契!$AF68)))</f>
        <v/>
      </c>
      <c r="AG68" s="433" t="str">
        <f>IF($M68="","",IF($P68="講習料",IF($O68="サブ",HLOOKUP(M68,'2024単価表'!$A$27:$B$28,2,0)/2,HLOOKUP(M68,'2024単価表'!$A$27:$B$28,2,0)),""))</f>
        <v/>
      </c>
      <c r="AH68" s="410" t="str">
        <f t="shared" si="10"/>
        <v/>
      </c>
      <c r="AI68" s="437" t="str">
        <f>IF(【2】見・契!$AI68="",IF($P68="検討会(法人参加)",IF($E68="","",TIME(HOUR($G68-$E68),ROUNDUP(MINUTE($G68-$E68)/30,0)*30,0)*24),""),IF(OR(【2】見・契!$E68&lt;&gt;$E68,【2】見・契!$G68&lt;&gt;$G68),TIME(HOUR($G68-$E68),ROUNDUP(MINUTE($G68-$E68)/30,0)*30,0)*24,IF($P68&lt;&gt;"検討会(法人参加)","",【2】見・契!$AI68)))</f>
        <v/>
      </c>
      <c r="AJ68" s="496" t="str">
        <f>IF($M68="","",IF($P68="検討会(法人参加)",HLOOKUP(M68,'2024単価表'!$A$27:$B$28,2,0)/2,""))</f>
        <v/>
      </c>
      <c r="AK68" s="410" t="str">
        <f t="shared" si="11"/>
        <v/>
      </c>
      <c r="AL68" s="436"/>
      <c r="AM68" s="745" t="str">
        <f>IF(【2】見・契!$AM68="","",【2】見・契!$AM68)</f>
        <v/>
      </c>
    </row>
    <row r="69" spans="4:39" ht="27.75" customHeight="1">
      <c r="D69" s="587" t="str">
        <f>IF(【2】見・契!D69="","",【2】見・契!D69)</f>
        <v/>
      </c>
      <c r="E69" s="438" t="str">
        <f>IF(【2】見・契!E69="","",【2】見・契!E69)</f>
        <v/>
      </c>
      <c r="F69" s="703" t="s">
        <v>245</v>
      </c>
      <c r="G69" s="402" t="str">
        <f>IF(【2】見・契!G69="","",【2】見・契!G69)</f>
        <v/>
      </c>
      <c r="H69" s="705" t="str">
        <f>IF(【2】見・契!H69="","",【2】見・契!H69)</f>
        <v/>
      </c>
      <c r="I69" s="1050" t="str">
        <f>IF(【2】見・契!I69="","",【2】見・契!I69)</f>
        <v/>
      </c>
      <c r="J69" s="1050"/>
      <c r="K69" s="737" t="str">
        <f>IF(【2】見・契!K69="","",【2】見・契!K69)</f>
        <v/>
      </c>
      <c r="L69" s="737" t="str">
        <f>IF(【2】見・契!L69="","",【2】見・契!L69)</f>
        <v/>
      </c>
      <c r="M69" s="403" t="str">
        <f>IF(【2】見・契!M69="","",【2】見・契!M69)</f>
        <v/>
      </c>
      <c r="N69" s="404" t="str">
        <f>IF(【2】見・契!N69="","",【2】見・契!N69)</f>
        <v/>
      </c>
      <c r="O69" s="430" t="str">
        <f>IF(【2】見・契!O69="","",【2】見・契!O69)</f>
        <v/>
      </c>
      <c r="P69" s="431" t="str">
        <f>IF(【2】見・契!P69="","",【2】見・契!P69)</f>
        <v/>
      </c>
      <c r="Q69" s="432" t="str">
        <f>IF(【2】見・契!$Q69="",IF($P69="講師",IF($E69="","",TIME(HOUR($G69-$E69),ROUNDUP(MINUTE($G69-$E69)/30,0)*30,0)*24),""),IF(OR(【2】見・契!$E69&lt;&gt;$E69,【2】見・契!$G69&lt;&gt;$G69),TIME(HOUR($G69-$E69),ROUNDUP(MINUTE($G69-$E69)/30,0)*30,0)*24,IF($P69&lt;&gt;"講師","",【2】見・契!$Q69)))</f>
        <v/>
      </c>
      <c r="R69" s="433" t="str">
        <f>IF($M69="","",IF($P69="講師",IF($O69="サブ",HLOOKUP(M69,'2024単価表'!$A$4:$B$5,2,FALSE)/2,HLOOKUP(M69,'2024単価表'!$A$4:$B$5,2,FALSE)),""))</f>
        <v/>
      </c>
      <c r="S69" s="410" t="str">
        <f t="shared" si="8"/>
        <v/>
      </c>
      <c r="T69" s="432" t="str">
        <f>IF(【2】見・契!$T69="",IF($P69="検討会等参加",IF($E69="","",TIME(HOUR($G69-$E69),ROUNDUP(MINUTE($G69-$E69)/30,0)*30,0)*24),""),IF(OR(【2】見・契!$E69&lt;&gt;$E69,【2】見・契!$G69&lt;&gt;$G69),TIME(HOUR($G69-$E69),ROUNDUP(MINUTE($G69-$E69)/30,0)*30,0)*24,IF($P69&lt;&gt;"検討会等参加","",【2】見・契!$T69)))</f>
        <v/>
      </c>
      <c r="U69" s="433" t="str">
        <f>IF($M69="","",IF($P69="検討会等参加",HLOOKUP(M69,'2024単価表'!$A$11:$B$12,2,0),""))</f>
        <v/>
      </c>
      <c r="V69" s="410" t="str">
        <f t="shared" si="9"/>
        <v/>
      </c>
      <c r="W69" s="404" t="str">
        <f>IF(【2】見・契!W69="","",【2】見・契!W69)</f>
        <v/>
      </c>
      <c r="X69" s="434" t="str">
        <f>IF(【2】見・契!X69="","",【2】見・契!X69)</f>
        <v/>
      </c>
      <c r="Y69" s="403" t="str">
        <f>IF(【2】見・契!Y69="","",【2】見・契!Y69)</f>
        <v/>
      </c>
      <c r="Z69" s="410" t="str">
        <f t="shared" si="4"/>
        <v/>
      </c>
      <c r="AA69" s="410" t="str">
        <f t="shared" si="5"/>
        <v/>
      </c>
      <c r="AB69" s="435" t="str">
        <f>IF(【2】見・契!AB69="","",【2】見・契!AB69)</f>
        <v/>
      </c>
      <c r="AC69" s="705" t="str">
        <f>IF(【2】見・契!AC69="","",【2】見・契!AC69)</f>
        <v/>
      </c>
      <c r="AD69" s="410" t="str">
        <f t="shared" si="6"/>
        <v/>
      </c>
      <c r="AE69" s="410" t="str">
        <f t="shared" si="7"/>
        <v/>
      </c>
      <c r="AF69" s="432" t="str">
        <f>IF(【2】見・契!$AF69="",IF($P69="講習料",IF($E69="","",TIME(HOUR($G69-$E69),ROUNDUP(MINUTE($G69-$E69)/30,0)*30,0)*24),""),IF(OR(【2】見・契!$E69&lt;&gt;$E69,【2】見・契!$G69&lt;&gt;$G69),TIME(HOUR($G69-$E69),ROUNDUP(MINUTE($G69-$E69)/30,0)*30,0)*24,IF($P69&lt;&gt;"講習料","",【2】見・契!$AF69)))</f>
        <v/>
      </c>
      <c r="AG69" s="433" t="str">
        <f>IF($M69="","",IF($P69="講習料",IF($O69="サブ",HLOOKUP(M69,'2024単価表'!$A$27:$B$28,2,0)/2,HLOOKUP(M69,'2024単価表'!$A$27:$B$28,2,0)),""))</f>
        <v/>
      </c>
      <c r="AH69" s="410" t="str">
        <f t="shared" si="10"/>
        <v/>
      </c>
      <c r="AI69" s="432" t="str">
        <f>IF(【2】見・契!$AI69="",IF($P69="検討会(法人参加)",IF($E69="","",TIME(HOUR($G69-$E69),ROUNDUP(MINUTE($G69-$E69)/30,0)*30,0)*24),""),IF(OR(【2】見・契!$E69&lt;&gt;$E69,【2】見・契!$G69&lt;&gt;$G69),TIME(HOUR($G69-$E69),ROUNDUP(MINUTE($G69-$E69)/30,0)*30,0)*24,IF($P69&lt;&gt;"検討会(法人参加)","",【2】見・契!$AI69)))</f>
        <v/>
      </c>
      <c r="AJ69" s="496" t="str">
        <f>IF($M69="","",IF($P69="検討会(法人参加)",HLOOKUP(M69,'2024単価表'!$A$27:$B$28,2,0)/2,""))</f>
        <v/>
      </c>
      <c r="AK69" s="410" t="str">
        <f t="shared" si="11"/>
        <v/>
      </c>
      <c r="AL69" s="436"/>
      <c r="AM69" s="745" t="str">
        <f>IF(【2】見・契!$AM69="","",【2】見・契!$AM69)</f>
        <v/>
      </c>
    </row>
    <row r="70" spans="4:39" ht="27.75" customHeight="1">
      <c r="D70" s="587" t="str">
        <f>IF(【2】見・契!D70="","",【2】見・契!D70)</f>
        <v/>
      </c>
      <c r="E70" s="438" t="str">
        <f>IF(【2】見・契!E70="","",【2】見・契!E70)</f>
        <v/>
      </c>
      <c r="F70" s="703" t="s">
        <v>244</v>
      </c>
      <c r="G70" s="402" t="str">
        <f>IF(【2】見・契!G70="","",【2】見・契!G70)</f>
        <v/>
      </c>
      <c r="H70" s="705" t="str">
        <f>IF(【2】見・契!H70="","",【2】見・契!H70)</f>
        <v/>
      </c>
      <c r="I70" s="1050" t="str">
        <f>IF(【2】見・契!I70="","",【2】見・契!I70)</f>
        <v/>
      </c>
      <c r="J70" s="1050"/>
      <c r="K70" s="737" t="str">
        <f>IF(【2】見・契!K70="","",【2】見・契!K70)</f>
        <v/>
      </c>
      <c r="L70" s="737" t="str">
        <f>IF(【2】見・契!L70="","",【2】見・契!L70)</f>
        <v/>
      </c>
      <c r="M70" s="705" t="str">
        <f>IF(【2】見・契!M70="","",【2】見・契!M70)</f>
        <v/>
      </c>
      <c r="N70" s="404" t="str">
        <f>IF(【2】見・契!N70="","",【2】見・契!N70)</f>
        <v/>
      </c>
      <c r="O70" s="430" t="str">
        <f>IF(【2】見・契!O70="","",【2】見・契!O70)</f>
        <v/>
      </c>
      <c r="P70" s="431" t="str">
        <f>IF(【2】見・契!P70="","",【2】見・契!P70)</f>
        <v/>
      </c>
      <c r="Q70" s="437" t="str">
        <f>IF(【2】見・契!$Q70="",IF($P70="講師",IF($E70="","",TIME(HOUR($G70-$E70),ROUNDUP(MINUTE($G70-$E70)/30,0)*30,0)*24),""),IF(OR(【2】見・契!$E70&lt;&gt;$E70,【2】見・契!$G70&lt;&gt;$G70),TIME(HOUR($G70-$E70),ROUNDUP(MINUTE($G70-$E70)/30,0)*30,0)*24,IF($P70&lt;&gt;"講師","",【2】見・契!$Q70)))</f>
        <v/>
      </c>
      <c r="R70" s="433" t="str">
        <f>IF($M70="","",IF($P70="講師",IF($O70="サブ",HLOOKUP(M70,'2024単価表'!$A$4:$B$5,2,FALSE)/2,HLOOKUP(M70,'2024単価表'!$A$4:$B$5,2,FALSE)),""))</f>
        <v/>
      </c>
      <c r="S70" s="410" t="str">
        <f t="shared" si="8"/>
        <v/>
      </c>
      <c r="T70" s="437" t="str">
        <f>IF(【2】見・契!$T70="",IF($P70="検討会等参加",IF($E70="","",TIME(HOUR($G70-$E70),ROUNDUP(MINUTE($G70-$E70)/30,0)*30,0)*24),""),IF(OR(【2】見・契!$E70&lt;&gt;$E70,【2】見・契!$G70&lt;&gt;$G70),TIME(HOUR($G70-$E70),ROUNDUP(MINUTE($G70-$E70)/30,0)*30,0)*24,IF($P70&lt;&gt;"検討会等参加","",【2】見・契!$T70)))</f>
        <v/>
      </c>
      <c r="U70" s="433" t="str">
        <f>IF($M70="","",IF($P70="検討会等参加",HLOOKUP(M70,'2024単価表'!$A$11:$B$12,2,0),""))</f>
        <v/>
      </c>
      <c r="V70" s="410" t="str">
        <f t="shared" si="9"/>
        <v/>
      </c>
      <c r="W70" s="404" t="str">
        <f>IF(【2】見・契!W70="","",【2】見・契!W70)</f>
        <v/>
      </c>
      <c r="X70" s="434" t="str">
        <f>IF(【2】見・契!X70="","",【2】見・契!X70)</f>
        <v/>
      </c>
      <c r="Y70" s="705" t="str">
        <f>IF(【2】見・契!Y70="","",【2】見・契!Y70)</f>
        <v/>
      </c>
      <c r="Z70" s="410" t="str">
        <f t="shared" si="4"/>
        <v/>
      </c>
      <c r="AA70" s="410" t="str">
        <f t="shared" si="5"/>
        <v/>
      </c>
      <c r="AB70" s="435" t="str">
        <f>IF(【2】見・契!AB70="","",【2】見・契!AB70)</f>
        <v/>
      </c>
      <c r="AC70" s="705" t="str">
        <f>IF(【2】見・契!AC70="","",【2】見・契!AC70)</f>
        <v/>
      </c>
      <c r="AD70" s="410" t="str">
        <f t="shared" si="6"/>
        <v/>
      </c>
      <c r="AE70" s="410" t="str">
        <f t="shared" si="7"/>
        <v/>
      </c>
      <c r="AF70" s="437" t="str">
        <f>IF(【2】見・契!$AF70="",IF($P70="講習料",IF($E70="","",TIME(HOUR($G70-$E70),ROUNDUP(MINUTE($G70-$E70)/30,0)*30,0)*24),""),IF(OR(【2】見・契!$E70&lt;&gt;$E70,【2】見・契!$G70&lt;&gt;$G70),TIME(HOUR($G70-$E70),ROUNDUP(MINUTE($G70-$E70)/30,0)*30,0)*24,IF($P70&lt;&gt;"講習料","",【2】見・契!$AF70)))</f>
        <v/>
      </c>
      <c r="AG70" s="433" t="str">
        <f>IF($M70="","",IF($P70="講習料",IF($O70="サブ",HLOOKUP(M70,'2024単価表'!$A$27:$B$28,2,0)/2,HLOOKUP(M70,'2024単価表'!$A$27:$B$28,2,0)),""))</f>
        <v/>
      </c>
      <c r="AH70" s="410" t="str">
        <f t="shared" si="10"/>
        <v/>
      </c>
      <c r="AI70" s="437" t="str">
        <f>IF(【2】見・契!$AI70="",IF($P70="検討会(法人参加)",IF($E70="","",TIME(HOUR($G70-$E70),ROUNDUP(MINUTE($G70-$E70)/30,0)*30,0)*24),""),IF(OR(【2】見・契!$E70&lt;&gt;$E70,【2】見・契!$G70&lt;&gt;$G70),TIME(HOUR($G70-$E70),ROUNDUP(MINUTE($G70-$E70)/30,0)*30,0)*24,IF($P70&lt;&gt;"検討会(法人参加)","",【2】見・契!$AI70)))</f>
        <v/>
      </c>
      <c r="AJ70" s="496" t="str">
        <f>IF($M70="","",IF($P70="検討会(法人参加)",HLOOKUP(M70,'2024単価表'!$A$27:$B$28,2,0)/2,""))</f>
        <v/>
      </c>
      <c r="AK70" s="410" t="str">
        <f t="shared" si="11"/>
        <v/>
      </c>
      <c r="AL70" s="436"/>
      <c r="AM70" s="745" t="str">
        <f>IF(【2】見・契!$AM70="","",【2】見・契!$AM70)</f>
        <v/>
      </c>
    </row>
    <row r="71" spans="4:39" ht="27.75" customHeight="1">
      <c r="D71" s="587" t="str">
        <f>IF(【2】見・契!D71="","",【2】見・契!D71)</f>
        <v/>
      </c>
      <c r="E71" s="438" t="str">
        <f>IF(【2】見・契!E71="","",【2】見・契!E71)</f>
        <v/>
      </c>
      <c r="F71" s="703" t="s">
        <v>245</v>
      </c>
      <c r="G71" s="402" t="str">
        <f>IF(【2】見・契!G71="","",【2】見・契!G71)</f>
        <v/>
      </c>
      <c r="H71" s="705" t="str">
        <f>IF(【2】見・契!H71="","",【2】見・契!H71)</f>
        <v/>
      </c>
      <c r="I71" s="1050" t="str">
        <f>IF(【2】見・契!I71="","",【2】見・契!I71)</f>
        <v/>
      </c>
      <c r="J71" s="1050"/>
      <c r="K71" s="737" t="str">
        <f>IF(【2】見・契!K71="","",【2】見・契!K71)</f>
        <v/>
      </c>
      <c r="L71" s="737" t="str">
        <f>IF(【2】見・契!L71="","",【2】見・契!L71)</f>
        <v/>
      </c>
      <c r="M71" s="403" t="str">
        <f>IF(【2】見・契!M71="","",【2】見・契!M71)</f>
        <v/>
      </c>
      <c r="N71" s="404" t="str">
        <f>IF(【2】見・契!N71="","",【2】見・契!N71)</f>
        <v/>
      </c>
      <c r="O71" s="430" t="str">
        <f>IF(【2】見・契!O71="","",【2】見・契!O71)</f>
        <v/>
      </c>
      <c r="P71" s="431" t="str">
        <f>IF(【2】見・契!P71="","",【2】見・契!P71)</f>
        <v/>
      </c>
      <c r="Q71" s="432" t="str">
        <f>IF(【2】見・契!$Q71="",IF($P71="講師",IF($E71="","",TIME(HOUR($G71-$E71),ROUNDUP(MINUTE($G71-$E71)/30,0)*30,0)*24),""),IF(OR(【2】見・契!$E71&lt;&gt;$E71,【2】見・契!$G71&lt;&gt;$G71),TIME(HOUR($G71-$E71),ROUNDUP(MINUTE($G71-$E71)/30,0)*30,0)*24,IF($P71&lt;&gt;"講師","",【2】見・契!$Q71)))</f>
        <v/>
      </c>
      <c r="R71" s="433" t="str">
        <f>IF($M71="","",IF($P71="講師",IF($O71="サブ",HLOOKUP(M71,'2024単価表'!$A$4:$B$5,2,FALSE)/2,HLOOKUP(M71,'2024単価表'!$A$4:$B$5,2,FALSE)),""))</f>
        <v/>
      </c>
      <c r="S71" s="410" t="str">
        <f t="shared" ref="S71:S102" si="12">IF($Q71="","",IF($M71="","",(Q71*R71)))</f>
        <v/>
      </c>
      <c r="T71" s="432" t="str">
        <f>IF(【2】見・契!$T71="",IF($P71="検討会等参加",IF($E71="","",TIME(HOUR($G71-$E71),ROUNDUP(MINUTE($G71-$E71)/30,0)*30,0)*24),""),IF(OR(【2】見・契!$E71&lt;&gt;$E71,【2】見・契!$G71&lt;&gt;$G71),TIME(HOUR($G71-$E71),ROUNDUP(MINUTE($G71-$E71)/30,0)*30,0)*24,IF($P71&lt;&gt;"検討会等参加","",【2】見・契!$T71)))</f>
        <v/>
      </c>
      <c r="U71" s="433" t="str">
        <f>IF($M71="","",IF($P71="検討会等参加",HLOOKUP(M71,'2024単価表'!$A$11:$B$12,2,0),""))</f>
        <v/>
      </c>
      <c r="V71" s="410" t="str">
        <f t="shared" ref="V71:V102" si="13">IF($T71="","",IF($M71="","",(T71*U71)))</f>
        <v/>
      </c>
      <c r="W71" s="404" t="str">
        <f>IF(【2】見・契!W71="","",【2】見・契!W71)</f>
        <v/>
      </c>
      <c r="X71" s="434" t="str">
        <f>IF(【2】見・契!X71="","",【2】見・契!X71)</f>
        <v/>
      </c>
      <c r="Y71" s="403" t="str">
        <f>IF(【2】見・契!Y71="","",【2】見・契!Y71)</f>
        <v/>
      </c>
      <c r="Z71" s="410" t="str">
        <f t="shared" si="4"/>
        <v/>
      </c>
      <c r="AA71" s="410" t="str">
        <f t="shared" si="5"/>
        <v/>
      </c>
      <c r="AB71" s="435" t="str">
        <f>IF(【2】見・契!AB71="","",【2】見・契!AB71)</f>
        <v/>
      </c>
      <c r="AC71" s="705" t="str">
        <f>IF(【2】見・契!AC71="","",【2】見・契!AC71)</f>
        <v/>
      </c>
      <c r="AD71" s="410" t="str">
        <f t="shared" si="6"/>
        <v/>
      </c>
      <c r="AE71" s="410" t="str">
        <f t="shared" si="7"/>
        <v/>
      </c>
      <c r="AF71" s="432" t="str">
        <f>IF(【2】見・契!$AF71="",IF($P71="講習料",IF($E71="","",TIME(HOUR($G71-$E71),ROUNDUP(MINUTE($G71-$E71)/30,0)*30,0)*24),""),IF(OR(【2】見・契!$E71&lt;&gt;$E71,【2】見・契!$G71&lt;&gt;$G71),TIME(HOUR($G71-$E71),ROUNDUP(MINUTE($G71-$E71)/30,0)*30,0)*24,IF($P71&lt;&gt;"講習料","",【2】見・契!$AF71)))</f>
        <v/>
      </c>
      <c r="AG71" s="433" t="str">
        <f>IF($M71="","",IF($P71="講習料",IF($O71="サブ",HLOOKUP(M71,'2024単価表'!$A$27:$B$28,2,0)/2,HLOOKUP(M71,'2024単価表'!$A$27:$B$28,2,0)),""))</f>
        <v/>
      </c>
      <c r="AH71" s="410" t="str">
        <f t="shared" ref="AH71:AH102" si="14">IF($AF71="","",IF($M71="","",(AF71*AG71)))</f>
        <v/>
      </c>
      <c r="AI71" s="432" t="str">
        <f>IF(【2】見・契!$AI71="",IF($P71="検討会(法人参加)",IF($E71="","",TIME(HOUR($G71-$E71),ROUNDUP(MINUTE($G71-$E71)/30,0)*30,0)*24),""),IF(OR(【2】見・契!$E71&lt;&gt;$E71,【2】見・契!$G71&lt;&gt;$G71),TIME(HOUR($G71-$E71),ROUNDUP(MINUTE($G71-$E71)/30,0)*30,0)*24,IF($P71&lt;&gt;"検討会(法人参加)","",【2】見・契!$AI71)))</f>
        <v/>
      </c>
      <c r="AJ71" s="496" t="str">
        <f>IF($M71="","",IF($P71="検討会(法人参加)",HLOOKUP(M71,'2024単価表'!$A$27:$B$28,2,0)/2,""))</f>
        <v/>
      </c>
      <c r="AK71" s="410" t="str">
        <f t="shared" ref="AK71:AK102" si="15">IF($AI71="","",IF($M71="","",(AI71*AJ71)))</f>
        <v/>
      </c>
      <c r="AL71" s="436"/>
      <c r="AM71" s="745" t="str">
        <f>IF(【2】見・契!$AM71="","",【2】見・契!$AM71)</f>
        <v/>
      </c>
    </row>
    <row r="72" spans="4:39" ht="27.75" customHeight="1">
      <c r="D72" s="587" t="str">
        <f>IF(【2】見・契!D72="","",【2】見・契!D72)</f>
        <v/>
      </c>
      <c r="E72" s="438" t="str">
        <f>IF(【2】見・契!E72="","",【2】見・契!E72)</f>
        <v/>
      </c>
      <c r="F72" s="703" t="s">
        <v>244</v>
      </c>
      <c r="G72" s="402" t="str">
        <f>IF(【2】見・契!G72="","",【2】見・契!G72)</f>
        <v/>
      </c>
      <c r="H72" s="705" t="str">
        <f>IF(【2】見・契!H72="","",【2】見・契!H72)</f>
        <v/>
      </c>
      <c r="I72" s="1050" t="str">
        <f>IF(【2】見・契!I72="","",【2】見・契!I72)</f>
        <v/>
      </c>
      <c r="J72" s="1050"/>
      <c r="K72" s="737" t="str">
        <f>IF(【2】見・契!K72="","",【2】見・契!K72)</f>
        <v/>
      </c>
      <c r="L72" s="737" t="str">
        <f>IF(【2】見・契!L72="","",【2】見・契!L72)</f>
        <v/>
      </c>
      <c r="M72" s="705" t="str">
        <f>IF(【2】見・契!M72="","",【2】見・契!M72)</f>
        <v/>
      </c>
      <c r="N72" s="404" t="str">
        <f>IF(【2】見・契!N72="","",【2】見・契!N72)</f>
        <v/>
      </c>
      <c r="O72" s="430" t="str">
        <f>IF(【2】見・契!O72="","",【2】見・契!O72)</f>
        <v/>
      </c>
      <c r="P72" s="431" t="str">
        <f>IF(【2】見・契!P72="","",【2】見・契!P72)</f>
        <v/>
      </c>
      <c r="Q72" s="437" t="str">
        <f>IF(【2】見・契!$Q72="",IF($P72="講師",IF($E72="","",TIME(HOUR($G72-$E72),ROUNDUP(MINUTE($G72-$E72)/30,0)*30,0)*24),""),IF(OR(【2】見・契!$E72&lt;&gt;$E72,【2】見・契!$G72&lt;&gt;$G72),TIME(HOUR($G72-$E72),ROUNDUP(MINUTE($G72-$E72)/30,0)*30,0)*24,IF($P72&lt;&gt;"講師","",【2】見・契!$Q72)))</f>
        <v/>
      </c>
      <c r="R72" s="433" t="str">
        <f>IF($M72="","",IF($P72="講師",IF($O72="サブ",HLOOKUP(M72,'2024単価表'!$A$4:$B$5,2,FALSE)/2,HLOOKUP(M72,'2024単価表'!$A$4:$B$5,2,FALSE)),""))</f>
        <v/>
      </c>
      <c r="S72" s="410" t="str">
        <f t="shared" si="12"/>
        <v/>
      </c>
      <c r="T72" s="437" t="str">
        <f>IF(【2】見・契!$T72="",IF($P72="検討会等参加",IF($E72="","",TIME(HOUR($G72-$E72),ROUNDUP(MINUTE($G72-$E72)/30,0)*30,0)*24),""),IF(OR(【2】見・契!$E72&lt;&gt;$E72,【2】見・契!$G72&lt;&gt;$G72),TIME(HOUR($G72-$E72),ROUNDUP(MINUTE($G72-$E72)/30,0)*30,0)*24,IF($P72&lt;&gt;"検討会等参加","",【2】見・契!$T72)))</f>
        <v/>
      </c>
      <c r="U72" s="433" t="str">
        <f>IF($M72="","",IF($P72="検討会等参加",HLOOKUP(M72,'2024単価表'!$A$11:$B$12,2,0),""))</f>
        <v/>
      </c>
      <c r="V72" s="410" t="str">
        <f t="shared" si="13"/>
        <v/>
      </c>
      <c r="W72" s="404" t="str">
        <f>IF(【2】見・契!W72="","",【2】見・契!W72)</f>
        <v/>
      </c>
      <c r="X72" s="434" t="str">
        <f>IF(【2】見・契!X72="","",【2】見・契!X72)</f>
        <v/>
      </c>
      <c r="Y72" s="705" t="str">
        <f>IF(【2】見・契!Y72="","",【2】見・契!Y72)</f>
        <v/>
      </c>
      <c r="Z72" s="410" t="str">
        <f t="shared" ref="Z72:Z135" si="16">IF(OR($X72="",$Y72=""),"",IF($Y72="日","1,500",IF($Y72="外","5,500")))</f>
        <v/>
      </c>
      <c r="AA72" s="410" t="str">
        <f t="shared" ref="AA72:AA135" si="17">IF(OR($X72="",$Y72=""),"",(X72*Z72))</f>
        <v/>
      </c>
      <c r="AB72" s="435" t="str">
        <f>IF(【2】見・契!AB72="","",【2】見・契!AB72)</f>
        <v/>
      </c>
      <c r="AC72" s="705" t="str">
        <f>IF(【2】見・契!AC72="","",【2】見・契!AC72)</f>
        <v/>
      </c>
      <c r="AD72" s="410" t="str">
        <f t="shared" ref="AD72:AD135" si="18">IF(OR($AB72="",$AC72=""),"",IF(OR($AB72="見学",$AB72="視察"),"10,000",IF($AB72="手土産","3,000")))</f>
        <v/>
      </c>
      <c r="AE72" s="410" t="str">
        <f t="shared" ref="AE72:AE135" si="19">IF(OR($AC72="",$AD72=""),"",(AD72*AC72))</f>
        <v/>
      </c>
      <c r="AF72" s="437" t="str">
        <f>IF(【2】見・契!$AF72="",IF($P72="講習料",IF($E72="","",TIME(HOUR($G72-$E72),ROUNDUP(MINUTE($G72-$E72)/30,0)*30,0)*24),""),IF(OR(【2】見・契!$E72&lt;&gt;$E72,【2】見・契!$G72&lt;&gt;$G72),TIME(HOUR($G72-$E72),ROUNDUP(MINUTE($G72-$E72)/30,0)*30,0)*24,IF($P72&lt;&gt;"講習料","",【2】見・契!$AF72)))</f>
        <v/>
      </c>
      <c r="AG72" s="433" t="str">
        <f>IF($M72="","",IF($P72="講習料",IF($O72="サブ",HLOOKUP(M72,'2024単価表'!$A$27:$B$28,2,0)/2,HLOOKUP(M72,'2024単価表'!$A$27:$B$28,2,0)),""))</f>
        <v/>
      </c>
      <c r="AH72" s="410" t="str">
        <f t="shared" si="14"/>
        <v/>
      </c>
      <c r="AI72" s="437" t="str">
        <f>IF(【2】見・契!$AI72="",IF($P72="検討会(法人参加)",IF($E72="","",TIME(HOUR($G72-$E72),ROUNDUP(MINUTE($G72-$E72)/30,0)*30,0)*24),""),IF(OR(【2】見・契!$E72&lt;&gt;$E72,【2】見・契!$G72&lt;&gt;$G72),TIME(HOUR($G72-$E72),ROUNDUP(MINUTE($G72-$E72)/30,0)*30,0)*24,IF($P72&lt;&gt;"検討会(法人参加)","",【2】見・契!$AI72)))</f>
        <v/>
      </c>
      <c r="AJ72" s="496" t="str">
        <f>IF($M72="","",IF($P72="検討会(法人参加)",HLOOKUP(M72,'2024単価表'!$A$27:$B$28,2,0)/2,""))</f>
        <v/>
      </c>
      <c r="AK72" s="410" t="str">
        <f t="shared" si="15"/>
        <v/>
      </c>
      <c r="AL72" s="436"/>
      <c r="AM72" s="745" t="str">
        <f>IF(【2】見・契!$AM72="","",【2】見・契!$AM72)</f>
        <v/>
      </c>
    </row>
    <row r="73" spans="4:39" ht="27.75" customHeight="1">
      <c r="D73" s="587" t="str">
        <f>IF(【2】見・契!D73="","",【2】見・契!D73)</f>
        <v/>
      </c>
      <c r="E73" s="438" t="str">
        <f>IF(【2】見・契!E73="","",【2】見・契!E73)</f>
        <v/>
      </c>
      <c r="F73" s="703" t="s">
        <v>245</v>
      </c>
      <c r="G73" s="402" t="str">
        <f>IF(【2】見・契!G73="","",【2】見・契!G73)</f>
        <v/>
      </c>
      <c r="H73" s="705" t="str">
        <f>IF(【2】見・契!H73="","",【2】見・契!H73)</f>
        <v/>
      </c>
      <c r="I73" s="1050" t="str">
        <f>IF(【2】見・契!I73="","",【2】見・契!I73)</f>
        <v/>
      </c>
      <c r="J73" s="1050"/>
      <c r="K73" s="737" t="str">
        <f>IF(【2】見・契!K73="","",【2】見・契!K73)</f>
        <v/>
      </c>
      <c r="L73" s="737" t="str">
        <f>IF(【2】見・契!L73="","",【2】見・契!L73)</f>
        <v/>
      </c>
      <c r="M73" s="403" t="str">
        <f>IF(【2】見・契!M73="","",【2】見・契!M73)</f>
        <v/>
      </c>
      <c r="N73" s="404" t="str">
        <f>IF(【2】見・契!N73="","",【2】見・契!N73)</f>
        <v/>
      </c>
      <c r="O73" s="430" t="str">
        <f>IF(【2】見・契!O73="","",【2】見・契!O73)</f>
        <v/>
      </c>
      <c r="P73" s="431" t="str">
        <f>IF(【2】見・契!P73="","",【2】見・契!P73)</f>
        <v/>
      </c>
      <c r="Q73" s="432" t="str">
        <f>IF(【2】見・契!$Q73="",IF($P73="講師",IF($E73="","",TIME(HOUR($G73-$E73),ROUNDUP(MINUTE($G73-$E73)/30,0)*30,0)*24),""),IF(OR(【2】見・契!$E73&lt;&gt;$E73,【2】見・契!$G73&lt;&gt;$G73),TIME(HOUR($G73-$E73),ROUNDUP(MINUTE($G73-$E73)/30,0)*30,0)*24,IF($P73&lt;&gt;"講師","",【2】見・契!$Q73)))</f>
        <v/>
      </c>
      <c r="R73" s="433" t="str">
        <f>IF($M73="","",IF($P73="講師",IF($O73="サブ",HLOOKUP(M73,'2024単価表'!$A$4:$B$5,2,FALSE)/2,HLOOKUP(M73,'2024単価表'!$A$4:$B$5,2,FALSE)),""))</f>
        <v/>
      </c>
      <c r="S73" s="410" t="str">
        <f t="shared" si="12"/>
        <v/>
      </c>
      <c r="T73" s="432" t="str">
        <f>IF(【2】見・契!$T73="",IF($P73="検討会等参加",IF($E73="","",TIME(HOUR($G73-$E73),ROUNDUP(MINUTE($G73-$E73)/30,0)*30,0)*24),""),IF(OR(【2】見・契!$E73&lt;&gt;$E73,【2】見・契!$G73&lt;&gt;$G73),TIME(HOUR($G73-$E73),ROUNDUP(MINUTE($G73-$E73)/30,0)*30,0)*24,IF($P73&lt;&gt;"検討会等参加","",【2】見・契!$T73)))</f>
        <v/>
      </c>
      <c r="U73" s="433" t="str">
        <f>IF($M73="","",IF($P73="検討会等参加",HLOOKUP(M73,'2024単価表'!$A$11:$B$12,2,0),""))</f>
        <v/>
      </c>
      <c r="V73" s="410" t="str">
        <f t="shared" si="13"/>
        <v/>
      </c>
      <c r="W73" s="404" t="str">
        <f>IF(【2】見・契!W73="","",【2】見・契!W73)</f>
        <v/>
      </c>
      <c r="X73" s="434" t="str">
        <f>IF(【2】見・契!X73="","",【2】見・契!X73)</f>
        <v/>
      </c>
      <c r="Y73" s="403" t="str">
        <f>IF(【2】見・契!Y73="","",【2】見・契!Y73)</f>
        <v/>
      </c>
      <c r="Z73" s="410" t="str">
        <f t="shared" si="16"/>
        <v/>
      </c>
      <c r="AA73" s="410" t="str">
        <f t="shared" si="17"/>
        <v/>
      </c>
      <c r="AB73" s="435" t="str">
        <f>IF(【2】見・契!AB73="","",【2】見・契!AB73)</f>
        <v/>
      </c>
      <c r="AC73" s="705" t="str">
        <f>IF(【2】見・契!AC73="","",【2】見・契!AC73)</f>
        <v/>
      </c>
      <c r="AD73" s="410" t="str">
        <f t="shared" si="18"/>
        <v/>
      </c>
      <c r="AE73" s="410" t="str">
        <f t="shared" si="19"/>
        <v/>
      </c>
      <c r="AF73" s="432" t="str">
        <f>IF(【2】見・契!$AF73="",IF($P73="講習料",IF($E73="","",TIME(HOUR($G73-$E73),ROUNDUP(MINUTE($G73-$E73)/30,0)*30,0)*24),""),IF(OR(【2】見・契!$E73&lt;&gt;$E73,【2】見・契!$G73&lt;&gt;$G73),TIME(HOUR($G73-$E73),ROUNDUP(MINUTE($G73-$E73)/30,0)*30,0)*24,IF($P73&lt;&gt;"講習料","",【2】見・契!$AF73)))</f>
        <v/>
      </c>
      <c r="AG73" s="433" t="str">
        <f>IF($M73="","",IF($P73="講習料",IF($O73="サブ",HLOOKUP(M73,'2024単価表'!$A$27:$B$28,2,0)/2,HLOOKUP(M73,'2024単価表'!$A$27:$B$28,2,0)),""))</f>
        <v/>
      </c>
      <c r="AH73" s="410" t="str">
        <f t="shared" si="14"/>
        <v/>
      </c>
      <c r="AI73" s="432" t="str">
        <f>IF(【2】見・契!$AI73="",IF($P73="検討会(法人参加)",IF($E73="","",TIME(HOUR($G73-$E73),ROUNDUP(MINUTE($G73-$E73)/30,0)*30,0)*24),""),IF(OR(【2】見・契!$E73&lt;&gt;$E73,【2】見・契!$G73&lt;&gt;$G73),TIME(HOUR($G73-$E73),ROUNDUP(MINUTE($G73-$E73)/30,0)*30,0)*24,IF($P73&lt;&gt;"検討会(法人参加)","",【2】見・契!$AI73)))</f>
        <v/>
      </c>
      <c r="AJ73" s="496" t="str">
        <f>IF($M73="","",IF($P73="検討会(法人参加)",HLOOKUP(M73,'2024単価表'!$A$27:$B$28,2,0)/2,""))</f>
        <v/>
      </c>
      <c r="AK73" s="410" t="str">
        <f t="shared" si="15"/>
        <v/>
      </c>
      <c r="AL73" s="436"/>
      <c r="AM73" s="745" t="str">
        <f>IF(【2】見・契!$AM73="","",【2】見・契!$AM73)</f>
        <v/>
      </c>
    </row>
    <row r="74" spans="4:39" ht="27.75" customHeight="1">
      <c r="D74" s="587" t="str">
        <f>IF(【2】見・契!D74="","",【2】見・契!D74)</f>
        <v/>
      </c>
      <c r="E74" s="438" t="str">
        <f>IF(【2】見・契!E74="","",【2】見・契!E74)</f>
        <v/>
      </c>
      <c r="F74" s="703" t="s">
        <v>244</v>
      </c>
      <c r="G74" s="402" t="str">
        <f>IF(【2】見・契!G74="","",【2】見・契!G74)</f>
        <v/>
      </c>
      <c r="H74" s="705" t="str">
        <f>IF(【2】見・契!H74="","",【2】見・契!H74)</f>
        <v/>
      </c>
      <c r="I74" s="1050" t="str">
        <f>IF(【2】見・契!I74="","",【2】見・契!I74)</f>
        <v/>
      </c>
      <c r="J74" s="1050"/>
      <c r="K74" s="737" t="str">
        <f>IF(【2】見・契!K74="","",【2】見・契!K74)</f>
        <v/>
      </c>
      <c r="L74" s="737" t="str">
        <f>IF(【2】見・契!L74="","",【2】見・契!L74)</f>
        <v/>
      </c>
      <c r="M74" s="705" t="str">
        <f>IF(【2】見・契!M74="","",【2】見・契!M74)</f>
        <v/>
      </c>
      <c r="N74" s="404" t="str">
        <f>IF(【2】見・契!N74="","",【2】見・契!N74)</f>
        <v/>
      </c>
      <c r="O74" s="430" t="str">
        <f>IF(【2】見・契!O74="","",【2】見・契!O74)</f>
        <v/>
      </c>
      <c r="P74" s="431" t="str">
        <f>IF(【2】見・契!P74="","",【2】見・契!P74)</f>
        <v/>
      </c>
      <c r="Q74" s="437" t="str">
        <f>IF(【2】見・契!$Q74="",IF($P74="講師",IF($E74="","",TIME(HOUR($G74-$E74),ROUNDUP(MINUTE($G74-$E74)/30,0)*30,0)*24),""),IF(OR(【2】見・契!$E74&lt;&gt;$E74,【2】見・契!$G74&lt;&gt;$G74),TIME(HOUR($G74-$E74),ROUNDUP(MINUTE($G74-$E74)/30,0)*30,0)*24,IF($P74&lt;&gt;"講師","",【2】見・契!$Q74)))</f>
        <v/>
      </c>
      <c r="R74" s="433" t="str">
        <f>IF($M74="","",IF($P74="講師",IF($O74="サブ",HLOOKUP(M74,'2024単価表'!$A$4:$B$5,2,FALSE)/2,HLOOKUP(M74,'2024単価表'!$A$4:$B$5,2,FALSE)),""))</f>
        <v/>
      </c>
      <c r="S74" s="410" t="str">
        <f t="shared" si="12"/>
        <v/>
      </c>
      <c r="T74" s="437" t="str">
        <f>IF(【2】見・契!$T74="",IF($P74="検討会等参加",IF($E74="","",TIME(HOUR($G74-$E74),ROUNDUP(MINUTE($G74-$E74)/30,0)*30,0)*24),""),IF(OR(【2】見・契!$E74&lt;&gt;$E74,【2】見・契!$G74&lt;&gt;$G74),TIME(HOUR($G74-$E74),ROUNDUP(MINUTE($G74-$E74)/30,0)*30,0)*24,IF($P74&lt;&gt;"検討会等参加","",【2】見・契!$T74)))</f>
        <v/>
      </c>
      <c r="U74" s="433" t="str">
        <f>IF($M74="","",IF($P74="検討会等参加",HLOOKUP(M74,'2024単価表'!$A$11:$B$12,2,0),""))</f>
        <v/>
      </c>
      <c r="V74" s="410" t="str">
        <f t="shared" si="13"/>
        <v/>
      </c>
      <c r="W74" s="404" t="str">
        <f>IF(【2】見・契!W74="","",【2】見・契!W74)</f>
        <v/>
      </c>
      <c r="X74" s="434" t="str">
        <f>IF(【2】見・契!X74="","",【2】見・契!X74)</f>
        <v/>
      </c>
      <c r="Y74" s="705" t="str">
        <f>IF(【2】見・契!Y74="","",【2】見・契!Y74)</f>
        <v/>
      </c>
      <c r="Z74" s="410" t="str">
        <f t="shared" si="16"/>
        <v/>
      </c>
      <c r="AA74" s="410" t="str">
        <f t="shared" si="17"/>
        <v/>
      </c>
      <c r="AB74" s="435" t="str">
        <f>IF(【2】見・契!AB74="","",【2】見・契!AB74)</f>
        <v/>
      </c>
      <c r="AC74" s="705" t="str">
        <f>IF(【2】見・契!AC74="","",【2】見・契!AC74)</f>
        <v/>
      </c>
      <c r="AD74" s="410" t="str">
        <f t="shared" si="18"/>
        <v/>
      </c>
      <c r="AE74" s="410" t="str">
        <f t="shared" si="19"/>
        <v/>
      </c>
      <c r="AF74" s="437" t="str">
        <f>IF(【2】見・契!$AF74="",IF($P74="講習料",IF($E74="","",TIME(HOUR($G74-$E74),ROUNDUP(MINUTE($G74-$E74)/30,0)*30,0)*24),""),IF(OR(【2】見・契!$E74&lt;&gt;$E74,【2】見・契!$G74&lt;&gt;$G74),TIME(HOUR($G74-$E74),ROUNDUP(MINUTE($G74-$E74)/30,0)*30,0)*24,IF($P74&lt;&gt;"講習料","",【2】見・契!$AF74)))</f>
        <v/>
      </c>
      <c r="AG74" s="433" t="str">
        <f>IF($M74="","",IF($P74="講習料",IF($O74="サブ",HLOOKUP(M74,'2024単価表'!$A$27:$B$28,2,0)/2,HLOOKUP(M74,'2024単価表'!$A$27:$B$28,2,0)),""))</f>
        <v/>
      </c>
      <c r="AH74" s="410" t="str">
        <f t="shared" si="14"/>
        <v/>
      </c>
      <c r="AI74" s="437" t="str">
        <f>IF(【2】見・契!$AI74="",IF($P74="検討会(法人参加)",IF($E74="","",TIME(HOUR($G74-$E74),ROUNDUP(MINUTE($G74-$E74)/30,0)*30,0)*24),""),IF(OR(【2】見・契!$E74&lt;&gt;$E74,【2】見・契!$G74&lt;&gt;$G74),TIME(HOUR($G74-$E74),ROUNDUP(MINUTE($G74-$E74)/30,0)*30,0)*24,IF($P74&lt;&gt;"検討会(法人参加)","",【2】見・契!$AI74)))</f>
        <v/>
      </c>
      <c r="AJ74" s="496" t="str">
        <f>IF($M74="","",IF($P74="検討会(法人参加)",HLOOKUP(M74,'2024単価表'!$A$27:$B$28,2,0)/2,""))</f>
        <v/>
      </c>
      <c r="AK74" s="410" t="str">
        <f t="shared" si="15"/>
        <v/>
      </c>
      <c r="AL74" s="436"/>
      <c r="AM74" s="745" t="str">
        <f>IF(【2】見・契!$AM74="","",【2】見・契!$AM74)</f>
        <v/>
      </c>
    </row>
    <row r="75" spans="4:39" ht="27.75" customHeight="1">
      <c r="D75" s="587" t="str">
        <f>IF(【2】見・契!D75="","",【2】見・契!D75)</f>
        <v/>
      </c>
      <c r="E75" s="438" t="str">
        <f>IF(【2】見・契!E75="","",【2】見・契!E75)</f>
        <v/>
      </c>
      <c r="F75" s="703" t="s">
        <v>245</v>
      </c>
      <c r="G75" s="402" t="str">
        <f>IF(【2】見・契!G75="","",【2】見・契!G75)</f>
        <v/>
      </c>
      <c r="H75" s="705" t="str">
        <f>IF(【2】見・契!H75="","",【2】見・契!H75)</f>
        <v/>
      </c>
      <c r="I75" s="1050" t="str">
        <f>IF(【2】見・契!I75="","",【2】見・契!I75)</f>
        <v/>
      </c>
      <c r="J75" s="1050"/>
      <c r="K75" s="737" t="str">
        <f>IF(【2】見・契!K75="","",【2】見・契!K75)</f>
        <v/>
      </c>
      <c r="L75" s="737" t="str">
        <f>IF(【2】見・契!L75="","",【2】見・契!L75)</f>
        <v/>
      </c>
      <c r="M75" s="403" t="str">
        <f>IF(【2】見・契!M75="","",【2】見・契!M75)</f>
        <v/>
      </c>
      <c r="N75" s="404" t="str">
        <f>IF(【2】見・契!N75="","",【2】見・契!N75)</f>
        <v/>
      </c>
      <c r="O75" s="430" t="str">
        <f>IF(【2】見・契!O75="","",【2】見・契!O75)</f>
        <v/>
      </c>
      <c r="P75" s="431" t="str">
        <f>IF(【2】見・契!P75="","",【2】見・契!P75)</f>
        <v/>
      </c>
      <c r="Q75" s="432" t="str">
        <f>IF(【2】見・契!$Q75="",IF($P75="講師",IF($E75="","",TIME(HOUR($G75-$E75),ROUNDUP(MINUTE($G75-$E75)/30,0)*30,0)*24),""),IF(OR(【2】見・契!$E75&lt;&gt;$E75,【2】見・契!$G75&lt;&gt;$G75),TIME(HOUR($G75-$E75),ROUNDUP(MINUTE($G75-$E75)/30,0)*30,0)*24,IF($P75&lt;&gt;"講師","",【2】見・契!$Q75)))</f>
        <v/>
      </c>
      <c r="R75" s="433" t="str">
        <f>IF($M75="","",IF($P75="講師",IF($O75="サブ",HLOOKUP(M75,'2024単価表'!$A$4:$B$5,2,FALSE)/2,HLOOKUP(M75,'2024単価表'!$A$4:$B$5,2,FALSE)),""))</f>
        <v/>
      </c>
      <c r="S75" s="410" t="str">
        <f t="shared" si="12"/>
        <v/>
      </c>
      <c r="T75" s="432" t="str">
        <f>IF(【2】見・契!$T75="",IF($P75="検討会等参加",IF($E75="","",TIME(HOUR($G75-$E75),ROUNDUP(MINUTE($G75-$E75)/30,0)*30,0)*24),""),IF(OR(【2】見・契!$E75&lt;&gt;$E75,【2】見・契!$G75&lt;&gt;$G75),TIME(HOUR($G75-$E75),ROUNDUP(MINUTE($G75-$E75)/30,0)*30,0)*24,IF($P75&lt;&gt;"検討会等参加","",【2】見・契!$T75)))</f>
        <v/>
      </c>
      <c r="U75" s="433" t="str">
        <f>IF($M75="","",IF($P75="検討会等参加",HLOOKUP(M75,'2024単価表'!$A$11:$B$12,2,0),""))</f>
        <v/>
      </c>
      <c r="V75" s="410" t="str">
        <f t="shared" si="13"/>
        <v/>
      </c>
      <c r="W75" s="404" t="str">
        <f>IF(【2】見・契!W75="","",【2】見・契!W75)</f>
        <v/>
      </c>
      <c r="X75" s="434" t="str">
        <f>IF(【2】見・契!X75="","",【2】見・契!X75)</f>
        <v/>
      </c>
      <c r="Y75" s="403" t="str">
        <f>IF(【2】見・契!Y75="","",【2】見・契!Y75)</f>
        <v/>
      </c>
      <c r="Z75" s="410" t="str">
        <f t="shared" si="16"/>
        <v/>
      </c>
      <c r="AA75" s="410" t="str">
        <f t="shared" si="17"/>
        <v/>
      </c>
      <c r="AB75" s="435" t="str">
        <f>IF(【2】見・契!AB75="","",【2】見・契!AB75)</f>
        <v/>
      </c>
      <c r="AC75" s="705" t="str">
        <f>IF(【2】見・契!AC75="","",【2】見・契!AC75)</f>
        <v/>
      </c>
      <c r="AD75" s="410" t="str">
        <f t="shared" si="18"/>
        <v/>
      </c>
      <c r="AE75" s="410" t="str">
        <f t="shared" si="19"/>
        <v/>
      </c>
      <c r="AF75" s="432" t="str">
        <f>IF(【2】見・契!$AF75="",IF($P75="講習料",IF($E75="","",TIME(HOUR($G75-$E75),ROUNDUP(MINUTE($G75-$E75)/30,0)*30,0)*24),""),IF(OR(【2】見・契!$E75&lt;&gt;$E75,【2】見・契!$G75&lt;&gt;$G75),TIME(HOUR($G75-$E75),ROUNDUP(MINUTE($G75-$E75)/30,0)*30,0)*24,IF($P75&lt;&gt;"講習料","",【2】見・契!$AF75)))</f>
        <v/>
      </c>
      <c r="AG75" s="433" t="str">
        <f>IF($M75="","",IF($P75="講習料",IF($O75="サブ",HLOOKUP(M75,'2024単価表'!$A$27:$B$28,2,0)/2,HLOOKUP(M75,'2024単価表'!$A$27:$B$28,2,0)),""))</f>
        <v/>
      </c>
      <c r="AH75" s="410" t="str">
        <f t="shared" si="14"/>
        <v/>
      </c>
      <c r="AI75" s="432" t="str">
        <f>IF(【2】見・契!$AI75="",IF($P75="検討会(法人参加)",IF($E75="","",TIME(HOUR($G75-$E75),ROUNDUP(MINUTE($G75-$E75)/30,0)*30,0)*24),""),IF(OR(【2】見・契!$E75&lt;&gt;$E75,【2】見・契!$G75&lt;&gt;$G75),TIME(HOUR($G75-$E75),ROUNDUP(MINUTE($G75-$E75)/30,0)*30,0)*24,IF($P75&lt;&gt;"検討会(法人参加)","",【2】見・契!$AI75)))</f>
        <v/>
      </c>
      <c r="AJ75" s="496" t="str">
        <f>IF($M75="","",IF($P75="検討会(法人参加)",HLOOKUP(M75,'2024単価表'!$A$27:$B$28,2,0)/2,""))</f>
        <v/>
      </c>
      <c r="AK75" s="410" t="str">
        <f t="shared" si="15"/>
        <v/>
      </c>
      <c r="AL75" s="436"/>
      <c r="AM75" s="745" t="str">
        <f>IF(【2】見・契!$AM75="","",【2】見・契!$AM75)</f>
        <v/>
      </c>
    </row>
    <row r="76" spans="4:39" ht="27.75" customHeight="1">
      <c r="D76" s="587" t="str">
        <f>IF(【2】見・契!D76="","",【2】見・契!D76)</f>
        <v/>
      </c>
      <c r="E76" s="438" t="str">
        <f>IF(【2】見・契!E76="","",【2】見・契!E76)</f>
        <v/>
      </c>
      <c r="F76" s="703" t="s">
        <v>244</v>
      </c>
      <c r="G76" s="402" t="str">
        <f>IF(【2】見・契!G76="","",【2】見・契!G76)</f>
        <v/>
      </c>
      <c r="H76" s="705" t="str">
        <f>IF(【2】見・契!H76="","",【2】見・契!H76)</f>
        <v/>
      </c>
      <c r="I76" s="1050" t="str">
        <f>IF(【2】見・契!I76="","",【2】見・契!I76)</f>
        <v/>
      </c>
      <c r="J76" s="1050"/>
      <c r="K76" s="737" t="str">
        <f>IF(【2】見・契!K76="","",【2】見・契!K76)</f>
        <v/>
      </c>
      <c r="L76" s="737" t="str">
        <f>IF(【2】見・契!L76="","",【2】見・契!L76)</f>
        <v/>
      </c>
      <c r="M76" s="705" t="str">
        <f>IF(【2】見・契!M76="","",【2】見・契!M76)</f>
        <v/>
      </c>
      <c r="N76" s="404" t="str">
        <f>IF(【2】見・契!N76="","",【2】見・契!N76)</f>
        <v/>
      </c>
      <c r="O76" s="430" t="str">
        <f>IF(【2】見・契!O76="","",【2】見・契!O76)</f>
        <v/>
      </c>
      <c r="P76" s="431" t="str">
        <f>IF(【2】見・契!P76="","",【2】見・契!P76)</f>
        <v/>
      </c>
      <c r="Q76" s="437" t="str">
        <f>IF(【2】見・契!$Q76="",IF($P76="講師",IF($E76="","",TIME(HOUR($G76-$E76),ROUNDUP(MINUTE($G76-$E76)/30,0)*30,0)*24),""),IF(OR(【2】見・契!$E76&lt;&gt;$E76,【2】見・契!$G76&lt;&gt;$G76),TIME(HOUR($G76-$E76),ROUNDUP(MINUTE($G76-$E76)/30,0)*30,0)*24,IF($P76&lt;&gt;"講師","",【2】見・契!$Q76)))</f>
        <v/>
      </c>
      <c r="R76" s="433" t="str">
        <f>IF($M76="","",IF($P76="講師",IF($O76="サブ",HLOOKUP(M76,'2024単価表'!$A$4:$B$5,2,FALSE)/2,HLOOKUP(M76,'2024単価表'!$A$4:$B$5,2,FALSE)),""))</f>
        <v/>
      </c>
      <c r="S76" s="410" t="str">
        <f t="shared" si="12"/>
        <v/>
      </c>
      <c r="T76" s="437" t="str">
        <f>IF(【2】見・契!$T76="",IF($P76="検討会等参加",IF($E76="","",TIME(HOUR($G76-$E76),ROUNDUP(MINUTE($G76-$E76)/30,0)*30,0)*24),""),IF(OR(【2】見・契!$E76&lt;&gt;$E76,【2】見・契!$G76&lt;&gt;$G76),TIME(HOUR($G76-$E76),ROUNDUP(MINUTE($G76-$E76)/30,0)*30,0)*24,IF($P76&lt;&gt;"検討会等参加","",【2】見・契!$T76)))</f>
        <v/>
      </c>
      <c r="U76" s="433" t="str">
        <f>IF($M76="","",IF($P76="検討会等参加",HLOOKUP(M76,'2024単価表'!$A$11:$B$12,2,0),""))</f>
        <v/>
      </c>
      <c r="V76" s="410" t="str">
        <f t="shared" si="13"/>
        <v/>
      </c>
      <c r="W76" s="404" t="str">
        <f>IF(【2】見・契!W76="","",【2】見・契!W76)</f>
        <v/>
      </c>
      <c r="X76" s="434" t="str">
        <f>IF(【2】見・契!X76="","",【2】見・契!X76)</f>
        <v/>
      </c>
      <c r="Y76" s="705" t="str">
        <f>IF(【2】見・契!Y76="","",【2】見・契!Y76)</f>
        <v/>
      </c>
      <c r="Z76" s="410" t="str">
        <f t="shared" si="16"/>
        <v/>
      </c>
      <c r="AA76" s="410" t="str">
        <f t="shared" si="17"/>
        <v/>
      </c>
      <c r="AB76" s="435" t="str">
        <f>IF(【2】見・契!AB76="","",【2】見・契!AB76)</f>
        <v/>
      </c>
      <c r="AC76" s="705" t="str">
        <f>IF(【2】見・契!AC76="","",【2】見・契!AC76)</f>
        <v/>
      </c>
      <c r="AD76" s="410" t="str">
        <f t="shared" si="18"/>
        <v/>
      </c>
      <c r="AE76" s="410" t="str">
        <f t="shared" si="19"/>
        <v/>
      </c>
      <c r="AF76" s="437" t="str">
        <f>IF(【2】見・契!$AF76="",IF($P76="講習料",IF($E76="","",TIME(HOUR($G76-$E76),ROUNDUP(MINUTE($G76-$E76)/30,0)*30,0)*24),""),IF(OR(【2】見・契!$E76&lt;&gt;$E76,【2】見・契!$G76&lt;&gt;$G76),TIME(HOUR($G76-$E76),ROUNDUP(MINUTE($G76-$E76)/30,0)*30,0)*24,IF($P76&lt;&gt;"講習料","",【2】見・契!$AF76)))</f>
        <v/>
      </c>
      <c r="AG76" s="433" t="str">
        <f>IF($M76="","",IF($P76="講習料",IF($O76="サブ",HLOOKUP(M76,'2024単価表'!$A$27:$B$28,2,0)/2,HLOOKUP(M76,'2024単価表'!$A$27:$B$28,2,0)),""))</f>
        <v/>
      </c>
      <c r="AH76" s="410" t="str">
        <f t="shared" si="14"/>
        <v/>
      </c>
      <c r="AI76" s="437" t="str">
        <f>IF(【2】見・契!$AI76="",IF($P76="検討会(法人参加)",IF($E76="","",TIME(HOUR($G76-$E76),ROUNDUP(MINUTE($G76-$E76)/30,0)*30,0)*24),""),IF(OR(【2】見・契!$E76&lt;&gt;$E76,【2】見・契!$G76&lt;&gt;$G76),TIME(HOUR($G76-$E76),ROUNDUP(MINUTE($G76-$E76)/30,0)*30,0)*24,IF($P76&lt;&gt;"検討会(法人参加)","",【2】見・契!$AI76)))</f>
        <v/>
      </c>
      <c r="AJ76" s="496" t="str">
        <f>IF($M76="","",IF($P76="検討会(法人参加)",HLOOKUP(M76,'2024単価表'!$A$27:$B$28,2,0)/2,""))</f>
        <v/>
      </c>
      <c r="AK76" s="410" t="str">
        <f t="shared" si="15"/>
        <v/>
      </c>
      <c r="AL76" s="436"/>
      <c r="AM76" s="745" t="str">
        <f>IF(【2】見・契!$AM76="","",【2】見・契!$AM76)</f>
        <v/>
      </c>
    </row>
    <row r="77" spans="4:39" ht="27.75" customHeight="1">
      <c r="D77" s="587" t="str">
        <f>IF(【2】見・契!D77="","",【2】見・契!D77)</f>
        <v/>
      </c>
      <c r="E77" s="438" t="str">
        <f>IF(【2】見・契!E77="","",【2】見・契!E77)</f>
        <v/>
      </c>
      <c r="F77" s="703" t="s">
        <v>245</v>
      </c>
      <c r="G77" s="402" t="str">
        <f>IF(【2】見・契!G77="","",【2】見・契!G77)</f>
        <v/>
      </c>
      <c r="H77" s="705" t="str">
        <f>IF(【2】見・契!H77="","",【2】見・契!H77)</f>
        <v/>
      </c>
      <c r="I77" s="1050" t="str">
        <f>IF(【2】見・契!I77="","",【2】見・契!I77)</f>
        <v/>
      </c>
      <c r="J77" s="1050"/>
      <c r="K77" s="737" t="str">
        <f>IF(【2】見・契!K77="","",【2】見・契!K77)</f>
        <v/>
      </c>
      <c r="L77" s="737" t="str">
        <f>IF(【2】見・契!L77="","",【2】見・契!L77)</f>
        <v/>
      </c>
      <c r="M77" s="403" t="str">
        <f>IF(【2】見・契!M77="","",【2】見・契!M77)</f>
        <v/>
      </c>
      <c r="N77" s="404" t="str">
        <f>IF(【2】見・契!N77="","",【2】見・契!N77)</f>
        <v/>
      </c>
      <c r="O77" s="430" t="str">
        <f>IF(【2】見・契!O77="","",【2】見・契!O77)</f>
        <v/>
      </c>
      <c r="P77" s="431" t="str">
        <f>IF(【2】見・契!P77="","",【2】見・契!P77)</f>
        <v/>
      </c>
      <c r="Q77" s="432" t="str">
        <f>IF(【2】見・契!$Q77="",IF($P77="講師",IF($E77="","",TIME(HOUR($G77-$E77),ROUNDUP(MINUTE($G77-$E77)/30,0)*30,0)*24),""),IF(OR(【2】見・契!$E77&lt;&gt;$E77,【2】見・契!$G77&lt;&gt;$G77),TIME(HOUR($G77-$E77),ROUNDUP(MINUTE($G77-$E77)/30,0)*30,0)*24,IF($P77&lt;&gt;"講師","",【2】見・契!$Q77)))</f>
        <v/>
      </c>
      <c r="R77" s="433" t="str">
        <f>IF($M77="","",IF($P77="講師",IF($O77="サブ",HLOOKUP(M77,'2024単価表'!$A$4:$B$5,2,FALSE)/2,HLOOKUP(M77,'2024単価表'!$A$4:$B$5,2,FALSE)),""))</f>
        <v/>
      </c>
      <c r="S77" s="410" t="str">
        <f t="shared" si="12"/>
        <v/>
      </c>
      <c r="T77" s="432" t="str">
        <f>IF(【2】見・契!$T77="",IF($P77="検討会等参加",IF($E77="","",TIME(HOUR($G77-$E77),ROUNDUP(MINUTE($G77-$E77)/30,0)*30,0)*24),""),IF(OR(【2】見・契!$E77&lt;&gt;$E77,【2】見・契!$G77&lt;&gt;$G77),TIME(HOUR($G77-$E77),ROUNDUP(MINUTE($G77-$E77)/30,0)*30,0)*24,IF($P77&lt;&gt;"検討会等参加","",【2】見・契!$T77)))</f>
        <v/>
      </c>
      <c r="U77" s="433" t="str">
        <f>IF($M77="","",IF($P77="検討会等参加",HLOOKUP(M77,'2024単価表'!$A$11:$B$12,2,0),""))</f>
        <v/>
      </c>
      <c r="V77" s="410" t="str">
        <f t="shared" si="13"/>
        <v/>
      </c>
      <c r="W77" s="404" t="str">
        <f>IF(【2】見・契!W77="","",【2】見・契!W77)</f>
        <v/>
      </c>
      <c r="X77" s="434" t="str">
        <f>IF(【2】見・契!X77="","",【2】見・契!X77)</f>
        <v/>
      </c>
      <c r="Y77" s="403" t="str">
        <f>IF(【2】見・契!Y77="","",【2】見・契!Y77)</f>
        <v/>
      </c>
      <c r="Z77" s="410" t="str">
        <f t="shared" si="16"/>
        <v/>
      </c>
      <c r="AA77" s="410" t="str">
        <f t="shared" si="17"/>
        <v/>
      </c>
      <c r="AB77" s="435" t="str">
        <f>IF(【2】見・契!AB77="","",【2】見・契!AB77)</f>
        <v/>
      </c>
      <c r="AC77" s="705" t="str">
        <f>IF(【2】見・契!AC77="","",【2】見・契!AC77)</f>
        <v/>
      </c>
      <c r="AD77" s="410" t="str">
        <f t="shared" si="18"/>
        <v/>
      </c>
      <c r="AE77" s="410" t="str">
        <f t="shared" si="19"/>
        <v/>
      </c>
      <c r="AF77" s="432" t="str">
        <f>IF(【2】見・契!$AF77="",IF($P77="講習料",IF($E77="","",TIME(HOUR($G77-$E77),ROUNDUP(MINUTE($G77-$E77)/30,0)*30,0)*24),""),IF(OR(【2】見・契!$E77&lt;&gt;$E77,【2】見・契!$G77&lt;&gt;$G77),TIME(HOUR($G77-$E77),ROUNDUP(MINUTE($G77-$E77)/30,0)*30,0)*24,IF($P77&lt;&gt;"講習料","",【2】見・契!$AF77)))</f>
        <v/>
      </c>
      <c r="AG77" s="433" t="str">
        <f>IF($M77="","",IF($P77="講習料",IF($O77="サブ",HLOOKUP(M77,'2024単価表'!$A$27:$B$28,2,0)/2,HLOOKUP(M77,'2024単価表'!$A$27:$B$28,2,0)),""))</f>
        <v/>
      </c>
      <c r="AH77" s="410" t="str">
        <f t="shared" si="14"/>
        <v/>
      </c>
      <c r="AI77" s="432" t="str">
        <f>IF(【2】見・契!$AI77="",IF($P77="検討会(法人参加)",IF($E77="","",TIME(HOUR($G77-$E77),ROUNDUP(MINUTE($G77-$E77)/30,0)*30,0)*24),""),IF(OR(【2】見・契!$E77&lt;&gt;$E77,【2】見・契!$G77&lt;&gt;$G77),TIME(HOUR($G77-$E77),ROUNDUP(MINUTE($G77-$E77)/30,0)*30,0)*24,IF($P77&lt;&gt;"検討会(法人参加)","",【2】見・契!$AI77)))</f>
        <v/>
      </c>
      <c r="AJ77" s="496" t="str">
        <f>IF($M77="","",IF($P77="検討会(法人参加)",HLOOKUP(M77,'2024単価表'!$A$27:$B$28,2,0)/2,""))</f>
        <v/>
      </c>
      <c r="AK77" s="410" t="str">
        <f t="shared" si="15"/>
        <v/>
      </c>
      <c r="AL77" s="436"/>
      <c r="AM77" s="745" t="str">
        <f>IF(【2】見・契!$AM77="","",【2】見・契!$AM77)</f>
        <v/>
      </c>
    </row>
    <row r="78" spans="4:39" ht="27.75" customHeight="1">
      <c r="D78" s="587" t="str">
        <f>IF(【2】見・契!D78="","",【2】見・契!D78)</f>
        <v/>
      </c>
      <c r="E78" s="438" t="str">
        <f>IF(【2】見・契!E78="","",【2】見・契!E78)</f>
        <v/>
      </c>
      <c r="F78" s="703" t="s">
        <v>244</v>
      </c>
      <c r="G78" s="402" t="str">
        <f>IF(【2】見・契!G78="","",【2】見・契!G78)</f>
        <v/>
      </c>
      <c r="H78" s="705" t="str">
        <f>IF(【2】見・契!H78="","",【2】見・契!H78)</f>
        <v/>
      </c>
      <c r="I78" s="1050" t="str">
        <f>IF(【2】見・契!I78="","",【2】見・契!I78)</f>
        <v/>
      </c>
      <c r="J78" s="1050"/>
      <c r="K78" s="737" t="str">
        <f>IF(【2】見・契!K78="","",【2】見・契!K78)</f>
        <v/>
      </c>
      <c r="L78" s="737" t="str">
        <f>IF(【2】見・契!L78="","",【2】見・契!L78)</f>
        <v/>
      </c>
      <c r="M78" s="705" t="str">
        <f>IF(【2】見・契!M78="","",【2】見・契!M78)</f>
        <v/>
      </c>
      <c r="N78" s="404" t="str">
        <f>IF(【2】見・契!N78="","",【2】見・契!N78)</f>
        <v/>
      </c>
      <c r="O78" s="430" t="str">
        <f>IF(【2】見・契!O78="","",【2】見・契!O78)</f>
        <v/>
      </c>
      <c r="P78" s="431" t="str">
        <f>IF(【2】見・契!P78="","",【2】見・契!P78)</f>
        <v/>
      </c>
      <c r="Q78" s="437" t="str">
        <f>IF(【2】見・契!$Q78="",IF($P78="講師",IF($E78="","",TIME(HOUR($G78-$E78),ROUNDUP(MINUTE($G78-$E78)/30,0)*30,0)*24),""),IF(OR(【2】見・契!$E78&lt;&gt;$E78,【2】見・契!$G78&lt;&gt;$G78),TIME(HOUR($G78-$E78),ROUNDUP(MINUTE($G78-$E78)/30,0)*30,0)*24,IF($P78&lt;&gt;"講師","",【2】見・契!$Q78)))</f>
        <v/>
      </c>
      <c r="R78" s="433" t="str">
        <f>IF($M78="","",IF($P78="講師",IF($O78="サブ",HLOOKUP(M78,'2024単価表'!$A$4:$B$5,2,FALSE)/2,HLOOKUP(M78,'2024単価表'!$A$4:$B$5,2,FALSE)),""))</f>
        <v/>
      </c>
      <c r="S78" s="410" t="str">
        <f t="shared" si="12"/>
        <v/>
      </c>
      <c r="T78" s="437" t="str">
        <f>IF(【2】見・契!$T78="",IF($P78="検討会等参加",IF($E78="","",TIME(HOUR($G78-$E78),ROUNDUP(MINUTE($G78-$E78)/30,0)*30,0)*24),""),IF(OR(【2】見・契!$E78&lt;&gt;$E78,【2】見・契!$G78&lt;&gt;$G78),TIME(HOUR($G78-$E78),ROUNDUP(MINUTE($G78-$E78)/30,0)*30,0)*24,IF($P78&lt;&gt;"検討会等参加","",【2】見・契!$T78)))</f>
        <v/>
      </c>
      <c r="U78" s="433" t="str">
        <f>IF($M78="","",IF($P78="検討会等参加",HLOOKUP(M78,'2024単価表'!$A$11:$B$12,2,0),""))</f>
        <v/>
      </c>
      <c r="V78" s="410" t="str">
        <f t="shared" si="13"/>
        <v/>
      </c>
      <c r="W78" s="404" t="str">
        <f>IF(【2】見・契!W78="","",【2】見・契!W78)</f>
        <v/>
      </c>
      <c r="X78" s="434" t="str">
        <f>IF(【2】見・契!X78="","",【2】見・契!X78)</f>
        <v/>
      </c>
      <c r="Y78" s="705" t="str">
        <f>IF(【2】見・契!Y78="","",【2】見・契!Y78)</f>
        <v/>
      </c>
      <c r="Z78" s="410" t="str">
        <f t="shared" si="16"/>
        <v/>
      </c>
      <c r="AA78" s="410" t="str">
        <f t="shared" si="17"/>
        <v/>
      </c>
      <c r="AB78" s="435" t="str">
        <f>IF(【2】見・契!AB78="","",【2】見・契!AB78)</f>
        <v/>
      </c>
      <c r="AC78" s="705" t="str">
        <f>IF(【2】見・契!AC78="","",【2】見・契!AC78)</f>
        <v/>
      </c>
      <c r="AD78" s="410" t="str">
        <f t="shared" si="18"/>
        <v/>
      </c>
      <c r="AE78" s="410" t="str">
        <f t="shared" si="19"/>
        <v/>
      </c>
      <c r="AF78" s="437" t="str">
        <f>IF(【2】見・契!$AF78="",IF($P78="講習料",IF($E78="","",TIME(HOUR($G78-$E78),ROUNDUP(MINUTE($G78-$E78)/30,0)*30,0)*24),""),IF(OR(【2】見・契!$E78&lt;&gt;$E78,【2】見・契!$G78&lt;&gt;$G78),TIME(HOUR($G78-$E78),ROUNDUP(MINUTE($G78-$E78)/30,0)*30,0)*24,IF($P78&lt;&gt;"講習料","",【2】見・契!$AF78)))</f>
        <v/>
      </c>
      <c r="AG78" s="433" t="str">
        <f>IF($M78="","",IF($P78="講習料",IF($O78="サブ",HLOOKUP(M78,'2024単価表'!$A$27:$B$28,2,0)/2,HLOOKUP(M78,'2024単価表'!$A$27:$B$28,2,0)),""))</f>
        <v/>
      </c>
      <c r="AH78" s="410" t="str">
        <f t="shared" si="14"/>
        <v/>
      </c>
      <c r="AI78" s="437" t="str">
        <f>IF(【2】見・契!$AI78="",IF($P78="検討会(法人参加)",IF($E78="","",TIME(HOUR($G78-$E78),ROUNDUP(MINUTE($G78-$E78)/30,0)*30,0)*24),""),IF(OR(【2】見・契!$E78&lt;&gt;$E78,【2】見・契!$G78&lt;&gt;$G78),TIME(HOUR($G78-$E78),ROUNDUP(MINUTE($G78-$E78)/30,0)*30,0)*24,IF($P78&lt;&gt;"検討会(法人参加)","",【2】見・契!$AI78)))</f>
        <v/>
      </c>
      <c r="AJ78" s="496" t="str">
        <f>IF($M78="","",IF($P78="検討会(法人参加)",HLOOKUP(M78,'2024単価表'!$A$27:$B$28,2,0)/2,""))</f>
        <v/>
      </c>
      <c r="AK78" s="410" t="str">
        <f t="shared" si="15"/>
        <v/>
      </c>
      <c r="AL78" s="436"/>
      <c r="AM78" s="745" t="str">
        <f>IF(【2】見・契!$AM78="","",【2】見・契!$AM78)</f>
        <v/>
      </c>
    </row>
    <row r="79" spans="4:39" ht="27.75" customHeight="1">
      <c r="D79" s="587" t="str">
        <f>IF(【2】見・契!D79="","",【2】見・契!D79)</f>
        <v/>
      </c>
      <c r="E79" s="438" t="str">
        <f>IF(【2】見・契!E79="","",【2】見・契!E79)</f>
        <v/>
      </c>
      <c r="F79" s="703" t="s">
        <v>245</v>
      </c>
      <c r="G79" s="402" t="str">
        <f>IF(【2】見・契!G79="","",【2】見・契!G79)</f>
        <v/>
      </c>
      <c r="H79" s="705" t="str">
        <f>IF(【2】見・契!H79="","",【2】見・契!H79)</f>
        <v/>
      </c>
      <c r="I79" s="1050" t="str">
        <f>IF(【2】見・契!I79="","",【2】見・契!I79)</f>
        <v/>
      </c>
      <c r="J79" s="1050"/>
      <c r="K79" s="737" t="str">
        <f>IF(【2】見・契!K79="","",【2】見・契!K79)</f>
        <v/>
      </c>
      <c r="L79" s="737" t="str">
        <f>IF(【2】見・契!L79="","",【2】見・契!L79)</f>
        <v/>
      </c>
      <c r="M79" s="403" t="str">
        <f>IF(【2】見・契!M79="","",【2】見・契!M79)</f>
        <v/>
      </c>
      <c r="N79" s="404" t="str">
        <f>IF(【2】見・契!N79="","",【2】見・契!N79)</f>
        <v/>
      </c>
      <c r="O79" s="430" t="str">
        <f>IF(【2】見・契!O79="","",【2】見・契!O79)</f>
        <v/>
      </c>
      <c r="P79" s="431" t="str">
        <f>IF(【2】見・契!P79="","",【2】見・契!P79)</f>
        <v/>
      </c>
      <c r="Q79" s="432" t="str">
        <f>IF(【2】見・契!$Q79="",IF($P79="講師",IF($E79="","",TIME(HOUR($G79-$E79),ROUNDUP(MINUTE($G79-$E79)/30,0)*30,0)*24),""),IF(OR(【2】見・契!$E79&lt;&gt;$E79,【2】見・契!$G79&lt;&gt;$G79),TIME(HOUR($G79-$E79),ROUNDUP(MINUTE($G79-$E79)/30,0)*30,0)*24,IF($P79&lt;&gt;"講師","",【2】見・契!$Q79)))</f>
        <v/>
      </c>
      <c r="R79" s="433" t="str">
        <f>IF($M79="","",IF($P79="講師",IF($O79="サブ",HLOOKUP(M79,'2024単価表'!$A$4:$B$5,2,FALSE)/2,HLOOKUP(M79,'2024単価表'!$A$4:$B$5,2,FALSE)),""))</f>
        <v/>
      </c>
      <c r="S79" s="410" t="str">
        <f t="shared" si="12"/>
        <v/>
      </c>
      <c r="T79" s="432" t="str">
        <f>IF(【2】見・契!$T79="",IF($P79="検討会等参加",IF($E79="","",TIME(HOUR($G79-$E79),ROUNDUP(MINUTE($G79-$E79)/30,0)*30,0)*24),""),IF(OR(【2】見・契!$E79&lt;&gt;$E79,【2】見・契!$G79&lt;&gt;$G79),TIME(HOUR($G79-$E79),ROUNDUP(MINUTE($G79-$E79)/30,0)*30,0)*24,IF($P79&lt;&gt;"検討会等参加","",【2】見・契!$T79)))</f>
        <v/>
      </c>
      <c r="U79" s="433" t="str">
        <f>IF($M79="","",IF($P79="検討会等参加",HLOOKUP(M79,'2024単価表'!$A$11:$B$12,2,0),""))</f>
        <v/>
      </c>
      <c r="V79" s="410" t="str">
        <f t="shared" si="13"/>
        <v/>
      </c>
      <c r="W79" s="404" t="str">
        <f>IF(【2】見・契!W79="","",【2】見・契!W79)</f>
        <v/>
      </c>
      <c r="X79" s="434" t="str">
        <f>IF(【2】見・契!X79="","",【2】見・契!X79)</f>
        <v/>
      </c>
      <c r="Y79" s="403" t="str">
        <f>IF(【2】見・契!Y79="","",【2】見・契!Y79)</f>
        <v/>
      </c>
      <c r="Z79" s="410" t="str">
        <f t="shared" si="16"/>
        <v/>
      </c>
      <c r="AA79" s="410" t="str">
        <f t="shared" si="17"/>
        <v/>
      </c>
      <c r="AB79" s="435" t="str">
        <f>IF(【2】見・契!AB79="","",【2】見・契!AB79)</f>
        <v/>
      </c>
      <c r="AC79" s="705" t="str">
        <f>IF(【2】見・契!AC79="","",【2】見・契!AC79)</f>
        <v/>
      </c>
      <c r="AD79" s="410" t="str">
        <f t="shared" si="18"/>
        <v/>
      </c>
      <c r="AE79" s="410" t="str">
        <f t="shared" si="19"/>
        <v/>
      </c>
      <c r="AF79" s="432" t="str">
        <f>IF(【2】見・契!$AF79="",IF($P79="講習料",IF($E79="","",TIME(HOUR($G79-$E79),ROUNDUP(MINUTE($G79-$E79)/30,0)*30,0)*24),""),IF(OR(【2】見・契!$E79&lt;&gt;$E79,【2】見・契!$G79&lt;&gt;$G79),TIME(HOUR($G79-$E79),ROUNDUP(MINUTE($G79-$E79)/30,0)*30,0)*24,IF($P79&lt;&gt;"講習料","",【2】見・契!$AF79)))</f>
        <v/>
      </c>
      <c r="AG79" s="433" t="str">
        <f>IF($M79="","",IF($P79="講習料",IF($O79="サブ",HLOOKUP(M79,'2024単価表'!$A$27:$B$28,2,0)/2,HLOOKUP(M79,'2024単価表'!$A$27:$B$28,2,0)),""))</f>
        <v/>
      </c>
      <c r="AH79" s="410" t="str">
        <f t="shared" si="14"/>
        <v/>
      </c>
      <c r="AI79" s="432" t="str">
        <f>IF(【2】見・契!$AI79="",IF($P79="検討会(法人参加)",IF($E79="","",TIME(HOUR($G79-$E79),ROUNDUP(MINUTE($G79-$E79)/30,0)*30,0)*24),""),IF(OR(【2】見・契!$E79&lt;&gt;$E79,【2】見・契!$G79&lt;&gt;$G79),TIME(HOUR($G79-$E79),ROUNDUP(MINUTE($G79-$E79)/30,0)*30,0)*24,IF($P79&lt;&gt;"検討会(法人参加)","",【2】見・契!$AI79)))</f>
        <v/>
      </c>
      <c r="AJ79" s="496" t="str">
        <f>IF($M79="","",IF($P79="検討会(法人参加)",HLOOKUP(M79,'2024単価表'!$A$27:$B$28,2,0)/2,""))</f>
        <v/>
      </c>
      <c r="AK79" s="410" t="str">
        <f t="shared" si="15"/>
        <v/>
      </c>
      <c r="AL79" s="436"/>
      <c r="AM79" s="745" t="str">
        <f>IF(【2】見・契!$AM79="","",【2】見・契!$AM79)</f>
        <v/>
      </c>
    </row>
    <row r="80" spans="4:39" ht="27.75" customHeight="1">
      <c r="D80" s="587" t="str">
        <f>IF(【2】見・契!D80="","",【2】見・契!D80)</f>
        <v/>
      </c>
      <c r="E80" s="438" t="str">
        <f>IF(【2】見・契!E80="","",【2】見・契!E80)</f>
        <v/>
      </c>
      <c r="F80" s="703" t="s">
        <v>244</v>
      </c>
      <c r="G80" s="402" t="str">
        <f>IF(【2】見・契!G80="","",【2】見・契!G80)</f>
        <v/>
      </c>
      <c r="H80" s="705" t="str">
        <f>IF(【2】見・契!H80="","",【2】見・契!H80)</f>
        <v/>
      </c>
      <c r="I80" s="1050" t="str">
        <f>IF(【2】見・契!I80="","",【2】見・契!I80)</f>
        <v/>
      </c>
      <c r="J80" s="1050"/>
      <c r="K80" s="737" t="str">
        <f>IF(【2】見・契!K80="","",【2】見・契!K80)</f>
        <v/>
      </c>
      <c r="L80" s="737" t="str">
        <f>IF(【2】見・契!L80="","",【2】見・契!L80)</f>
        <v/>
      </c>
      <c r="M80" s="705" t="str">
        <f>IF(【2】見・契!M80="","",【2】見・契!M80)</f>
        <v/>
      </c>
      <c r="N80" s="404" t="str">
        <f>IF(【2】見・契!N80="","",【2】見・契!N80)</f>
        <v/>
      </c>
      <c r="O80" s="430" t="str">
        <f>IF(【2】見・契!O80="","",【2】見・契!O80)</f>
        <v/>
      </c>
      <c r="P80" s="431" t="str">
        <f>IF(【2】見・契!P80="","",【2】見・契!P80)</f>
        <v/>
      </c>
      <c r="Q80" s="437" t="str">
        <f>IF(【2】見・契!$Q80="",IF($P80="講師",IF($E80="","",TIME(HOUR($G80-$E80),ROUNDUP(MINUTE($G80-$E80)/30,0)*30,0)*24),""),IF(OR(【2】見・契!$E80&lt;&gt;$E80,【2】見・契!$G80&lt;&gt;$G80),TIME(HOUR($G80-$E80),ROUNDUP(MINUTE($G80-$E80)/30,0)*30,0)*24,IF($P80&lt;&gt;"講師","",【2】見・契!$Q80)))</f>
        <v/>
      </c>
      <c r="R80" s="433" t="str">
        <f>IF($M80="","",IF($P80="講師",IF($O80="サブ",HLOOKUP(M80,'2024単価表'!$A$4:$B$5,2,FALSE)/2,HLOOKUP(M80,'2024単価表'!$A$4:$B$5,2,FALSE)),""))</f>
        <v/>
      </c>
      <c r="S80" s="410" t="str">
        <f t="shared" si="12"/>
        <v/>
      </c>
      <c r="T80" s="437" t="str">
        <f>IF(【2】見・契!$T80="",IF($P80="検討会等参加",IF($E80="","",TIME(HOUR($G80-$E80),ROUNDUP(MINUTE($G80-$E80)/30,0)*30,0)*24),""),IF(OR(【2】見・契!$E80&lt;&gt;$E80,【2】見・契!$G80&lt;&gt;$G80),TIME(HOUR($G80-$E80),ROUNDUP(MINUTE($G80-$E80)/30,0)*30,0)*24,IF($P80&lt;&gt;"検討会等参加","",【2】見・契!$T80)))</f>
        <v/>
      </c>
      <c r="U80" s="433" t="str">
        <f>IF($M80="","",IF($P80="検討会等参加",HLOOKUP(M80,'2024単価表'!$A$11:$B$12,2,0),""))</f>
        <v/>
      </c>
      <c r="V80" s="410" t="str">
        <f t="shared" si="13"/>
        <v/>
      </c>
      <c r="W80" s="404" t="str">
        <f>IF(【2】見・契!W80="","",【2】見・契!W80)</f>
        <v/>
      </c>
      <c r="X80" s="434" t="str">
        <f>IF(【2】見・契!X80="","",【2】見・契!X80)</f>
        <v/>
      </c>
      <c r="Y80" s="705" t="str">
        <f>IF(【2】見・契!Y80="","",【2】見・契!Y80)</f>
        <v/>
      </c>
      <c r="Z80" s="410" t="str">
        <f t="shared" si="16"/>
        <v/>
      </c>
      <c r="AA80" s="410" t="str">
        <f t="shared" si="17"/>
        <v/>
      </c>
      <c r="AB80" s="435" t="str">
        <f>IF(【2】見・契!AB80="","",【2】見・契!AB80)</f>
        <v/>
      </c>
      <c r="AC80" s="705" t="str">
        <f>IF(【2】見・契!AC80="","",【2】見・契!AC80)</f>
        <v/>
      </c>
      <c r="AD80" s="410" t="str">
        <f t="shared" si="18"/>
        <v/>
      </c>
      <c r="AE80" s="410" t="str">
        <f t="shared" si="19"/>
        <v/>
      </c>
      <c r="AF80" s="437" t="str">
        <f>IF(【2】見・契!$AF80="",IF($P80="講習料",IF($E80="","",TIME(HOUR($G80-$E80),ROUNDUP(MINUTE($G80-$E80)/30,0)*30,0)*24),""),IF(OR(【2】見・契!$E80&lt;&gt;$E80,【2】見・契!$G80&lt;&gt;$G80),TIME(HOUR($G80-$E80),ROUNDUP(MINUTE($G80-$E80)/30,0)*30,0)*24,IF($P80&lt;&gt;"講習料","",【2】見・契!$AF80)))</f>
        <v/>
      </c>
      <c r="AG80" s="433" t="str">
        <f>IF($M80="","",IF($P80="講習料",IF($O80="サブ",HLOOKUP(M80,'2024単価表'!$A$27:$B$28,2,0)/2,HLOOKUP(M80,'2024単価表'!$A$27:$B$28,2,0)),""))</f>
        <v/>
      </c>
      <c r="AH80" s="410" t="str">
        <f t="shared" si="14"/>
        <v/>
      </c>
      <c r="AI80" s="437" t="str">
        <f>IF(【2】見・契!$AI80="",IF($P80="検討会(法人参加)",IF($E80="","",TIME(HOUR($G80-$E80),ROUNDUP(MINUTE($G80-$E80)/30,0)*30,0)*24),""),IF(OR(【2】見・契!$E80&lt;&gt;$E80,【2】見・契!$G80&lt;&gt;$G80),TIME(HOUR($G80-$E80),ROUNDUP(MINUTE($G80-$E80)/30,0)*30,0)*24,IF($P80&lt;&gt;"検討会(法人参加)","",【2】見・契!$AI80)))</f>
        <v/>
      </c>
      <c r="AJ80" s="496" t="str">
        <f>IF($M80="","",IF($P80="検討会(法人参加)",HLOOKUP(M80,'2024単価表'!$A$27:$B$28,2,0)/2,""))</f>
        <v/>
      </c>
      <c r="AK80" s="410" t="str">
        <f t="shared" si="15"/>
        <v/>
      </c>
      <c r="AL80" s="436"/>
      <c r="AM80" s="745" t="str">
        <f>IF(【2】見・契!$AM80="","",【2】見・契!$AM80)</f>
        <v/>
      </c>
    </row>
    <row r="81" spans="4:39" ht="27.75" customHeight="1">
      <c r="D81" s="587" t="str">
        <f>IF(【2】見・契!D81="","",【2】見・契!D81)</f>
        <v/>
      </c>
      <c r="E81" s="438" t="str">
        <f>IF(【2】見・契!E81="","",【2】見・契!E81)</f>
        <v/>
      </c>
      <c r="F81" s="703" t="s">
        <v>245</v>
      </c>
      <c r="G81" s="402" t="str">
        <f>IF(【2】見・契!G81="","",【2】見・契!G81)</f>
        <v/>
      </c>
      <c r="H81" s="705" t="str">
        <f>IF(【2】見・契!H81="","",【2】見・契!H81)</f>
        <v/>
      </c>
      <c r="I81" s="1050" t="str">
        <f>IF(【2】見・契!I81="","",【2】見・契!I81)</f>
        <v/>
      </c>
      <c r="J81" s="1050"/>
      <c r="K81" s="737" t="str">
        <f>IF(【2】見・契!K81="","",【2】見・契!K81)</f>
        <v/>
      </c>
      <c r="L81" s="737" t="str">
        <f>IF(【2】見・契!L81="","",【2】見・契!L81)</f>
        <v/>
      </c>
      <c r="M81" s="403" t="str">
        <f>IF(【2】見・契!M81="","",【2】見・契!M81)</f>
        <v/>
      </c>
      <c r="N81" s="404" t="str">
        <f>IF(【2】見・契!N81="","",【2】見・契!N81)</f>
        <v/>
      </c>
      <c r="O81" s="430" t="str">
        <f>IF(【2】見・契!O81="","",【2】見・契!O81)</f>
        <v/>
      </c>
      <c r="P81" s="431" t="str">
        <f>IF(【2】見・契!P81="","",【2】見・契!P81)</f>
        <v/>
      </c>
      <c r="Q81" s="432" t="str">
        <f>IF(【2】見・契!$Q81="",IF($P81="講師",IF($E81="","",TIME(HOUR($G81-$E81),ROUNDUP(MINUTE($G81-$E81)/30,0)*30,0)*24),""),IF(OR(【2】見・契!$E81&lt;&gt;$E81,【2】見・契!$G81&lt;&gt;$G81),TIME(HOUR($G81-$E81),ROUNDUP(MINUTE($G81-$E81)/30,0)*30,0)*24,IF($P81&lt;&gt;"講師","",【2】見・契!$Q81)))</f>
        <v/>
      </c>
      <c r="R81" s="433" t="str">
        <f>IF($M81="","",IF($P81="講師",IF($O81="サブ",HLOOKUP(M81,'2024単価表'!$A$4:$B$5,2,FALSE)/2,HLOOKUP(M81,'2024単価表'!$A$4:$B$5,2,FALSE)),""))</f>
        <v/>
      </c>
      <c r="S81" s="410" t="str">
        <f t="shared" si="12"/>
        <v/>
      </c>
      <c r="T81" s="432" t="str">
        <f>IF(【2】見・契!$T81="",IF($P81="検討会等参加",IF($E81="","",TIME(HOUR($G81-$E81),ROUNDUP(MINUTE($G81-$E81)/30,0)*30,0)*24),""),IF(OR(【2】見・契!$E81&lt;&gt;$E81,【2】見・契!$G81&lt;&gt;$G81),TIME(HOUR($G81-$E81),ROUNDUP(MINUTE($G81-$E81)/30,0)*30,0)*24,IF($P81&lt;&gt;"検討会等参加","",【2】見・契!$T81)))</f>
        <v/>
      </c>
      <c r="U81" s="433" t="str">
        <f>IF($M81="","",IF($P81="検討会等参加",HLOOKUP(M81,'2024単価表'!$A$11:$B$12,2,0),""))</f>
        <v/>
      </c>
      <c r="V81" s="410" t="str">
        <f t="shared" si="13"/>
        <v/>
      </c>
      <c r="W81" s="404" t="str">
        <f>IF(【2】見・契!W81="","",【2】見・契!W81)</f>
        <v/>
      </c>
      <c r="X81" s="434" t="str">
        <f>IF(【2】見・契!X81="","",【2】見・契!X81)</f>
        <v/>
      </c>
      <c r="Y81" s="403" t="str">
        <f>IF(【2】見・契!Y81="","",【2】見・契!Y81)</f>
        <v/>
      </c>
      <c r="Z81" s="410" t="str">
        <f t="shared" si="16"/>
        <v/>
      </c>
      <c r="AA81" s="410" t="str">
        <f t="shared" si="17"/>
        <v/>
      </c>
      <c r="AB81" s="435" t="str">
        <f>IF(【2】見・契!AB81="","",【2】見・契!AB81)</f>
        <v/>
      </c>
      <c r="AC81" s="705" t="str">
        <f>IF(【2】見・契!AC81="","",【2】見・契!AC81)</f>
        <v/>
      </c>
      <c r="AD81" s="410" t="str">
        <f t="shared" si="18"/>
        <v/>
      </c>
      <c r="AE81" s="410" t="str">
        <f t="shared" si="19"/>
        <v/>
      </c>
      <c r="AF81" s="432" t="str">
        <f>IF(【2】見・契!$AF81="",IF($P81="講習料",IF($E81="","",TIME(HOUR($G81-$E81),ROUNDUP(MINUTE($G81-$E81)/30,0)*30,0)*24),""),IF(OR(【2】見・契!$E81&lt;&gt;$E81,【2】見・契!$G81&lt;&gt;$G81),TIME(HOUR($G81-$E81),ROUNDUP(MINUTE($G81-$E81)/30,0)*30,0)*24,IF($P81&lt;&gt;"講習料","",【2】見・契!$AF81)))</f>
        <v/>
      </c>
      <c r="AG81" s="433" t="str">
        <f>IF($M81="","",IF($P81="講習料",IF($O81="サブ",HLOOKUP(M81,'2024単価表'!$A$27:$B$28,2,0)/2,HLOOKUP(M81,'2024単価表'!$A$27:$B$28,2,0)),""))</f>
        <v/>
      </c>
      <c r="AH81" s="410" t="str">
        <f t="shared" si="14"/>
        <v/>
      </c>
      <c r="AI81" s="432" t="str">
        <f>IF(【2】見・契!$AI81="",IF($P81="検討会(法人参加)",IF($E81="","",TIME(HOUR($G81-$E81),ROUNDUP(MINUTE($G81-$E81)/30,0)*30,0)*24),""),IF(OR(【2】見・契!$E81&lt;&gt;$E81,【2】見・契!$G81&lt;&gt;$G81),TIME(HOUR($G81-$E81),ROUNDUP(MINUTE($G81-$E81)/30,0)*30,0)*24,IF($P81&lt;&gt;"検討会(法人参加)","",【2】見・契!$AI81)))</f>
        <v/>
      </c>
      <c r="AJ81" s="496" t="str">
        <f>IF($M81="","",IF($P81="検討会(法人参加)",HLOOKUP(M81,'2024単価表'!$A$27:$B$28,2,0)/2,""))</f>
        <v/>
      </c>
      <c r="AK81" s="410" t="str">
        <f t="shared" si="15"/>
        <v/>
      </c>
      <c r="AL81" s="436"/>
      <c r="AM81" s="745" t="str">
        <f>IF(【2】見・契!$AM81="","",【2】見・契!$AM81)</f>
        <v/>
      </c>
    </row>
    <row r="82" spans="4:39" ht="27.75" customHeight="1">
      <c r="D82" s="587" t="str">
        <f>IF(【2】見・契!D82="","",【2】見・契!D82)</f>
        <v/>
      </c>
      <c r="E82" s="438" t="str">
        <f>IF(【2】見・契!E82="","",【2】見・契!E82)</f>
        <v/>
      </c>
      <c r="F82" s="703" t="s">
        <v>244</v>
      </c>
      <c r="G82" s="402" t="str">
        <f>IF(【2】見・契!G82="","",【2】見・契!G82)</f>
        <v/>
      </c>
      <c r="H82" s="705" t="str">
        <f>IF(【2】見・契!H82="","",【2】見・契!H82)</f>
        <v/>
      </c>
      <c r="I82" s="1050" t="str">
        <f>IF(【2】見・契!I82="","",【2】見・契!I82)</f>
        <v/>
      </c>
      <c r="J82" s="1050"/>
      <c r="K82" s="737" t="str">
        <f>IF(【2】見・契!K82="","",【2】見・契!K82)</f>
        <v/>
      </c>
      <c r="L82" s="737" t="str">
        <f>IF(【2】見・契!L82="","",【2】見・契!L82)</f>
        <v/>
      </c>
      <c r="M82" s="705" t="str">
        <f>IF(【2】見・契!M82="","",【2】見・契!M82)</f>
        <v/>
      </c>
      <c r="N82" s="404" t="str">
        <f>IF(【2】見・契!N82="","",【2】見・契!N82)</f>
        <v/>
      </c>
      <c r="O82" s="430" t="str">
        <f>IF(【2】見・契!O82="","",【2】見・契!O82)</f>
        <v/>
      </c>
      <c r="P82" s="431" t="str">
        <f>IF(【2】見・契!P82="","",【2】見・契!P82)</f>
        <v/>
      </c>
      <c r="Q82" s="437" t="str">
        <f>IF(【2】見・契!$Q82="",IF($P82="講師",IF($E82="","",TIME(HOUR($G82-$E82),ROUNDUP(MINUTE($G82-$E82)/30,0)*30,0)*24),""),IF(OR(【2】見・契!$E82&lt;&gt;$E82,【2】見・契!$G82&lt;&gt;$G82),TIME(HOUR($G82-$E82),ROUNDUP(MINUTE($G82-$E82)/30,0)*30,0)*24,IF($P82&lt;&gt;"講師","",【2】見・契!$Q82)))</f>
        <v/>
      </c>
      <c r="R82" s="433" t="str">
        <f>IF($M82="","",IF($P82="講師",IF($O82="サブ",HLOOKUP(M82,'2024単価表'!$A$4:$B$5,2,FALSE)/2,HLOOKUP(M82,'2024単価表'!$A$4:$B$5,2,FALSE)),""))</f>
        <v/>
      </c>
      <c r="S82" s="410" t="str">
        <f t="shared" si="12"/>
        <v/>
      </c>
      <c r="T82" s="437" t="str">
        <f>IF(【2】見・契!$T82="",IF($P82="検討会等参加",IF($E82="","",TIME(HOUR($G82-$E82),ROUNDUP(MINUTE($G82-$E82)/30,0)*30,0)*24),""),IF(OR(【2】見・契!$E82&lt;&gt;$E82,【2】見・契!$G82&lt;&gt;$G82),TIME(HOUR($G82-$E82),ROUNDUP(MINUTE($G82-$E82)/30,0)*30,0)*24,IF($P82&lt;&gt;"検討会等参加","",【2】見・契!$T82)))</f>
        <v/>
      </c>
      <c r="U82" s="433" t="str">
        <f>IF($M82="","",IF($P82="検討会等参加",HLOOKUP(M82,'2024単価表'!$A$11:$B$12,2,0),""))</f>
        <v/>
      </c>
      <c r="V82" s="410" t="str">
        <f t="shared" si="13"/>
        <v/>
      </c>
      <c r="W82" s="404" t="str">
        <f>IF(【2】見・契!W82="","",【2】見・契!W82)</f>
        <v/>
      </c>
      <c r="X82" s="434" t="str">
        <f>IF(【2】見・契!X82="","",【2】見・契!X82)</f>
        <v/>
      </c>
      <c r="Y82" s="705" t="str">
        <f>IF(【2】見・契!Y82="","",【2】見・契!Y82)</f>
        <v/>
      </c>
      <c r="Z82" s="410" t="str">
        <f t="shared" si="16"/>
        <v/>
      </c>
      <c r="AA82" s="410" t="str">
        <f t="shared" si="17"/>
        <v/>
      </c>
      <c r="AB82" s="435" t="str">
        <f>IF(【2】見・契!AB82="","",【2】見・契!AB82)</f>
        <v/>
      </c>
      <c r="AC82" s="705" t="str">
        <f>IF(【2】見・契!AC82="","",【2】見・契!AC82)</f>
        <v/>
      </c>
      <c r="AD82" s="410" t="str">
        <f t="shared" si="18"/>
        <v/>
      </c>
      <c r="AE82" s="410" t="str">
        <f t="shared" si="19"/>
        <v/>
      </c>
      <c r="AF82" s="437" t="str">
        <f>IF(【2】見・契!$AF82="",IF($P82="講習料",IF($E82="","",TIME(HOUR($G82-$E82),ROUNDUP(MINUTE($G82-$E82)/30,0)*30,0)*24),""),IF(OR(【2】見・契!$E82&lt;&gt;$E82,【2】見・契!$G82&lt;&gt;$G82),TIME(HOUR($G82-$E82),ROUNDUP(MINUTE($G82-$E82)/30,0)*30,0)*24,IF($P82&lt;&gt;"講習料","",【2】見・契!$AF82)))</f>
        <v/>
      </c>
      <c r="AG82" s="433" t="str">
        <f>IF($M82="","",IF($P82="講習料",IF($O82="サブ",HLOOKUP(M82,'2024単価表'!$A$27:$B$28,2,0)/2,HLOOKUP(M82,'2024単価表'!$A$27:$B$28,2,0)),""))</f>
        <v/>
      </c>
      <c r="AH82" s="410" t="str">
        <f t="shared" si="14"/>
        <v/>
      </c>
      <c r="AI82" s="437" t="str">
        <f>IF(【2】見・契!$AI82="",IF($P82="検討会(法人参加)",IF($E82="","",TIME(HOUR($G82-$E82),ROUNDUP(MINUTE($G82-$E82)/30,0)*30,0)*24),""),IF(OR(【2】見・契!$E82&lt;&gt;$E82,【2】見・契!$G82&lt;&gt;$G82),TIME(HOUR($G82-$E82),ROUNDUP(MINUTE($G82-$E82)/30,0)*30,0)*24,IF($P82&lt;&gt;"検討会(法人参加)","",【2】見・契!$AI82)))</f>
        <v/>
      </c>
      <c r="AJ82" s="496" t="str">
        <f>IF($M82="","",IF($P82="検討会(法人参加)",HLOOKUP(M82,'2024単価表'!$A$27:$B$28,2,0)/2,""))</f>
        <v/>
      </c>
      <c r="AK82" s="410" t="str">
        <f t="shared" si="15"/>
        <v/>
      </c>
      <c r="AL82" s="436"/>
      <c r="AM82" s="745" t="str">
        <f>IF(【2】見・契!$AM82="","",【2】見・契!$AM82)</f>
        <v/>
      </c>
    </row>
    <row r="83" spans="4:39" ht="27.75" customHeight="1">
      <c r="D83" s="587" t="str">
        <f>IF(【2】見・契!D83="","",【2】見・契!D83)</f>
        <v/>
      </c>
      <c r="E83" s="438" t="str">
        <f>IF(【2】見・契!E83="","",【2】見・契!E83)</f>
        <v/>
      </c>
      <c r="F83" s="703" t="s">
        <v>245</v>
      </c>
      <c r="G83" s="402" t="str">
        <f>IF(【2】見・契!G83="","",【2】見・契!G83)</f>
        <v/>
      </c>
      <c r="H83" s="705" t="str">
        <f>IF(【2】見・契!H83="","",【2】見・契!H83)</f>
        <v/>
      </c>
      <c r="I83" s="1050" t="str">
        <f>IF(【2】見・契!I83="","",【2】見・契!I83)</f>
        <v/>
      </c>
      <c r="J83" s="1050"/>
      <c r="K83" s="737" t="str">
        <f>IF(【2】見・契!K83="","",【2】見・契!K83)</f>
        <v/>
      </c>
      <c r="L83" s="737" t="str">
        <f>IF(【2】見・契!L83="","",【2】見・契!L83)</f>
        <v/>
      </c>
      <c r="M83" s="403" t="str">
        <f>IF(【2】見・契!M83="","",【2】見・契!M83)</f>
        <v/>
      </c>
      <c r="N83" s="404" t="str">
        <f>IF(【2】見・契!N83="","",【2】見・契!N83)</f>
        <v/>
      </c>
      <c r="O83" s="430" t="str">
        <f>IF(【2】見・契!O83="","",【2】見・契!O83)</f>
        <v/>
      </c>
      <c r="P83" s="431" t="str">
        <f>IF(【2】見・契!P83="","",【2】見・契!P83)</f>
        <v/>
      </c>
      <c r="Q83" s="432" t="str">
        <f>IF(【2】見・契!$Q83="",IF($P83="講師",IF($E83="","",TIME(HOUR($G83-$E83),ROUNDUP(MINUTE($G83-$E83)/30,0)*30,0)*24),""),IF(OR(【2】見・契!$E83&lt;&gt;$E83,【2】見・契!$G83&lt;&gt;$G83),TIME(HOUR($G83-$E83),ROUNDUP(MINUTE($G83-$E83)/30,0)*30,0)*24,IF($P83&lt;&gt;"講師","",【2】見・契!$Q83)))</f>
        <v/>
      </c>
      <c r="R83" s="433" t="str">
        <f>IF($M83="","",IF($P83="講師",IF($O83="サブ",HLOOKUP(M83,'2024単価表'!$A$4:$B$5,2,FALSE)/2,HLOOKUP(M83,'2024単価表'!$A$4:$B$5,2,FALSE)),""))</f>
        <v/>
      </c>
      <c r="S83" s="410" t="str">
        <f t="shared" si="12"/>
        <v/>
      </c>
      <c r="T83" s="432" t="str">
        <f>IF(【2】見・契!$T83="",IF($P83="検討会等参加",IF($E83="","",TIME(HOUR($G83-$E83),ROUNDUP(MINUTE($G83-$E83)/30,0)*30,0)*24),""),IF(OR(【2】見・契!$E83&lt;&gt;$E83,【2】見・契!$G83&lt;&gt;$G83),TIME(HOUR($G83-$E83),ROUNDUP(MINUTE($G83-$E83)/30,0)*30,0)*24,IF($P83&lt;&gt;"検討会等参加","",【2】見・契!$T83)))</f>
        <v/>
      </c>
      <c r="U83" s="433" t="str">
        <f>IF($M83="","",IF($P83="検討会等参加",HLOOKUP(M83,'2024単価表'!$A$11:$B$12,2,0),""))</f>
        <v/>
      </c>
      <c r="V83" s="410" t="str">
        <f t="shared" si="13"/>
        <v/>
      </c>
      <c r="W83" s="404" t="str">
        <f>IF(【2】見・契!W83="","",【2】見・契!W83)</f>
        <v/>
      </c>
      <c r="X83" s="434" t="str">
        <f>IF(【2】見・契!X83="","",【2】見・契!X83)</f>
        <v/>
      </c>
      <c r="Y83" s="403" t="str">
        <f>IF(【2】見・契!Y83="","",【2】見・契!Y83)</f>
        <v/>
      </c>
      <c r="Z83" s="410" t="str">
        <f t="shared" si="16"/>
        <v/>
      </c>
      <c r="AA83" s="410" t="str">
        <f t="shared" si="17"/>
        <v/>
      </c>
      <c r="AB83" s="435" t="str">
        <f>IF(【2】見・契!AB83="","",【2】見・契!AB83)</f>
        <v/>
      </c>
      <c r="AC83" s="705" t="str">
        <f>IF(【2】見・契!AC83="","",【2】見・契!AC83)</f>
        <v/>
      </c>
      <c r="AD83" s="410" t="str">
        <f t="shared" si="18"/>
        <v/>
      </c>
      <c r="AE83" s="410" t="str">
        <f t="shared" si="19"/>
        <v/>
      </c>
      <c r="AF83" s="432" t="str">
        <f>IF(【2】見・契!$AF83="",IF($P83="講習料",IF($E83="","",TIME(HOUR($G83-$E83),ROUNDUP(MINUTE($G83-$E83)/30,0)*30,0)*24),""),IF(OR(【2】見・契!$E83&lt;&gt;$E83,【2】見・契!$G83&lt;&gt;$G83),TIME(HOUR($G83-$E83),ROUNDUP(MINUTE($G83-$E83)/30,0)*30,0)*24,IF($P83&lt;&gt;"講習料","",【2】見・契!$AF83)))</f>
        <v/>
      </c>
      <c r="AG83" s="433" t="str">
        <f>IF($M83="","",IF($P83="講習料",IF($O83="サブ",HLOOKUP(M83,'2024単価表'!$A$27:$B$28,2,0)/2,HLOOKUP(M83,'2024単価表'!$A$27:$B$28,2,0)),""))</f>
        <v/>
      </c>
      <c r="AH83" s="410" t="str">
        <f t="shared" si="14"/>
        <v/>
      </c>
      <c r="AI83" s="432" t="str">
        <f>IF(【2】見・契!$AI83="",IF($P83="検討会(法人参加)",IF($E83="","",TIME(HOUR($G83-$E83),ROUNDUP(MINUTE($G83-$E83)/30,0)*30,0)*24),""),IF(OR(【2】見・契!$E83&lt;&gt;$E83,【2】見・契!$G83&lt;&gt;$G83),TIME(HOUR($G83-$E83),ROUNDUP(MINUTE($G83-$E83)/30,0)*30,0)*24,IF($P83&lt;&gt;"検討会(法人参加)","",【2】見・契!$AI83)))</f>
        <v/>
      </c>
      <c r="AJ83" s="496" t="str">
        <f>IF($M83="","",IF($P83="検討会(法人参加)",HLOOKUP(M83,'2024単価表'!$A$27:$B$28,2,0)/2,""))</f>
        <v/>
      </c>
      <c r="AK83" s="410" t="str">
        <f t="shared" si="15"/>
        <v/>
      </c>
      <c r="AL83" s="436"/>
      <c r="AM83" s="745" t="str">
        <f>IF(【2】見・契!$AM83="","",【2】見・契!$AM83)</f>
        <v/>
      </c>
    </row>
    <row r="84" spans="4:39" ht="27.75" customHeight="1">
      <c r="D84" s="587" t="str">
        <f>IF(【2】見・契!D84="","",【2】見・契!D84)</f>
        <v/>
      </c>
      <c r="E84" s="438" t="str">
        <f>IF(【2】見・契!E84="","",【2】見・契!E84)</f>
        <v/>
      </c>
      <c r="F84" s="703" t="s">
        <v>244</v>
      </c>
      <c r="G84" s="402" t="str">
        <f>IF(【2】見・契!G84="","",【2】見・契!G84)</f>
        <v/>
      </c>
      <c r="H84" s="705" t="str">
        <f>IF(【2】見・契!H84="","",【2】見・契!H84)</f>
        <v/>
      </c>
      <c r="I84" s="1050" t="str">
        <f>IF(【2】見・契!I84="","",【2】見・契!I84)</f>
        <v/>
      </c>
      <c r="J84" s="1050"/>
      <c r="K84" s="737" t="str">
        <f>IF(【2】見・契!K84="","",【2】見・契!K84)</f>
        <v/>
      </c>
      <c r="L84" s="737" t="str">
        <f>IF(【2】見・契!L84="","",【2】見・契!L84)</f>
        <v/>
      </c>
      <c r="M84" s="705" t="str">
        <f>IF(【2】見・契!M84="","",【2】見・契!M84)</f>
        <v/>
      </c>
      <c r="N84" s="404" t="str">
        <f>IF(【2】見・契!N84="","",【2】見・契!N84)</f>
        <v/>
      </c>
      <c r="O84" s="430" t="str">
        <f>IF(【2】見・契!O84="","",【2】見・契!O84)</f>
        <v/>
      </c>
      <c r="P84" s="431" t="str">
        <f>IF(【2】見・契!P84="","",【2】見・契!P84)</f>
        <v/>
      </c>
      <c r="Q84" s="437" t="str">
        <f>IF(【2】見・契!$Q84="",IF($P84="講師",IF($E84="","",TIME(HOUR($G84-$E84),ROUNDUP(MINUTE($G84-$E84)/30,0)*30,0)*24),""),IF(OR(【2】見・契!$E84&lt;&gt;$E84,【2】見・契!$G84&lt;&gt;$G84),TIME(HOUR($G84-$E84),ROUNDUP(MINUTE($G84-$E84)/30,0)*30,0)*24,IF($P84&lt;&gt;"講師","",【2】見・契!$Q84)))</f>
        <v/>
      </c>
      <c r="R84" s="433" t="str">
        <f>IF($M84="","",IF($P84="講師",IF($O84="サブ",HLOOKUP(M84,'2024単価表'!$A$4:$B$5,2,FALSE)/2,HLOOKUP(M84,'2024単価表'!$A$4:$B$5,2,FALSE)),""))</f>
        <v/>
      </c>
      <c r="S84" s="410" t="str">
        <f t="shared" si="12"/>
        <v/>
      </c>
      <c r="T84" s="437" t="str">
        <f>IF(【2】見・契!$T84="",IF($P84="検討会等参加",IF($E84="","",TIME(HOUR($G84-$E84),ROUNDUP(MINUTE($G84-$E84)/30,0)*30,0)*24),""),IF(OR(【2】見・契!$E84&lt;&gt;$E84,【2】見・契!$G84&lt;&gt;$G84),TIME(HOUR($G84-$E84),ROUNDUP(MINUTE($G84-$E84)/30,0)*30,0)*24,IF($P84&lt;&gt;"検討会等参加","",【2】見・契!$T84)))</f>
        <v/>
      </c>
      <c r="U84" s="433" t="str">
        <f>IF($M84="","",IF($P84="検討会等参加",HLOOKUP(M84,'2024単価表'!$A$11:$B$12,2,0),""))</f>
        <v/>
      </c>
      <c r="V84" s="410" t="str">
        <f t="shared" si="13"/>
        <v/>
      </c>
      <c r="W84" s="404" t="str">
        <f>IF(【2】見・契!W84="","",【2】見・契!W84)</f>
        <v/>
      </c>
      <c r="X84" s="434" t="str">
        <f>IF(【2】見・契!X84="","",【2】見・契!X84)</f>
        <v/>
      </c>
      <c r="Y84" s="705" t="str">
        <f>IF(【2】見・契!Y84="","",【2】見・契!Y84)</f>
        <v/>
      </c>
      <c r="Z84" s="410" t="str">
        <f t="shared" si="16"/>
        <v/>
      </c>
      <c r="AA84" s="410" t="str">
        <f t="shared" si="17"/>
        <v/>
      </c>
      <c r="AB84" s="435" t="str">
        <f>IF(【2】見・契!AB84="","",【2】見・契!AB84)</f>
        <v/>
      </c>
      <c r="AC84" s="705" t="str">
        <f>IF(【2】見・契!AC84="","",【2】見・契!AC84)</f>
        <v/>
      </c>
      <c r="AD84" s="410" t="str">
        <f t="shared" si="18"/>
        <v/>
      </c>
      <c r="AE84" s="410" t="str">
        <f t="shared" si="19"/>
        <v/>
      </c>
      <c r="AF84" s="437" t="str">
        <f>IF(【2】見・契!$AF84="",IF($P84="講習料",IF($E84="","",TIME(HOUR($G84-$E84),ROUNDUP(MINUTE($G84-$E84)/30,0)*30,0)*24),""),IF(OR(【2】見・契!$E84&lt;&gt;$E84,【2】見・契!$G84&lt;&gt;$G84),TIME(HOUR($G84-$E84),ROUNDUP(MINUTE($G84-$E84)/30,0)*30,0)*24,IF($P84&lt;&gt;"講習料","",【2】見・契!$AF84)))</f>
        <v/>
      </c>
      <c r="AG84" s="433" t="str">
        <f>IF($M84="","",IF($P84="講習料",IF($O84="サブ",HLOOKUP(M84,'2024単価表'!$A$27:$B$28,2,0)/2,HLOOKUP(M84,'2024単価表'!$A$27:$B$28,2,0)),""))</f>
        <v/>
      </c>
      <c r="AH84" s="410" t="str">
        <f t="shared" si="14"/>
        <v/>
      </c>
      <c r="AI84" s="437" t="str">
        <f>IF(【2】見・契!$AI84="",IF($P84="検討会(法人参加)",IF($E84="","",TIME(HOUR($G84-$E84),ROUNDUP(MINUTE($G84-$E84)/30,0)*30,0)*24),""),IF(OR(【2】見・契!$E84&lt;&gt;$E84,【2】見・契!$G84&lt;&gt;$G84),TIME(HOUR($G84-$E84),ROUNDUP(MINUTE($G84-$E84)/30,0)*30,0)*24,IF($P84&lt;&gt;"検討会(法人参加)","",【2】見・契!$AI84)))</f>
        <v/>
      </c>
      <c r="AJ84" s="496" t="str">
        <f>IF($M84="","",IF($P84="検討会(法人参加)",HLOOKUP(M84,'2024単価表'!$A$27:$B$28,2,0)/2,""))</f>
        <v/>
      </c>
      <c r="AK84" s="410" t="str">
        <f t="shared" si="15"/>
        <v/>
      </c>
      <c r="AL84" s="436"/>
      <c r="AM84" s="745" t="str">
        <f>IF(【2】見・契!$AM84="","",【2】見・契!$AM84)</f>
        <v/>
      </c>
    </row>
    <row r="85" spans="4:39" ht="27.75" customHeight="1">
      <c r="D85" s="587" t="str">
        <f>IF(【2】見・契!D85="","",【2】見・契!D85)</f>
        <v/>
      </c>
      <c r="E85" s="438" t="str">
        <f>IF(【2】見・契!E85="","",【2】見・契!E85)</f>
        <v/>
      </c>
      <c r="F85" s="703" t="s">
        <v>245</v>
      </c>
      <c r="G85" s="402" t="str">
        <f>IF(【2】見・契!G85="","",【2】見・契!G85)</f>
        <v/>
      </c>
      <c r="H85" s="705" t="str">
        <f>IF(【2】見・契!H85="","",【2】見・契!H85)</f>
        <v/>
      </c>
      <c r="I85" s="1050" t="str">
        <f>IF(【2】見・契!I85="","",【2】見・契!I85)</f>
        <v/>
      </c>
      <c r="J85" s="1050"/>
      <c r="K85" s="737" t="str">
        <f>IF(【2】見・契!K85="","",【2】見・契!K85)</f>
        <v/>
      </c>
      <c r="L85" s="737" t="str">
        <f>IF(【2】見・契!L85="","",【2】見・契!L85)</f>
        <v/>
      </c>
      <c r="M85" s="403" t="str">
        <f>IF(【2】見・契!M85="","",【2】見・契!M85)</f>
        <v/>
      </c>
      <c r="N85" s="404" t="str">
        <f>IF(【2】見・契!N85="","",【2】見・契!N85)</f>
        <v/>
      </c>
      <c r="O85" s="430" t="str">
        <f>IF(【2】見・契!O85="","",【2】見・契!O85)</f>
        <v/>
      </c>
      <c r="P85" s="431" t="str">
        <f>IF(【2】見・契!P85="","",【2】見・契!P85)</f>
        <v/>
      </c>
      <c r="Q85" s="432" t="str">
        <f>IF(【2】見・契!$Q85="",IF($P85="講師",IF($E85="","",TIME(HOUR($G85-$E85),ROUNDUP(MINUTE($G85-$E85)/30,0)*30,0)*24),""),IF(OR(【2】見・契!$E85&lt;&gt;$E85,【2】見・契!$G85&lt;&gt;$G85),TIME(HOUR($G85-$E85),ROUNDUP(MINUTE($G85-$E85)/30,0)*30,0)*24,IF($P85&lt;&gt;"講師","",【2】見・契!$Q85)))</f>
        <v/>
      </c>
      <c r="R85" s="433" t="str">
        <f>IF($M85="","",IF($P85="講師",IF($O85="サブ",HLOOKUP(M85,'2024単価表'!$A$4:$B$5,2,FALSE)/2,HLOOKUP(M85,'2024単価表'!$A$4:$B$5,2,FALSE)),""))</f>
        <v/>
      </c>
      <c r="S85" s="410" t="str">
        <f t="shared" si="12"/>
        <v/>
      </c>
      <c r="T85" s="432" t="str">
        <f>IF(【2】見・契!$T85="",IF($P85="検討会等参加",IF($E85="","",TIME(HOUR($G85-$E85),ROUNDUP(MINUTE($G85-$E85)/30,0)*30,0)*24),""),IF(OR(【2】見・契!$E85&lt;&gt;$E85,【2】見・契!$G85&lt;&gt;$G85),TIME(HOUR($G85-$E85),ROUNDUP(MINUTE($G85-$E85)/30,0)*30,0)*24,IF($P85&lt;&gt;"検討会等参加","",【2】見・契!$T85)))</f>
        <v/>
      </c>
      <c r="U85" s="433" t="str">
        <f>IF($M85="","",IF($P85="検討会等参加",HLOOKUP(M85,'2024単価表'!$A$11:$B$12,2,0),""))</f>
        <v/>
      </c>
      <c r="V85" s="410" t="str">
        <f t="shared" si="13"/>
        <v/>
      </c>
      <c r="W85" s="404" t="str">
        <f>IF(【2】見・契!W85="","",【2】見・契!W85)</f>
        <v/>
      </c>
      <c r="X85" s="434" t="str">
        <f>IF(【2】見・契!X85="","",【2】見・契!X85)</f>
        <v/>
      </c>
      <c r="Y85" s="403" t="str">
        <f>IF(【2】見・契!Y85="","",【2】見・契!Y85)</f>
        <v/>
      </c>
      <c r="Z85" s="410" t="str">
        <f t="shared" si="16"/>
        <v/>
      </c>
      <c r="AA85" s="410" t="str">
        <f t="shared" si="17"/>
        <v/>
      </c>
      <c r="AB85" s="435" t="str">
        <f>IF(【2】見・契!AB85="","",【2】見・契!AB85)</f>
        <v/>
      </c>
      <c r="AC85" s="705" t="str">
        <f>IF(【2】見・契!AC85="","",【2】見・契!AC85)</f>
        <v/>
      </c>
      <c r="AD85" s="410" t="str">
        <f t="shared" si="18"/>
        <v/>
      </c>
      <c r="AE85" s="410" t="str">
        <f t="shared" si="19"/>
        <v/>
      </c>
      <c r="AF85" s="432" t="str">
        <f>IF(【2】見・契!$AF85="",IF($P85="講習料",IF($E85="","",TIME(HOUR($G85-$E85),ROUNDUP(MINUTE($G85-$E85)/30,0)*30,0)*24),""),IF(OR(【2】見・契!$E85&lt;&gt;$E85,【2】見・契!$G85&lt;&gt;$G85),TIME(HOUR($G85-$E85),ROUNDUP(MINUTE($G85-$E85)/30,0)*30,0)*24,IF($P85&lt;&gt;"講習料","",【2】見・契!$AF85)))</f>
        <v/>
      </c>
      <c r="AG85" s="433" t="str">
        <f>IF($M85="","",IF($P85="講習料",IF($O85="サブ",HLOOKUP(M85,'2024単価表'!$A$27:$B$28,2,0)/2,HLOOKUP(M85,'2024単価表'!$A$27:$B$28,2,0)),""))</f>
        <v/>
      </c>
      <c r="AH85" s="410" t="str">
        <f t="shared" si="14"/>
        <v/>
      </c>
      <c r="AI85" s="432" t="str">
        <f>IF(【2】見・契!$AI85="",IF($P85="検討会(法人参加)",IF($E85="","",TIME(HOUR($G85-$E85),ROUNDUP(MINUTE($G85-$E85)/30,0)*30,0)*24),""),IF(OR(【2】見・契!$E85&lt;&gt;$E85,【2】見・契!$G85&lt;&gt;$G85),TIME(HOUR($G85-$E85),ROUNDUP(MINUTE($G85-$E85)/30,0)*30,0)*24,IF($P85&lt;&gt;"検討会(法人参加)","",【2】見・契!$AI85)))</f>
        <v/>
      </c>
      <c r="AJ85" s="496" t="str">
        <f>IF($M85="","",IF($P85="検討会(法人参加)",HLOOKUP(M85,'2024単価表'!$A$27:$B$28,2,0)/2,""))</f>
        <v/>
      </c>
      <c r="AK85" s="410" t="str">
        <f t="shared" si="15"/>
        <v/>
      </c>
      <c r="AL85" s="436"/>
      <c r="AM85" s="745" t="str">
        <f>IF(【2】見・契!$AM85="","",【2】見・契!$AM85)</f>
        <v/>
      </c>
    </row>
    <row r="86" spans="4:39" ht="27.75" customHeight="1">
      <c r="D86" s="587" t="str">
        <f>IF(【2】見・契!D86="","",【2】見・契!D86)</f>
        <v/>
      </c>
      <c r="E86" s="438" t="str">
        <f>IF(【2】見・契!E86="","",【2】見・契!E86)</f>
        <v/>
      </c>
      <c r="F86" s="703" t="s">
        <v>244</v>
      </c>
      <c r="G86" s="402" t="str">
        <f>IF(【2】見・契!G86="","",【2】見・契!G86)</f>
        <v/>
      </c>
      <c r="H86" s="705" t="str">
        <f>IF(【2】見・契!H86="","",【2】見・契!H86)</f>
        <v/>
      </c>
      <c r="I86" s="1050" t="str">
        <f>IF(【2】見・契!I86="","",【2】見・契!I86)</f>
        <v/>
      </c>
      <c r="J86" s="1050"/>
      <c r="K86" s="737" t="str">
        <f>IF(【2】見・契!K86="","",【2】見・契!K86)</f>
        <v/>
      </c>
      <c r="L86" s="737" t="str">
        <f>IF(【2】見・契!L86="","",【2】見・契!L86)</f>
        <v/>
      </c>
      <c r="M86" s="705" t="str">
        <f>IF(【2】見・契!M86="","",【2】見・契!M86)</f>
        <v/>
      </c>
      <c r="N86" s="404" t="str">
        <f>IF(【2】見・契!N86="","",【2】見・契!N86)</f>
        <v/>
      </c>
      <c r="O86" s="430" t="str">
        <f>IF(【2】見・契!O86="","",【2】見・契!O86)</f>
        <v/>
      </c>
      <c r="P86" s="431" t="str">
        <f>IF(【2】見・契!P86="","",【2】見・契!P86)</f>
        <v/>
      </c>
      <c r="Q86" s="437" t="str">
        <f>IF(【2】見・契!$Q86="",IF($P86="講師",IF($E86="","",TIME(HOUR($G86-$E86),ROUNDUP(MINUTE($G86-$E86)/30,0)*30,0)*24),""),IF(OR(【2】見・契!$E86&lt;&gt;$E86,【2】見・契!$G86&lt;&gt;$G86),TIME(HOUR($G86-$E86),ROUNDUP(MINUTE($G86-$E86)/30,0)*30,0)*24,IF($P86&lt;&gt;"講師","",【2】見・契!$Q86)))</f>
        <v/>
      </c>
      <c r="R86" s="433" t="str">
        <f>IF($M86="","",IF($P86="講師",IF($O86="サブ",HLOOKUP(M86,'2024単価表'!$A$4:$B$5,2,FALSE)/2,HLOOKUP(M86,'2024単価表'!$A$4:$B$5,2,FALSE)),""))</f>
        <v/>
      </c>
      <c r="S86" s="410" t="str">
        <f t="shared" si="12"/>
        <v/>
      </c>
      <c r="T86" s="437" t="str">
        <f>IF(【2】見・契!$T86="",IF($P86="検討会等参加",IF($E86="","",TIME(HOUR($G86-$E86),ROUNDUP(MINUTE($G86-$E86)/30,0)*30,0)*24),""),IF(OR(【2】見・契!$E86&lt;&gt;$E86,【2】見・契!$G86&lt;&gt;$G86),TIME(HOUR($G86-$E86),ROUNDUP(MINUTE($G86-$E86)/30,0)*30,0)*24,IF($P86&lt;&gt;"検討会等参加","",【2】見・契!$T86)))</f>
        <v/>
      </c>
      <c r="U86" s="433" t="str">
        <f>IF($M86="","",IF($P86="検討会等参加",HLOOKUP(M86,'2024単価表'!$A$11:$B$12,2,0),""))</f>
        <v/>
      </c>
      <c r="V86" s="410" t="str">
        <f t="shared" si="13"/>
        <v/>
      </c>
      <c r="W86" s="404" t="str">
        <f>IF(【2】見・契!W86="","",【2】見・契!W86)</f>
        <v/>
      </c>
      <c r="X86" s="434" t="str">
        <f>IF(【2】見・契!X86="","",【2】見・契!X86)</f>
        <v/>
      </c>
      <c r="Y86" s="705" t="str">
        <f>IF(【2】見・契!Y86="","",【2】見・契!Y86)</f>
        <v/>
      </c>
      <c r="Z86" s="410" t="str">
        <f t="shared" si="16"/>
        <v/>
      </c>
      <c r="AA86" s="410" t="str">
        <f t="shared" si="17"/>
        <v/>
      </c>
      <c r="AB86" s="435" t="str">
        <f>IF(【2】見・契!AB86="","",【2】見・契!AB86)</f>
        <v/>
      </c>
      <c r="AC86" s="705" t="str">
        <f>IF(【2】見・契!AC86="","",【2】見・契!AC86)</f>
        <v/>
      </c>
      <c r="AD86" s="410" t="str">
        <f t="shared" si="18"/>
        <v/>
      </c>
      <c r="AE86" s="410" t="str">
        <f t="shared" si="19"/>
        <v/>
      </c>
      <c r="AF86" s="437" t="str">
        <f>IF(【2】見・契!$AF86="",IF($P86="講習料",IF($E86="","",TIME(HOUR($G86-$E86),ROUNDUP(MINUTE($G86-$E86)/30,0)*30,0)*24),""),IF(OR(【2】見・契!$E86&lt;&gt;$E86,【2】見・契!$G86&lt;&gt;$G86),TIME(HOUR($G86-$E86),ROUNDUP(MINUTE($G86-$E86)/30,0)*30,0)*24,IF($P86&lt;&gt;"講習料","",【2】見・契!$AF86)))</f>
        <v/>
      </c>
      <c r="AG86" s="433" t="str">
        <f>IF($M86="","",IF($P86="講習料",IF($O86="サブ",HLOOKUP(M86,'2024単価表'!$A$27:$B$28,2,0)/2,HLOOKUP(M86,'2024単価表'!$A$27:$B$28,2,0)),""))</f>
        <v/>
      </c>
      <c r="AH86" s="410" t="str">
        <f t="shared" si="14"/>
        <v/>
      </c>
      <c r="AI86" s="437" t="str">
        <f>IF(【2】見・契!$AI86="",IF($P86="検討会(法人参加)",IF($E86="","",TIME(HOUR($G86-$E86),ROUNDUP(MINUTE($G86-$E86)/30,0)*30,0)*24),""),IF(OR(【2】見・契!$E86&lt;&gt;$E86,【2】見・契!$G86&lt;&gt;$G86),TIME(HOUR($G86-$E86),ROUNDUP(MINUTE($G86-$E86)/30,0)*30,0)*24,IF($P86&lt;&gt;"検討会(法人参加)","",【2】見・契!$AI86)))</f>
        <v/>
      </c>
      <c r="AJ86" s="496" t="str">
        <f>IF($M86="","",IF($P86="検討会(法人参加)",HLOOKUP(M86,'2024単価表'!$A$27:$B$28,2,0)/2,""))</f>
        <v/>
      </c>
      <c r="AK86" s="410" t="str">
        <f t="shared" si="15"/>
        <v/>
      </c>
      <c r="AL86" s="436"/>
      <c r="AM86" s="745" t="str">
        <f>IF(【2】見・契!$AM86="","",【2】見・契!$AM86)</f>
        <v/>
      </c>
    </row>
    <row r="87" spans="4:39" ht="27.75" customHeight="1">
      <c r="D87" s="587" t="str">
        <f>IF(【2】見・契!D87="","",【2】見・契!D87)</f>
        <v/>
      </c>
      <c r="E87" s="438" t="str">
        <f>IF(【2】見・契!E87="","",【2】見・契!E87)</f>
        <v/>
      </c>
      <c r="F87" s="703" t="s">
        <v>245</v>
      </c>
      <c r="G87" s="402" t="str">
        <f>IF(【2】見・契!G87="","",【2】見・契!G87)</f>
        <v/>
      </c>
      <c r="H87" s="705" t="str">
        <f>IF(【2】見・契!H87="","",【2】見・契!H87)</f>
        <v/>
      </c>
      <c r="I87" s="1050" t="str">
        <f>IF(【2】見・契!I87="","",【2】見・契!I87)</f>
        <v/>
      </c>
      <c r="J87" s="1050"/>
      <c r="K87" s="737" t="str">
        <f>IF(【2】見・契!K87="","",【2】見・契!K87)</f>
        <v/>
      </c>
      <c r="L87" s="737" t="str">
        <f>IF(【2】見・契!L87="","",【2】見・契!L87)</f>
        <v/>
      </c>
      <c r="M87" s="403" t="str">
        <f>IF(【2】見・契!M87="","",【2】見・契!M87)</f>
        <v/>
      </c>
      <c r="N87" s="404" t="str">
        <f>IF(【2】見・契!N87="","",【2】見・契!N87)</f>
        <v/>
      </c>
      <c r="O87" s="430" t="str">
        <f>IF(【2】見・契!O87="","",【2】見・契!O87)</f>
        <v/>
      </c>
      <c r="P87" s="431" t="str">
        <f>IF(【2】見・契!P87="","",【2】見・契!P87)</f>
        <v/>
      </c>
      <c r="Q87" s="432" t="str">
        <f>IF(【2】見・契!$Q87="",IF($P87="講師",IF($E87="","",TIME(HOUR($G87-$E87),ROUNDUP(MINUTE($G87-$E87)/30,0)*30,0)*24),""),IF(OR(【2】見・契!$E87&lt;&gt;$E87,【2】見・契!$G87&lt;&gt;$G87),TIME(HOUR($G87-$E87),ROUNDUP(MINUTE($G87-$E87)/30,0)*30,0)*24,IF($P87&lt;&gt;"講師","",【2】見・契!$Q87)))</f>
        <v/>
      </c>
      <c r="R87" s="433" t="str">
        <f>IF($M87="","",IF($P87="講師",IF($O87="サブ",HLOOKUP(M87,'2024単価表'!$A$4:$B$5,2,FALSE)/2,HLOOKUP(M87,'2024単価表'!$A$4:$B$5,2,FALSE)),""))</f>
        <v/>
      </c>
      <c r="S87" s="410" t="str">
        <f t="shared" si="12"/>
        <v/>
      </c>
      <c r="T87" s="432" t="str">
        <f>IF(【2】見・契!$T87="",IF($P87="検討会等参加",IF($E87="","",TIME(HOUR($G87-$E87),ROUNDUP(MINUTE($G87-$E87)/30,0)*30,0)*24),""),IF(OR(【2】見・契!$E87&lt;&gt;$E87,【2】見・契!$G87&lt;&gt;$G87),TIME(HOUR($G87-$E87),ROUNDUP(MINUTE($G87-$E87)/30,0)*30,0)*24,IF($P87&lt;&gt;"検討会等参加","",【2】見・契!$T87)))</f>
        <v/>
      </c>
      <c r="U87" s="433" t="str">
        <f>IF($M87="","",IF($P87="検討会等参加",HLOOKUP(M87,'2024単価表'!$A$11:$B$12,2,0),""))</f>
        <v/>
      </c>
      <c r="V87" s="410" t="str">
        <f t="shared" si="13"/>
        <v/>
      </c>
      <c r="W87" s="404" t="str">
        <f>IF(【2】見・契!W87="","",【2】見・契!W87)</f>
        <v/>
      </c>
      <c r="X87" s="434" t="str">
        <f>IF(【2】見・契!X87="","",【2】見・契!X87)</f>
        <v/>
      </c>
      <c r="Y87" s="403" t="str">
        <f>IF(【2】見・契!Y87="","",【2】見・契!Y87)</f>
        <v/>
      </c>
      <c r="Z87" s="410" t="str">
        <f t="shared" si="16"/>
        <v/>
      </c>
      <c r="AA87" s="410" t="str">
        <f t="shared" si="17"/>
        <v/>
      </c>
      <c r="AB87" s="435" t="str">
        <f>IF(【2】見・契!AB87="","",【2】見・契!AB87)</f>
        <v/>
      </c>
      <c r="AC87" s="705" t="str">
        <f>IF(【2】見・契!AC87="","",【2】見・契!AC87)</f>
        <v/>
      </c>
      <c r="AD87" s="410" t="str">
        <f t="shared" si="18"/>
        <v/>
      </c>
      <c r="AE87" s="410" t="str">
        <f t="shared" si="19"/>
        <v/>
      </c>
      <c r="AF87" s="432" t="str">
        <f>IF(【2】見・契!$AF87="",IF($P87="講習料",IF($E87="","",TIME(HOUR($G87-$E87),ROUNDUP(MINUTE($G87-$E87)/30,0)*30,0)*24),""),IF(OR(【2】見・契!$E87&lt;&gt;$E87,【2】見・契!$G87&lt;&gt;$G87),TIME(HOUR($G87-$E87),ROUNDUP(MINUTE($G87-$E87)/30,0)*30,0)*24,IF($P87&lt;&gt;"講習料","",【2】見・契!$AF87)))</f>
        <v/>
      </c>
      <c r="AG87" s="433" t="str">
        <f>IF($M87="","",IF($P87="講習料",IF($O87="サブ",HLOOKUP(M87,'2024単価表'!$A$27:$B$28,2,0)/2,HLOOKUP(M87,'2024単価表'!$A$27:$B$28,2,0)),""))</f>
        <v/>
      </c>
      <c r="AH87" s="410" t="str">
        <f t="shared" si="14"/>
        <v/>
      </c>
      <c r="AI87" s="432" t="str">
        <f>IF(【2】見・契!$AI87="",IF($P87="検討会(法人参加)",IF($E87="","",TIME(HOUR($G87-$E87),ROUNDUP(MINUTE($G87-$E87)/30,0)*30,0)*24),""),IF(OR(【2】見・契!$E87&lt;&gt;$E87,【2】見・契!$G87&lt;&gt;$G87),TIME(HOUR($G87-$E87),ROUNDUP(MINUTE($G87-$E87)/30,0)*30,0)*24,IF($P87&lt;&gt;"検討会(法人参加)","",【2】見・契!$AI87)))</f>
        <v/>
      </c>
      <c r="AJ87" s="496" t="str">
        <f>IF($M87="","",IF($P87="検討会(法人参加)",HLOOKUP(M87,'2024単価表'!$A$27:$B$28,2,0)/2,""))</f>
        <v/>
      </c>
      <c r="AK87" s="410" t="str">
        <f t="shared" si="15"/>
        <v/>
      </c>
      <c r="AL87" s="436"/>
      <c r="AM87" s="745" t="str">
        <f>IF(【2】見・契!$AM87="","",【2】見・契!$AM87)</f>
        <v/>
      </c>
    </row>
    <row r="88" spans="4:39" ht="27.75" customHeight="1">
      <c r="D88" s="587" t="str">
        <f>IF(【2】見・契!D88="","",【2】見・契!D88)</f>
        <v/>
      </c>
      <c r="E88" s="438" t="str">
        <f>IF(【2】見・契!E88="","",【2】見・契!E88)</f>
        <v/>
      </c>
      <c r="F88" s="703" t="s">
        <v>244</v>
      </c>
      <c r="G88" s="402" t="str">
        <f>IF(【2】見・契!G88="","",【2】見・契!G88)</f>
        <v/>
      </c>
      <c r="H88" s="705" t="str">
        <f>IF(【2】見・契!H88="","",【2】見・契!H88)</f>
        <v/>
      </c>
      <c r="I88" s="1050" t="str">
        <f>IF(【2】見・契!I88="","",【2】見・契!I88)</f>
        <v/>
      </c>
      <c r="J88" s="1050"/>
      <c r="K88" s="737" t="str">
        <f>IF(【2】見・契!K88="","",【2】見・契!K88)</f>
        <v/>
      </c>
      <c r="L88" s="737" t="str">
        <f>IF(【2】見・契!L88="","",【2】見・契!L88)</f>
        <v/>
      </c>
      <c r="M88" s="705" t="str">
        <f>IF(【2】見・契!M88="","",【2】見・契!M88)</f>
        <v/>
      </c>
      <c r="N88" s="404" t="str">
        <f>IF(【2】見・契!N88="","",【2】見・契!N88)</f>
        <v/>
      </c>
      <c r="O88" s="430" t="str">
        <f>IF(【2】見・契!O88="","",【2】見・契!O88)</f>
        <v/>
      </c>
      <c r="P88" s="431" t="str">
        <f>IF(【2】見・契!P88="","",【2】見・契!P88)</f>
        <v/>
      </c>
      <c r="Q88" s="437" t="str">
        <f>IF(【2】見・契!$Q88="",IF($P88="講師",IF($E88="","",TIME(HOUR($G88-$E88),ROUNDUP(MINUTE($G88-$E88)/30,0)*30,0)*24),""),IF(OR(【2】見・契!$E88&lt;&gt;$E88,【2】見・契!$G88&lt;&gt;$G88),TIME(HOUR($G88-$E88),ROUNDUP(MINUTE($G88-$E88)/30,0)*30,0)*24,IF($P88&lt;&gt;"講師","",【2】見・契!$Q88)))</f>
        <v/>
      </c>
      <c r="R88" s="433" t="str">
        <f>IF($M88="","",IF($P88="講師",IF($O88="サブ",HLOOKUP(M88,'2024単価表'!$A$4:$B$5,2,FALSE)/2,HLOOKUP(M88,'2024単価表'!$A$4:$B$5,2,FALSE)),""))</f>
        <v/>
      </c>
      <c r="S88" s="410" t="str">
        <f t="shared" si="12"/>
        <v/>
      </c>
      <c r="T88" s="437" t="str">
        <f>IF(【2】見・契!$T88="",IF($P88="検討会等参加",IF($E88="","",TIME(HOUR($G88-$E88),ROUNDUP(MINUTE($G88-$E88)/30,0)*30,0)*24),""),IF(OR(【2】見・契!$E88&lt;&gt;$E88,【2】見・契!$G88&lt;&gt;$G88),TIME(HOUR($G88-$E88),ROUNDUP(MINUTE($G88-$E88)/30,0)*30,0)*24,IF($P88&lt;&gt;"検討会等参加","",【2】見・契!$T88)))</f>
        <v/>
      </c>
      <c r="U88" s="433" t="str">
        <f>IF($M88="","",IF($P88="検討会等参加",HLOOKUP(M88,'2024単価表'!$A$11:$B$12,2,0),""))</f>
        <v/>
      </c>
      <c r="V88" s="410" t="str">
        <f t="shared" si="13"/>
        <v/>
      </c>
      <c r="W88" s="404" t="str">
        <f>IF(【2】見・契!W88="","",【2】見・契!W88)</f>
        <v/>
      </c>
      <c r="X88" s="434" t="str">
        <f>IF(【2】見・契!X88="","",【2】見・契!X88)</f>
        <v/>
      </c>
      <c r="Y88" s="705" t="str">
        <f>IF(【2】見・契!Y88="","",【2】見・契!Y88)</f>
        <v/>
      </c>
      <c r="Z88" s="410" t="str">
        <f t="shared" si="16"/>
        <v/>
      </c>
      <c r="AA88" s="410" t="str">
        <f t="shared" si="17"/>
        <v/>
      </c>
      <c r="AB88" s="435" t="str">
        <f>IF(【2】見・契!AB88="","",【2】見・契!AB88)</f>
        <v/>
      </c>
      <c r="AC88" s="705" t="str">
        <f>IF(【2】見・契!AC88="","",【2】見・契!AC88)</f>
        <v/>
      </c>
      <c r="AD88" s="410" t="str">
        <f t="shared" si="18"/>
        <v/>
      </c>
      <c r="AE88" s="410" t="str">
        <f t="shared" si="19"/>
        <v/>
      </c>
      <c r="AF88" s="437" t="str">
        <f>IF(【2】見・契!$AF88="",IF($P88="講習料",IF($E88="","",TIME(HOUR($G88-$E88),ROUNDUP(MINUTE($G88-$E88)/30,0)*30,0)*24),""),IF(OR(【2】見・契!$E88&lt;&gt;$E88,【2】見・契!$G88&lt;&gt;$G88),TIME(HOUR($G88-$E88),ROUNDUP(MINUTE($G88-$E88)/30,0)*30,0)*24,IF($P88&lt;&gt;"講習料","",【2】見・契!$AF88)))</f>
        <v/>
      </c>
      <c r="AG88" s="433" t="str">
        <f>IF($M88="","",IF($P88="講習料",IF($O88="サブ",HLOOKUP(M88,'2024単価表'!$A$27:$B$28,2,0)/2,HLOOKUP(M88,'2024単価表'!$A$27:$B$28,2,0)),""))</f>
        <v/>
      </c>
      <c r="AH88" s="410" t="str">
        <f t="shared" si="14"/>
        <v/>
      </c>
      <c r="AI88" s="437" t="str">
        <f>IF(【2】見・契!$AI88="",IF($P88="検討会(法人参加)",IF($E88="","",TIME(HOUR($G88-$E88),ROUNDUP(MINUTE($G88-$E88)/30,0)*30,0)*24),""),IF(OR(【2】見・契!$E88&lt;&gt;$E88,【2】見・契!$G88&lt;&gt;$G88),TIME(HOUR($G88-$E88),ROUNDUP(MINUTE($G88-$E88)/30,0)*30,0)*24,IF($P88&lt;&gt;"検討会(法人参加)","",【2】見・契!$AI88)))</f>
        <v/>
      </c>
      <c r="AJ88" s="496" t="str">
        <f>IF($M88="","",IF($P88="検討会(法人参加)",HLOOKUP(M88,'2024単価表'!$A$27:$B$28,2,0)/2,""))</f>
        <v/>
      </c>
      <c r="AK88" s="410" t="str">
        <f t="shared" si="15"/>
        <v/>
      </c>
      <c r="AL88" s="436"/>
      <c r="AM88" s="745" t="str">
        <f>IF(【2】見・契!$AM88="","",【2】見・契!$AM88)</f>
        <v/>
      </c>
    </row>
    <row r="89" spans="4:39" ht="27.75" customHeight="1">
      <c r="D89" s="587" t="str">
        <f>IF(【2】見・契!D89="","",【2】見・契!D89)</f>
        <v/>
      </c>
      <c r="E89" s="438" t="str">
        <f>IF(【2】見・契!E89="","",【2】見・契!E89)</f>
        <v/>
      </c>
      <c r="F89" s="703" t="s">
        <v>245</v>
      </c>
      <c r="G89" s="402" t="str">
        <f>IF(【2】見・契!G89="","",【2】見・契!G89)</f>
        <v/>
      </c>
      <c r="H89" s="705" t="str">
        <f>IF(【2】見・契!H89="","",【2】見・契!H89)</f>
        <v/>
      </c>
      <c r="I89" s="1050" t="str">
        <f>IF(【2】見・契!I89="","",【2】見・契!I89)</f>
        <v/>
      </c>
      <c r="J89" s="1050"/>
      <c r="K89" s="737" t="str">
        <f>IF(【2】見・契!K89="","",【2】見・契!K89)</f>
        <v/>
      </c>
      <c r="L89" s="737" t="str">
        <f>IF(【2】見・契!L89="","",【2】見・契!L89)</f>
        <v/>
      </c>
      <c r="M89" s="403" t="str">
        <f>IF(【2】見・契!M89="","",【2】見・契!M89)</f>
        <v/>
      </c>
      <c r="N89" s="404" t="str">
        <f>IF(【2】見・契!N89="","",【2】見・契!N89)</f>
        <v/>
      </c>
      <c r="O89" s="430" t="str">
        <f>IF(【2】見・契!O89="","",【2】見・契!O89)</f>
        <v/>
      </c>
      <c r="P89" s="431" t="str">
        <f>IF(【2】見・契!P89="","",【2】見・契!P89)</f>
        <v/>
      </c>
      <c r="Q89" s="432" t="str">
        <f>IF(【2】見・契!$Q89="",IF($P89="講師",IF($E89="","",TIME(HOUR($G89-$E89),ROUNDUP(MINUTE($G89-$E89)/30,0)*30,0)*24),""),IF(OR(【2】見・契!$E89&lt;&gt;$E89,【2】見・契!$G89&lt;&gt;$G89),TIME(HOUR($G89-$E89),ROUNDUP(MINUTE($G89-$E89)/30,0)*30,0)*24,IF($P89&lt;&gt;"講師","",【2】見・契!$Q89)))</f>
        <v/>
      </c>
      <c r="R89" s="433" t="str">
        <f>IF($M89="","",IF($P89="講師",IF($O89="サブ",HLOOKUP(M89,'2024単価表'!$A$4:$B$5,2,FALSE)/2,HLOOKUP(M89,'2024単価表'!$A$4:$B$5,2,FALSE)),""))</f>
        <v/>
      </c>
      <c r="S89" s="410" t="str">
        <f t="shared" si="12"/>
        <v/>
      </c>
      <c r="T89" s="432" t="str">
        <f>IF(【2】見・契!$T89="",IF($P89="検討会等参加",IF($E89="","",TIME(HOUR($G89-$E89),ROUNDUP(MINUTE($G89-$E89)/30,0)*30,0)*24),""),IF(OR(【2】見・契!$E89&lt;&gt;$E89,【2】見・契!$G89&lt;&gt;$G89),TIME(HOUR($G89-$E89),ROUNDUP(MINUTE($G89-$E89)/30,0)*30,0)*24,IF($P89&lt;&gt;"検討会等参加","",【2】見・契!$T89)))</f>
        <v/>
      </c>
      <c r="U89" s="433" t="str">
        <f>IF($M89="","",IF($P89="検討会等参加",HLOOKUP(M89,'2024単価表'!$A$11:$B$12,2,0),""))</f>
        <v/>
      </c>
      <c r="V89" s="410" t="str">
        <f t="shared" si="13"/>
        <v/>
      </c>
      <c r="W89" s="404" t="str">
        <f>IF(【2】見・契!W89="","",【2】見・契!W89)</f>
        <v/>
      </c>
      <c r="X89" s="434" t="str">
        <f>IF(【2】見・契!X89="","",【2】見・契!X89)</f>
        <v/>
      </c>
      <c r="Y89" s="403" t="str">
        <f>IF(【2】見・契!Y89="","",【2】見・契!Y89)</f>
        <v/>
      </c>
      <c r="Z89" s="410" t="str">
        <f t="shared" si="16"/>
        <v/>
      </c>
      <c r="AA89" s="410" t="str">
        <f t="shared" si="17"/>
        <v/>
      </c>
      <c r="AB89" s="435" t="str">
        <f>IF(【2】見・契!AB89="","",【2】見・契!AB89)</f>
        <v/>
      </c>
      <c r="AC89" s="705" t="str">
        <f>IF(【2】見・契!AC89="","",【2】見・契!AC89)</f>
        <v/>
      </c>
      <c r="AD89" s="410" t="str">
        <f t="shared" si="18"/>
        <v/>
      </c>
      <c r="AE89" s="410" t="str">
        <f t="shared" si="19"/>
        <v/>
      </c>
      <c r="AF89" s="432" t="str">
        <f>IF(【2】見・契!$AF89="",IF($P89="講習料",IF($E89="","",TIME(HOUR($G89-$E89),ROUNDUP(MINUTE($G89-$E89)/30,0)*30,0)*24),""),IF(OR(【2】見・契!$E89&lt;&gt;$E89,【2】見・契!$G89&lt;&gt;$G89),TIME(HOUR($G89-$E89),ROUNDUP(MINUTE($G89-$E89)/30,0)*30,0)*24,IF($P89&lt;&gt;"講習料","",【2】見・契!$AF89)))</f>
        <v/>
      </c>
      <c r="AG89" s="433" t="str">
        <f>IF($M89="","",IF($P89="講習料",IF($O89="サブ",HLOOKUP(M89,'2024単価表'!$A$27:$B$28,2,0)/2,HLOOKUP(M89,'2024単価表'!$A$27:$B$28,2,0)),""))</f>
        <v/>
      </c>
      <c r="AH89" s="410" t="str">
        <f t="shared" si="14"/>
        <v/>
      </c>
      <c r="AI89" s="432" t="str">
        <f>IF(【2】見・契!$AI89="",IF($P89="検討会(法人参加)",IF($E89="","",TIME(HOUR($G89-$E89),ROUNDUP(MINUTE($G89-$E89)/30,0)*30,0)*24),""),IF(OR(【2】見・契!$E89&lt;&gt;$E89,【2】見・契!$G89&lt;&gt;$G89),TIME(HOUR($G89-$E89),ROUNDUP(MINUTE($G89-$E89)/30,0)*30,0)*24,IF($P89&lt;&gt;"検討会(法人参加)","",【2】見・契!$AI89)))</f>
        <v/>
      </c>
      <c r="AJ89" s="496" t="str">
        <f>IF($M89="","",IF($P89="検討会(法人参加)",HLOOKUP(M89,'2024単価表'!$A$27:$B$28,2,0)/2,""))</f>
        <v/>
      </c>
      <c r="AK89" s="410" t="str">
        <f t="shared" si="15"/>
        <v/>
      </c>
      <c r="AL89" s="436"/>
      <c r="AM89" s="745" t="str">
        <f>IF(【2】見・契!$AM89="","",【2】見・契!$AM89)</f>
        <v/>
      </c>
    </row>
    <row r="90" spans="4:39" ht="27.75" customHeight="1">
      <c r="D90" s="587" t="str">
        <f>IF(【2】見・契!D90="","",【2】見・契!D90)</f>
        <v/>
      </c>
      <c r="E90" s="438" t="str">
        <f>IF(【2】見・契!E90="","",【2】見・契!E90)</f>
        <v/>
      </c>
      <c r="F90" s="703" t="s">
        <v>244</v>
      </c>
      <c r="G90" s="402" t="str">
        <f>IF(【2】見・契!G90="","",【2】見・契!G90)</f>
        <v/>
      </c>
      <c r="H90" s="705" t="str">
        <f>IF(【2】見・契!H90="","",【2】見・契!H90)</f>
        <v/>
      </c>
      <c r="I90" s="1050" t="str">
        <f>IF(【2】見・契!I90="","",【2】見・契!I90)</f>
        <v/>
      </c>
      <c r="J90" s="1050"/>
      <c r="K90" s="737" t="str">
        <f>IF(【2】見・契!K90="","",【2】見・契!K90)</f>
        <v/>
      </c>
      <c r="L90" s="737" t="str">
        <f>IF(【2】見・契!L90="","",【2】見・契!L90)</f>
        <v/>
      </c>
      <c r="M90" s="705" t="str">
        <f>IF(【2】見・契!M90="","",【2】見・契!M90)</f>
        <v/>
      </c>
      <c r="N90" s="404" t="str">
        <f>IF(【2】見・契!N90="","",【2】見・契!N90)</f>
        <v/>
      </c>
      <c r="O90" s="430" t="str">
        <f>IF(【2】見・契!O90="","",【2】見・契!O90)</f>
        <v/>
      </c>
      <c r="P90" s="431" t="str">
        <f>IF(【2】見・契!P90="","",【2】見・契!P90)</f>
        <v/>
      </c>
      <c r="Q90" s="437" t="str">
        <f>IF(【2】見・契!$Q90="",IF($P90="講師",IF($E90="","",TIME(HOUR($G90-$E90),ROUNDUP(MINUTE($G90-$E90)/30,0)*30,0)*24),""),IF(OR(【2】見・契!$E90&lt;&gt;$E90,【2】見・契!$G90&lt;&gt;$G90),TIME(HOUR($G90-$E90),ROUNDUP(MINUTE($G90-$E90)/30,0)*30,0)*24,IF($P90&lt;&gt;"講師","",【2】見・契!$Q90)))</f>
        <v/>
      </c>
      <c r="R90" s="433" t="str">
        <f>IF($M90="","",IF($P90="講師",IF($O90="サブ",HLOOKUP(M90,'2024単価表'!$A$4:$B$5,2,FALSE)/2,HLOOKUP(M90,'2024単価表'!$A$4:$B$5,2,FALSE)),""))</f>
        <v/>
      </c>
      <c r="S90" s="410" t="str">
        <f t="shared" si="12"/>
        <v/>
      </c>
      <c r="T90" s="437" t="str">
        <f>IF(【2】見・契!$T90="",IF($P90="検討会等参加",IF($E90="","",TIME(HOUR($G90-$E90),ROUNDUP(MINUTE($G90-$E90)/30,0)*30,0)*24),""),IF(OR(【2】見・契!$E90&lt;&gt;$E90,【2】見・契!$G90&lt;&gt;$G90),TIME(HOUR($G90-$E90),ROUNDUP(MINUTE($G90-$E90)/30,0)*30,0)*24,IF($P90&lt;&gt;"検討会等参加","",【2】見・契!$T90)))</f>
        <v/>
      </c>
      <c r="U90" s="433" t="str">
        <f>IF($M90="","",IF($P90="検討会等参加",HLOOKUP(M90,'2024単価表'!$A$11:$B$12,2,0),""))</f>
        <v/>
      </c>
      <c r="V90" s="410" t="str">
        <f t="shared" si="13"/>
        <v/>
      </c>
      <c r="W90" s="404" t="str">
        <f>IF(【2】見・契!W90="","",【2】見・契!W90)</f>
        <v/>
      </c>
      <c r="X90" s="434" t="str">
        <f>IF(【2】見・契!X90="","",【2】見・契!X90)</f>
        <v/>
      </c>
      <c r="Y90" s="705" t="str">
        <f>IF(【2】見・契!Y90="","",【2】見・契!Y90)</f>
        <v/>
      </c>
      <c r="Z90" s="410" t="str">
        <f t="shared" si="16"/>
        <v/>
      </c>
      <c r="AA90" s="410" t="str">
        <f t="shared" si="17"/>
        <v/>
      </c>
      <c r="AB90" s="435" t="str">
        <f>IF(【2】見・契!AB90="","",【2】見・契!AB90)</f>
        <v/>
      </c>
      <c r="AC90" s="705" t="str">
        <f>IF(【2】見・契!AC90="","",【2】見・契!AC90)</f>
        <v/>
      </c>
      <c r="AD90" s="410" t="str">
        <f t="shared" si="18"/>
        <v/>
      </c>
      <c r="AE90" s="410" t="str">
        <f t="shared" si="19"/>
        <v/>
      </c>
      <c r="AF90" s="437" t="str">
        <f>IF(【2】見・契!$AF90="",IF($P90="講習料",IF($E90="","",TIME(HOUR($G90-$E90),ROUNDUP(MINUTE($G90-$E90)/30,0)*30,0)*24),""),IF(OR(【2】見・契!$E90&lt;&gt;$E90,【2】見・契!$G90&lt;&gt;$G90),TIME(HOUR($G90-$E90),ROUNDUP(MINUTE($G90-$E90)/30,0)*30,0)*24,IF($P90&lt;&gt;"講習料","",【2】見・契!$AF90)))</f>
        <v/>
      </c>
      <c r="AG90" s="433" t="str">
        <f>IF($M90="","",IF($P90="講習料",IF($O90="サブ",HLOOKUP(M90,'2024単価表'!$A$27:$B$28,2,0)/2,HLOOKUP(M90,'2024単価表'!$A$27:$B$28,2,0)),""))</f>
        <v/>
      </c>
      <c r="AH90" s="410" t="str">
        <f t="shared" si="14"/>
        <v/>
      </c>
      <c r="AI90" s="437" t="str">
        <f>IF(【2】見・契!$AI90="",IF($P90="検討会(法人参加)",IF($E90="","",TIME(HOUR($G90-$E90),ROUNDUP(MINUTE($G90-$E90)/30,0)*30,0)*24),""),IF(OR(【2】見・契!$E90&lt;&gt;$E90,【2】見・契!$G90&lt;&gt;$G90),TIME(HOUR($G90-$E90),ROUNDUP(MINUTE($G90-$E90)/30,0)*30,0)*24,IF($P90&lt;&gt;"検討会(法人参加)","",【2】見・契!$AI90)))</f>
        <v/>
      </c>
      <c r="AJ90" s="496" t="str">
        <f>IF($M90="","",IF($P90="検討会(法人参加)",HLOOKUP(M90,'2024単価表'!$A$27:$B$28,2,0)/2,""))</f>
        <v/>
      </c>
      <c r="AK90" s="410" t="str">
        <f t="shared" si="15"/>
        <v/>
      </c>
      <c r="AL90" s="436"/>
      <c r="AM90" s="745" t="str">
        <f>IF(【2】見・契!$AM90="","",【2】見・契!$AM90)</f>
        <v/>
      </c>
    </row>
    <row r="91" spans="4:39" ht="27.75" customHeight="1">
      <c r="D91" s="587" t="str">
        <f>IF(【2】見・契!D91="","",【2】見・契!D91)</f>
        <v/>
      </c>
      <c r="E91" s="438" t="str">
        <f>IF(【2】見・契!E91="","",【2】見・契!E91)</f>
        <v/>
      </c>
      <c r="F91" s="703" t="s">
        <v>245</v>
      </c>
      <c r="G91" s="402" t="str">
        <f>IF(【2】見・契!G91="","",【2】見・契!G91)</f>
        <v/>
      </c>
      <c r="H91" s="705" t="str">
        <f>IF(【2】見・契!H91="","",【2】見・契!H91)</f>
        <v/>
      </c>
      <c r="I91" s="1050" t="str">
        <f>IF(【2】見・契!I91="","",【2】見・契!I91)</f>
        <v/>
      </c>
      <c r="J91" s="1050"/>
      <c r="K91" s="737" t="str">
        <f>IF(【2】見・契!K91="","",【2】見・契!K91)</f>
        <v/>
      </c>
      <c r="L91" s="737" t="str">
        <f>IF(【2】見・契!L91="","",【2】見・契!L91)</f>
        <v/>
      </c>
      <c r="M91" s="403" t="str">
        <f>IF(【2】見・契!M91="","",【2】見・契!M91)</f>
        <v/>
      </c>
      <c r="N91" s="404" t="str">
        <f>IF(【2】見・契!N91="","",【2】見・契!N91)</f>
        <v/>
      </c>
      <c r="O91" s="430" t="str">
        <f>IF(【2】見・契!O91="","",【2】見・契!O91)</f>
        <v/>
      </c>
      <c r="P91" s="431" t="str">
        <f>IF(【2】見・契!P91="","",【2】見・契!P91)</f>
        <v/>
      </c>
      <c r="Q91" s="432" t="str">
        <f>IF(【2】見・契!$Q91="",IF($P91="講師",IF($E91="","",TIME(HOUR($G91-$E91),ROUNDUP(MINUTE($G91-$E91)/30,0)*30,0)*24),""),IF(OR(【2】見・契!$E91&lt;&gt;$E91,【2】見・契!$G91&lt;&gt;$G91),TIME(HOUR($G91-$E91),ROUNDUP(MINUTE($G91-$E91)/30,0)*30,0)*24,IF($P91&lt;&gt;"講師","",【2】見・契!$Q91)))</f>
        <v/>
      </c>
      <c r="R91" s="433" t="str">
        <f>IF($M91="","",IF($P91="講師",IF($O91="サブ",HLOOKUP(M91,'2024単価表'!$A$4:$B$5,2,FALSE)/2,HLOOKUP(M91,'2024単価表'!$A$4:$B$5,2,FALSE)),""))</f>
        <v/>
      </c>
      <c r="S91" s="410" t="str">
        <f t="shared" si="12"/>
        <v/>
      </c>
      <c r="T91" s="432" t="str">
        <f>IF(【2】見・契!$T91="",IF($P91="検討会等参加",IF($E91="","",TIME(HOUR($G91-$E91),ROUNDUP(MINUTE($G91-$E91)/30,0)*30,0)*24),""),IF(OR(【2】見・契!$E91&lt;&gt;$E91,【2】見・契!$G91&lt;&gt;$G91),TIME(HOUR($G91-$E91),ROUNDUP(MINUTE($G91-$E91)/30,0)*30,0)*24,IF($P91&lt;&gt;"検討会等参加","",【2】見・契!$T91)))</f>
        <v/>
      </c>
      <c r="U91" s="433" t="str">
        <f>IF($M91="","",IF($P91="検討会等参加",HLOOKUP(M91,'2024単価表'!$A$11:$B$12,2,0),""))</f>
        <v/>
      </c>
      <c r="V91" s="410" t="str">
        <f t="shared" si="13"/>
        <v/>
      </c>
      <c r="W91" s="404" t="str">
        <f>IF(【2】見・契!W91="","",【2】見・契!W91)</f>
        <v/>
      </c>
      <c r="X91" s="434" t="str">
        <f>IF(【2】見・契!X91="","",【2】見・契!X91)</f>
        <v/>
      </c>
      <c r="Y91" s="403" t="str">
        <f>IF(【2】見・契!Y91="","",【2】見・契!Y91)</f>
        <v/>
      </c>
      <c r="Z91" s="410" t="str">
        <f t="shared" si="16"/>
        <v/>
      </c>
      <c r="AA91" s="410" t="str">
        <f t="shared" si="17"/>
        <v/>
      </c>
      <c r="AB91" s="435" t="str">
        <f>IF(【2】見・契!AB91="","",【2】見・契!AB91)</f>
        <v/>
      </c>
      <c r="AC91" s="705" t="str">
        <f>IF(【2】見・契!AC91="","",【2】見・契!AC91)</f>
        <v/>
      </c>
      <c r="AD91" s="410" t="str">
        <f t="shared" si="18"/>
        <v/>
      </c>
      <c r="AE91" s="410" t="str">
        <f t="shared" si="19"/>
        <v/>
      </c>
      <c r="AF91" s="432" t="str">
        <f>IF(【2】見・契!$AF91="",IF($P91="講習料",IF($E91="","",TIME(HOUR($G91-$E91),ROUNDUP(MINUTE($G91-$E91)/30,0)*30,0)*24),""),IF(OR(【2】見・契!$E91&lt;&gt;$E91,【2】見・契!$G91&lt;&gt;$G91),TIME(HOUR($G91-$E91),ROUNDUP(MINUTE($G91-$E91)/30,0)*30,0)*24,IF($P91&lt;&gt;"講習料","",【2】見・契!$AF91)))</f>
        <v/>
      </c>
      <c r="AG91" s="433" t="str">
        <f>IF($M91="","",IF($P91="講習料",IF($O91="サブ",HLOOKUP(M91,'2024単価表'!$A$27:$B$28,2,0)/2,HLOOKUP(M91,'2024単価表'!$A$27:$B$28,2,0)),""))</f>
        <v/>
      </c>
      <c r="AH91" s="410" t="str">
        <f t="shared" si="14"/>
        <v/>
      </c>
      <c r="AI91" s="432" t="str">
        <f>IF(【2】見・契!$AI91="",IF($P91="検討会(法人参加)",IF($E91="","",TIME(HOUR($G91-$E91),ROUNDUP(MINUTE($G91-$E91)/30,0)*30,0)*24),""),IF(OR(【2】見・契!$E91&lt;&gt;$E91,【2】見・契!$G91&lt;&gt;$G91),TIME(HOUR($G91-$E91),ROUNDUP(MINUTE($G91-$E91)/30,0)*30,0)*24,IF($P91&lt;&gt;"検討会(法人参加)","",【2】見・契!$AI91)))</f>
        <v/>
      </c>
      <c r="AJ91" s="496" t="str">
        <f>IF($M91="","",IF($P91="検討会(法人参加)",HLOOKUP(M91,'2024単価表'!$A$27:$B$28,2,0)/2,""))</f>
        <v/>
      </c>
      <c r="AK91" s="410" t="str">
        <f t="shared" si="15"/>
        <v/>
      </c>
      <c r="AL91" s="436"/>
      <c r="AM91" s="745" t="str">
        <f>IF(【2】見・契!$AM91="","",【2】見・契!$AM91)</f>
        <v/>
      </c>
    </row>
    <row r="92" spans="4:39" ht="27.75" customHeight="1">
      <c r="D92" s="587" t="str">
        <f>IF(【2】見・契!D92="","",【2】見・契!D92)</f>
        <v/>
      </c>
      <c r="E92" s="438" t="str">
        <f>IF(【2】見・契!E92="","",【2】見・契!E92)</f>
        <v/>
      </c>
      <c r="F92" s="703" t="s">
        <v>244</v>
      </c>
      <c r="G92" s="402" t="str">
        <f>IF(【2】見・契!G92="","",【2】見・契!G92)</f>
        <v/>
      </c>
      <c r="H92" s="705" t="str">
        <f>IF(【2】見・契!H92="","",【2】見・契!H92)</f>
        <v/>
      </c>
      <c r="I92" s="1050" t="str">
        <f>IF(【2】見・契!I92="","",【2】見・契!I92)</f>
        <v/>
      </c>
      <c r="J92" s="1050"/>
      <c r="K92" s="737" t="str">
        <f>IF(【2】見・契!K92="","",【2】見・契!K92)</f>
        <v/>
      </c>
      <c r="L92" s="737" t="str">
        <f>IF(【2】見・契!L92="","",【2】見・契!L92)</f>
        <v/>
      </c>
      <c r="M92" s="705" t="str">
        <f>IF(【2】見・契!M92="","",【2】見・契!M92)</f>
        <v/>
      </c>
      <c r="N92" s="404" t="str">
        <f>IF(【2】見・契!N92="","",【2】見・契!N92)</f>
        <v/>
      </c>
      <c r="O92" s="430" t="str">
        <f>IF(【2】見・契!O92="","",【2】見・契!O92)</f>
        <v/>
      </c>
      <c r="P92" s="431" t="str">
        <f>IF(【2】見・契!P92="","",【2】見・契!P92)</f>
        <v/>
      </c>
      <c r="Q92" s="437" t="str">
        <f>IF(【2】見・契!$Q92="",IF($P92="講師",IF($E92="","",TIME(HOUR($G92-$E92),ROUNDUP(MINUTE($G92-$E92)/30,0)*30,0)*24),""),IF(OR(【2】見・契!$E92&lt;&gt;$E92,【2】見・契!$G92&lt;&gt;$G92),TIME(HOUR($G92-$E92),ROUNDUP(MINUTE($G92-$E92)/30,0)*30,0)*24,IF($P92&lt;&gt;"講師","",【2】見・契!$Q92)))</f>
        <v/>
      </c>
      <c r="R92" s="433" t="str">
        <f>IF($M92="","",IF($P92="講師",IF($O92="サブ",HLOOKUP(M92,'2024単価表'!$A$4:$B$5,2,FALSE)/2,HLOOKUP(M92,'2024単価表'!$A$4:$B$5,2,FALSE)),""))</f>
        <v/>
      </c>
      <c r="S92" s="410" t="str">
        <f t="shared" si="12"/>
        <v/>
      </c>
      <c r="T92" s="437" t="str">
        <f>IF(【2】見・契!$T92="",IF($P92="検討会等参加",IF($E92="","",TIME(HOUR($G92-$E92),ROUNDUP(MINUTE($G92-$E92)/30,0)*30,0)*24),""),IF(OR(【2】見・契!$E92&lt;&gt;$E92,【2】見・契!$G92&lt;&gt;$G92),TIME(HOUR($G92-$E92),ROUNDUP(MINUTE($G92-$E92)/30,0)*30,0)*24,IF($P92&lt;&gt;"検討会等参加","",【2】見・契!$T92)))</f>
        <v/>
      </c>
      <c r="U92" s="433" t="str">
        <f>IF($M92="","",IF($P92="検討会等参加",HLOOKUP(M92,'2024単価表'!$A$11:$B$12,2,0),""))</f>
        <v/>
      </c>
      <c r="V92" s="410" t="str">
        <f t="shared" si="13"/>
        <v/>
      </c>
      <c r="W92" s="404" t="str">
        <f>IF(【2】見・契!W92="","",【2】見・契!W92)</f>
        <v/>
      </c>
      <c r="X92" s="434" t="str">
        <f>IF(【2】見・契!X92="","",【2】見・契!X92)</f>
        <v/>
      </c>
      <c r="Y92" s="705" t="str">
        <f>IF(【2】見・契!Y92="","",【2】見・契!Y92)</f>
        <v/>
      </c>
      <c r="Z92" s="410" t="str">
        <f t="shared" si="16"/>
        <v/>
      </c>
      <c r="AA92" s="410" t="str">
        <f t="shared" si="17"/>
        <v/>
      </c>
      <c r="AB92" s="435" t="str">
        <f>IF(【2】見・契!AB92="","",【2】見・契!AB92)</f>
        <v/>
      </c>
      <c r="AC92" s="705" t="str">
        <f>IF(【2】見・契!AC92="","",【2】見・契!AC92)</f>
        <v/>
      </c>
      <c r="AD92" s="410" t="str">
        <f t="shared" si="18"/>
        <v/>
      </c>
      <c r="AE92" s="410" t="str">
        <f t="shared" si="19"/>
        <v/>
      </c>
      <c r="AF92" s="437" t="str">
        <f>IF(【2】見・契!$AF92="",IF($P92="講習料",IF($E92="","",TIME(HOUR($G92-$E92),ROUNDUP(MINUTE($G92-$E92)/30,0)*30,0)*24),""),IF(OR(【2】見・契!$E92&lt;&gt;$E92,【2】見・契!$G92&lt;&gt;$G92),TIME(HOUR($G92-$E92),ROUNDUP(MINUTE($G92-$E92)/30,0)*30,0)*24,IF($P92&lt;&gt;"講習料","",【2】見・契!$AF92)))</f>
        <v/>
      </c>
      <c r="AG92" s="433" t="str">
        <f>IF($M92="","",IF($P92="講習料",IF($O92="サブ",HLOOKUP(M92,'2024単価表'!$A$27:$B$28,2,0)/2,HLOOKUP(M92,'2024単価表'!$A$27:$B$28,2,0)),""))</f>
        <v/>
      </c>
      <c r="AH92" s="410" t="str">
        <f t="shared" si="14"/>
        <v/>
      </c>
      <c r="AI92" s="437" t="str">
        <f>IF(【2】見・契!$AI92="",IF($P92="検討会(法人参加)",IF($E92="","",TIME(HOUR($G92-$E92),ROUNDUP(MINUTE($G92-$E92)/30,0)*30,0)*24),""),IF(OR(【2】見・契!$E92&lt;&gt;$E92,【2】見・契!$G92&lt;&gt;$G92),TIME(HOUR($G92-$E92),ROUNDUP(MINUTE($G92-$E92)/30,0)*30,0)*24,IF($P92&lt;&gt;"検討会(法人参加)","",【2】見・契!$AI92)))</f>
        <v/>
      </c>
      <c r="AJ92" s="496" t="str">
        <f>IF($M92="","",IF($P92="検討会(法人参加)",HLOOKUP(M92,'2024単価表'!$A$27:$B$28,2,0)/2,""))</f>
        <v/>
      </c>
      <c r="AK92" s="410" t="str">
        <f t="shared" si="15"/>
        <v/>
      </c>
      <c r="AL92" s="436"/>
      <c r="AM92" s="745" t="str">
        <f>IF(【2】見・契!$AM92="","",【2】見・契!$AM92)</f>
        <v/>
      </c>
    </row>
    <row r="93" spans="4:39" ht="27.75" customHeight="1">
      <c r="D93" s="587" t="str">
        <f>IF(【2】見・契!D93="","",【2】見・契!D93)</f>
        <v/>
      </c>
      <c r="E93" s="438" t="str">
        <f>IF(【2】見・契!E93="","",【2】見・契!E93)</f>
        <v/>
      </c>
      <c r="F93" s="703" t="s">
        <v>245</v>
      </c>
      <c r="G93" s="402" t="str">
        <f>IF(【2】見・契!G93="","",【2】見・契!G93)</f>
        <v/>
      </c>
      <c r="H93" s="705" t="str">
        <f>IF(【2】見・契!H93="","",【2】見・契!H93)</f>
        <v/>
      </c>
      <c r="I93" s="1050" t="str">
        <f>IF(【2】見・契!I93="","",【2】見・契!I93)</f>
        <v/>
      </c>
      <c r="J93" s="1050"/>
      <c r="K93" s="737" t="str">
        <f>IF(【2】見・契!K93="","",【2】見・契!K93)</f>
        <v/>
      </c>
      <c r="L93" s="737" t="str">
        <f>IF(【2】見・契!L93="","",【2】見・契!L93)</f>
        <v/>
      </c>
      <c r="M93" s="403" t="str">
        <f>IF(【2】見・契!M93="","",【2】見・契!M93)</f>
        <v/>
      </c>
      <c r="N93" s="404" t="str">
        <f>IF(【2】見・契!N93="","",【2】見・契!N93)</f>
        <v/>
      </c>
      <c r="O93" s="430" t="str">
        <f>IF(【2】見・契!O93="","",【2】見・契!O93)</f>
        <v/>
      </c>
      <c r="P93" s="431" t="str">
        <f>IF(【2】見・契!P93="","",【2】見・契!P93)</f>
        <v/>
      </c>
      <c r="Q93" s="432" t="str">
        <f>IF(【2】見・契!$Q93="",IF($P93="講師",IF($E93="","",TIME(HOUR($G93-$E93),ROUNDUP(MINUTE($G93-$E93)/30,0)*30,0)*24),""),IF(OR(【2】見・契!$E93&lt;&gt;$E93,【2】見・契!$G93&lt;&gt;$G93),TIME(HOUR($G93-$E93),ROUNDUP(MINUTE($G93-$E93)/30,0)*30,0)*24,IF($P93&lt;&gt;"講師","",【2】見・契!$Q93)))</f>
        <v/>
      </c>
      <c r="R93" s="433" t="str">
        <f>IF($M93="","",IF($P93="講師",IF($O93="サブ",HLOOKUP(M93,'2024単価表'!$A$4:$B$5,2,FALSE)/2,HLOOKUP(M93,'2024単価表'!$A$4:$B$5,2,FALSE)),""))</f>
        <v/>
      </c>
      <c r="S93" s="410" t="str">
        <f t="shared" si="12"/>
        <v/>
      </c>
      <c r="T93" s="432" t="str">
        <f>IF(【2】見・契!$T93="",IF($P93="検討会等参加",IF($E93="","",TIME(HOUR($G93-$E93),ROUNDUP(MINUTE($G93-$E93)/30,0)*30,0)*24),""),IF(OR(【2】見・契!$E93&lt;&gt;$E93,【2】見・契!$G93&lt;&gt;$G93),TIME(HOUR($G93-$E93),ROUNDUP(MINUTE($G93-$E93)/30,0)*30,0)*24,IF($P93&lt;&gt;"検討会等参加","",【2】見・契!$T93)))</f>
        <v/>
      </c>
      <c r="U93" s="433" t="str">
        <f>IF($M93="","",IF($P93="検討会等参加",HLOOKUP(M93,'2024単価表'!$A$11:$B$12,2,0),""))</f>
        <v/>
      </c>
      <c r="V93" s="410" t="str">
        <f t="shared" si="13"/>
        <v/>
      </c>
      <c r="W93" s="404" t="str">
        <f>IF(【2】見・契!W93="","",【2】見・契!W93)</f>
        <v/>
      </c>
      <c r="X93" s="434" t="str">
        <f>IF(【2】見・契!X93="","",【2】見・契!X93)</f>
        <v/>
      </c>
      <c r="Y93" s="403" t="str">
        <f>IF(【2】見・契!Y93="","",【2】見・契!Y93)</f>
        <v/>
      </c>
      <c r="Z93" s="410" t="str">
        <f t="shared" si="16"/>
        <v/>
      </c>
      <c r="AA93" s="410" t="str">
        <f t="shared" si="17"/>
        <v/>
      </c>
      <c r="AB93" s="435" t="str">
        <f>IF(【2】見・契!AB93="","",【2】見・契!AB93)</f>
        <v/>
      </c>
      <c r="AC93" s="705" t="str">
        <f>IF(【2】見・契!AC93="","",【2】見・契!AC93)</f>
        <v/>
      </c>
      <c r="AD93" s="410" t="str">
        <f t="shared" si="18"/>
        <v/>
      </c>
      <c r="AE93" s="410" t="str">
        <f t="shared" si="19"/>
        <v/>
      </c>
      <c r="AF93" s="432" t="str">
        <f>IF(【2】見・契!$AF93="",IF($P93="講習料",IF($E93="","",TIME(HOUR($G93-$E93),ROUNDUP(MINUTE($G93-$E93)/30,0)*30,0)*24),""),IF(OR(【2】見・契!$E93&lt;&gt;$E93,【2】見・契!$G93&lt;&gt;$G93),TIME(HOUR($G93-$E93),ROUNDUP(MINUTE($G93-$E93)/30,0)*30,0)*24,IF($P93&lt;&gt;"講習料","",【2】見・契!$AF93)))</f>
        <v/>
      </c>
      <c r="AG93" s="433" t="str">
        <f>IF($M93="","",IF($P93="講習料",IF($O93="サブ",HLOOKUP(M93,'2024単価表'!$A$27:$B$28,2,0)/2,HLOOKUP(M93,'2024単価表'!$A$27:$B$28,2,0)),""))</f>
        <v/>
      </c>
      <c r="AH93" s="410" t="str">
        <f t="shared" si="14"/>
        <v/>
      </c>
      <c r="AI93" s="432" t="str">
        <f>IF(【2】見・契!$AI93="",IF($P93="検討会(法人参加)",IF($E93="","",TIME(HOUR($G93-$E93),ROUNDUP(MINUTE($G93-$E93)/30,0)*30,0)*24),""),IF(OR(【2】見・契!$E93&lt;&gt;$E93,【2】見・契!$G93&lt;&gt;$G93),TIME(HOUR($G93-$E93),ROUNDUP(MINUTE($G93-$E93)/30,0)*30,0)*24,IF($P93&lt;&gt;"検討会(法人参加)","",【2】見・契!$AI93)))</f>
        <v/>
      </c>
      <c r="AJ93" s="496" t="str">
        <f>IF($M93="","",IF($P93="検討会(法人参加)",HLOOKUP(M93,'2024単価表'!$A$27:$B$28,2,0)/2,""))</f>
        <v/>
      </c>
      <c r="AK93" s="410" t="str">
        <f t="shared" si="15"/>
        <v/>
      </c>
      <c r="AL93" s="436"/>
      <c r="AM93" s="745" t="str">
        <f>IF(【2】見・契!$AM93="","",【2】見・契!$AM93)</f>
        <v/>
      </c>
    </row>
    <row r="94" spans="4:39" ht="27.75" customHeight="1">
      <c r="D94" s="587" t="str">
        <f>IF(【2】見・契!D94="","",【2】見・契!D94)</f>
        <v/>
      </c>
      <c r="E94" s="438" t="str">
        <f>IF(【2】見・契!E94="","",【2】見・契!E94)</f>
        <v/>
      </c>
      <c r="F94" s="703" t="s">
        <v>244</v>
      </c>
      <c r="G94" s="402" t="str">
        <f>IF(【2】見・契!G94="","",【2】見・契!G94)</f>
        <v/>
      </c>
      <c r="H94" s="705" t="str">
        <f>IF(【2】見・契!H94="","",【2】見・契!H94)</f>
        <v/>
      </c>
      <c r="I94" s="1050" t="str">
        <f>IF(【2】見・契!I94="","",【2】見・契!I94)</f>
        <v/>
      </c>
      <c r="J94" s="1050"/>
      <c r="K94" s="737" t="str">
        <f>IF(【2】見・契!K94="","",【2】見・契!K94)</f>
        <v/>
      </c>
      <c r="L94" s="737" t="str">
        <f>IF(【2】見・契!L94="","",【2】見・契!L94)</f>
        <v/>
      </c>
      <c r="M94" s="705" t="str">
        <f>IF(【2】見・契!M94="","",【2】見・契!M94)</f>
        <v/>
      </c>
      <c r="N94" s="404" t="str">
        <f>IF(【2】見・契!N94="","",【2】見・契!N94)</f>
        <v/>
      </c>
      <c r="O94" s="430" t="str">
        <f>IF(【2】見・契!O94="","",【2】見・契!O94)</f>
        <v/>
      </c>
      <c r="P94" s="431" t="str">
        <f>IF(【2】見・契!P94="","",【2】見・契!P94)</f>
        <v/>
      </c>
      <c r="Q94" s="437" t="str">
        <f>IF(【2】見・契!$Q94="",IF($P94="講師",IF($E94="","",TIME(HOUR($G94-$E94),ROUNDUP(MINUTE($G94-$E94)/30,0)*30,0)*24),""),IF(OR(【2】見・契!$E94&lt;&gt;$E94,【2】見・契!$G94&lt;&gt;$G94),TIME(HOUR($G94-$E94),ROUNDUP(MINUTE($G94-$E94)/30,0)*30,0)*24,IF($P94&lt;&gt;"講師","",【2】見・契!$Q94)))</f>
        <v/>
      </c>
      <c r="R94" s="433" t="str">
        <f>IF($M94="","",IF($P94="講師",IF($O94="サブ",HLOOKUP(M94,'2024単価表'!$A$4:$B$5,2,FALSE)/2,HLOOKUP(M94,'2024単価表'!$A$4:$B$5,2,FALSE)),""))</f>
        <v/>
      </c>
      <c r="S94" s="410" t="str">
        <f t="shared" si="12"/>
        <v/>
      </c>
      <c r="T94" s="437" t="str">
        <f>IF(【2】見・契!$T94="",IF($P94="検討会等参加",IF($E94="","",TIME(HOUR($G94-$E94),ROUNDUP(MINUTE($G94-$E94)/30,0)*30,0)*24),""),IF(OR(【2】見・契!$E94&lt;&gt;$E94,【2】見・契!$G94&lt;&gt;$G94),TIME(HOUR($G94-$E94),ROUNDUP(MINUTE($G94-$E94)/30,0)*30,0)*24,IF($P94&lt;&gt;"検討会等参加","",【2】見・契!$T94)))</f>
        <v/>
      </c>
      <c r="U94" s="433" t="str">
        <f>IF($M94="","",IF($P94="検討会等参加",HLOOKUP(M94,'2024単価表'!$A$11:$B$12,2,0),""))</f>
        <v/>
      </c>
      <c r="V94" s="410" t="str">
        <f t="shared" si="13"/>
        <v/>
      </c>
      <c r="W94" s="404" t="str">
        <f>IF(【2】見・契!W94="","",【2】見・契!W94)</f>
        <v/>
      </c>
      <c r="X94" s="434" t="str">
        <f>IF(【2】見・契!X94="","",【2】見・契!X94)</f>
        <v/>
      </c>
      <c r="Y94" s="705" t="str">
        <f>IF(【2】見・契!Y94="","",【2】見・契!Y94)</f>
        <v/>
      </c>
      <c r="Z94" s="410" t="str">
        <f t="shared" si="16"/>
        <v/>
      </c>
      <c r="AA94" s="410" t="str">
        <f t="shared" si="17"/>
        <v/>
      </c>
      <c r="AB94" s="435" t="str">
        <f>IF(【2】見・契!AB94="","",【2】見・契!AB94)</f>
        <v/>
      </c>
      <c r="AC94" s="705" t="str">
        <f>IF(【2】見・契!AC94="","",【2】見・契!AC94)</f>
        <v/>
      </c>
      <c r="AD94" s="410" t="str">
        <f t="shared" si="18"/>
        <v/>
      </c>
      <c r="AE94" s="410" t="str">
        <f t="shared" si="19"/>
        <v/>
      </c>
      <c r="AF94" s="437" t="str">
        <f>IF(【2】見・契!$AF94="",IF($P94="講習料",IF($E94="","",TIME(HOUR($G94-$E94),ROUNDUP(MINUTE($G94-$E94)/30,0)*30,0)*24),""),IF(OR(【2】見・契!$E94&lt;&gt;$E94,【2】見・契!$G94&lt;&gt;$G94),TIME(HOUR($G94-$E94),ROUNDUP(MINUTE($G94-$E94)/30,0)*30,0)*24,IF($P94&lt;&gt;"講習料","",【2】見・契!$AF94)))</f>
        <v/>
      </c>
      <c r="AG94" s="433" t="str">
        <f>IF($M94="","",IF($P94="講習料",IF($O94="サブ",HLOOKUP(M94,'2024単価表'!$A$27:$B$28,2,0)/2,HLOOKUP(M94,'2024単価表'!$A$27:$B$28,2,0)),""))</f>
        <v/>
      </c>
      <c r="AH94" s="410" t="str">
        <f t="shared" si="14"/>
        <v/>
      </c>
      <c r="AI94" s="437" t="str">
        <f>IF(【2】見・契!$AI94="",IF($P94="検討会(法人参加)",IF($E94="","",TIME(HOUR($G94-$E94),ROUNDUP(MINUTE($G94-$E94)/30,0)*30,0)*24),""),IF(OR(【2】見・契!$E94&lt;&gt;$E94,【2】見・契!$G94&lt;&gt;$G94),TIME(HOUR($G94-$E94),ROUNDUP(MINUTE($G94-$E94)/30,0)*30,0)*24,IF($P94&lt;&gt;"検討会(法人参加)","",【2】見・契!$AI94)))</f>
        <v/>
      </c>
      <c r="AJ94" s="496" t="str">
        <f>IF($M94="","",IF($P94="検討会(法人参加)",HLOOKUP(M94,'2024単価表'!$A$27:$B$28,2,0)/2,""))</f>
        <v/>
      </c>
      <c r="AK94" s="410" t="str">
        <f t="shared" si="15"/>
        <v/>
      </c>
      <c r="AL94" s="436"/>
      <c r="AM94" s="745" t="str">
        <f>IF(【2】見・契!$AM94="","",【2】見・契!$AM94)</f>
        <v/>
      </c>
    </row>
    <row r="95" spans="4:39" ht="27.75" customHeight="1">
      <c r="D95" s="587" t="str">
        <f>IF(【2】見・契!D95="","",【2】見・契!D95)</f>
        <v/>
      </c>
      <c r="E95" s="438" t="str">
        <f>IF(【2】見・契!E95="","",【2】見・契!E95)</f>
        <v/>
      </c>
      <c r="F95" s="703" t="s">
        <v>245</v>
      </c>
      <c r="G95" s="402" t="str">
        <f>IF(【2】見・契!G95="","",【2】見・契!G95)</f>
        <v/>
      </c>
      <c r="H95" s="705" t="str">
        <f>IF(【2】見・契!H95="","",【2】見・契!H95)</f>
        <v/>
      </c>
      <c r="I95" s="1050" t="str">
        <f>IF(【2】見・契!I95="","",【2】見・契!I95)</f>
        <v/>
      </c>
      <c r="J95" s="1050"/>
      <c r="K95" s="737" t="str">
        <f>IF(【2】見・契!K95="","",【2】見・契!K95)</f>
        <v/>
      </c>
      <c r="L95" s="737" t="str">
        <f>IF(【2】見・契!L95="","",【2】見・契!L95)</f>
        <v/>
      </c>
      <c r="M95" s="403" t="str">
        <f>IF(【2】見・契!M95="","",【2】見・契!M95)</f>
        <v/>
      </c>
      <c r="N95" s="404" t="str">
        <f>IF(【2】見・契!N95="","",【2】見・契!N95)</f>
        <v/>
      </c>
      <c r="O95" s="430" t="str">
        <f>IF(【2】見・契!O95="","",【2】見・契!O95)</f>
        <v/>
      </c>
      <c r="P95" s="431" t="str">
        <f>IF(【2】見・契!P95="","",【2】見・契!P95)</f>
        <v/>
      </c>
      <c r="Q95" s="432" t="str">
        <f>IF(【2】見・契!$Q95="",IF($P95="講師",IF($E95="","",TIME(HOUR($G95-$E95),ROUNDUP(MINUTE($G95-$E95)/30,0)*30,0)*24),""),IF(OR(【2】見・契!$E95&lt;&gt;$E95,【2】見・契!$G95&lt;&gt;$G95),TIME(HOUR($G95-$E95),ROUNDUP(MINUTE($G95-$E95)/30,0)*30,0)*24,IF($P95&lt;&gt;"講師","",【2】見・契!$Q95)))</f>
        <v/>
      </c>
      <c r="R95" s="433" t="str">
        <f>IF($M95="","",IF($P95="講師",IF($O95="サブ",HLOOKUP(M95,'2024単価表'!$A$4:$B$5,2,FALSE)/2,HLOOKUP(M95,'2024単価表'!$A$4:$B$5,2,FALSE)),""))</f>
        <v/>
      </c>
      <c r="S95" s="410" t="str">
        <f t="shared" si="12"/>
        <v/>
      </c>
      <c r="T95" s="432" t="str">
        <f>IF(【2】見・契!$T95="",IF($P95="検討会等参加",IF($E95="","",TIME(HOUR($G95-$E95),ROUNDUP(MINUTE($G95-$E95)/30,0)*30,0)*24),""),IF(OR(【2】見・契!$E95&lt;&gt;$E95,【2】見・契!$G95&lt;&gt;$G95),TIME(HOUR($G95-$E95),ROUNDUP(MINUTE($G95-$E95)/30,0)*30,0)*24,IF($P95&lt;&gt;"検討会等参加","",【2】見・契!$T95)))</f>
        <v/>
      </c>
      <c r="U95" s="433" t="str">
        <f>IF($M95="","",IF($P95="検討会等参加",HLOOKUP(M95,'2024単価表'!$A$11:$B$12,2,0),""))</f>
        <v/>
      </c>
      <c r="V95" s="410" t="str">
        <f t="shared" si="13"/>
        <v/>
      </c>
      <c r="W95" s="404" t="str">
        <f>IF(【2】見・契!W95="","",【2】見・契!W95)</f>
        <v/>
      </c>
      <c r="X95" s="434" t="str">
        <f>IF(【2】見・契!X95="","",【2】見・契!X95)</f>
        <v/>
      </c>
      <c r="Y95" s="403" t="str">
        <f>IF(【2】見・契!Y95="","",【2】見・契!Y95)</f>
        <v/>
      </c>
      <c r="Z95" s="410" t="str">
        <f t="shared" si="16"/>
        <v/>
      </c>
      <c r="AA95" s="410" t="str">
        <f t="shared" si="17"/>
        <v/>
      </c>
      <c r="AB95" s="435" t="str">
        <f>IF(【2】見・契!AB95="","",【2】見・契!AB95)</f>
        <v/>
      </c>
      <c r="AC95" s="705" t="str">
        <f>IF(【2】見・契!AC95="","",【2】見・契!AC95)</f>
        <v/>
      </c>
      <c r="AD95" s="410" t="str">
        <f t="shared" si="18"/>
        <v/>
      </c>
      <c r="AE95" s="410" t="str">
        <f t="shared" si="19"/>
        <v/>
      </c>
      <c r="AF95" s="432" t="str">
        <f>IF(【2】見・契!$AF95="",IF($P95="講習料",IF($E95="","",TIME(HOUR($G95-$E95),ROUNDUP(MINUTE($G95-$E95)/30,0)*30,0)*24),""),IF(OR(【2】見・契!$E95&lt;&gt;$E95,【2】見・契!$G95&lt;&gt;$G95),TIME(HOUR($G95-$E95),ROUNDUP(MINUTE($G95-$E95)/30,0)*30,0)*24,IF($P95&lt;&gt;"講習料","",【2】見・契!$AF95)))</f>
        <v/>
      </c>
      <c r="AG95" s="433" t="str">
        <f>IF($M95="","",IF($P95="講習料",IF($O95="サブ",HLOOKUP(M95,'2024単価表'!$A$27:$B$28,2,0)/2,HLOOKUP(M95,'2024単価表'!$A$27:$B$28,2,0)),""))</f>
        <v/>
      </c>
      <c r="AH95" s="410" t="str">
        <f t="shared" si="14"/>
        <v/>
      </c>
      <c r="AI95" s="432" t="str">
        <f>IF(【2】見・契!$AI95="",IF($P95="検討会(法人参加)",IF($E95="","",TIME(HOUR($G95-$E95),ROUNDUP(MINUTE($G95-$E95)/30,0)*30,0)*24),""),IF(OR(【2】見・契!$E95&lt;&gt;$E95,【2】見・契!$G95&lt;&gt;$G95),TIME(HOUR($G95-$E95),ROUNDUP(MINUTE($G95-$E95)/30,0)*30,0)*24,IF($P95&lt;&gt;"検討会(法人参加)","",【2】見・契!$AI95)))</f>
        <v/>
      </c>
      <c r="AJ95" s="496" t="str">
        <f>IF($M95="","",IF($P95="検討会(法人参加)",HLOOKUP(M95,'2024単価表'!$A$27:$B$28,2,0)/2,""))</f>
        <v/>
      </c>
      <c r="AK95" s="410" t="str">
        <f t="shared" si="15"/>
        <v/>
      </c>
      <c r="AL95" s="436"/>
      <c r="AM95" s="745" t="str">
        <f>IF(【2】見・契!$AM95="","",【2】見・契!$AM95)</f>
        <v/>
      </c>
    </row>
    <row r="96" spans="4:39" ht="27.75" customHeight="1">
      <c r="D96" s="587" t="str">
        <f>IF(【2】見・契!D96="","",【2】見・契!D96)</f>
        <v/>
      </c>
      <c r="E96" s="438" t="str">
        <f>IF(【2】見・契!E96="","",【2】見・契!E96)</f>
        <v/>
      </c>
      <c r="F96" s="703" t="s">
        <v>244</v>
      </c>
      <c r="G96" s="402" t="str">
        <f>IF(【2】見・契!G96="","",【2】見・契!G96)</f>
        <v/>
      </c>
      <c r="H96" s="705" t="str">
        <f>IF(【2】見・契!H96="","",【2】見・契!H96)</f>
        <v/>
      </c>
      <c r="I96" s="1050" t="str">
        <f>IF(【2】見・契!I96="","",【2】見・契!I96)</f>
        <v/>
      </c>
      <c r="J96" s="1050"/>
      <c r="K96" s="737" t="str">
        <f>IF(【2】見・契!K96="","",【2】見・契!K96)</f>
        <v/>
      </c>
      <c r="L96" s="737" t="str">
        <f>IF(【2】見・契!L96="","",【2】見・契!L96)</f>
        <v/>
      </c>
      <c r="M96" s="705" t="str">
        <f>IF(【2】見・契!M96="","",【2】見・契!M96)</f>
        <v/>
      </c>
      <c r="N96" s="404" t="str">
        <f>IF(【2】見・契!N96="","",【2】見・契!N96)</f>
        <v/>
      </c>
      <c r="O96" s="430" t="str">
        <f>IF(【2】見・契!O96="","",【2】見・契!O96)</f>
        <v/>
      </c>
      <c r="P96" s="431" t="str">
        <f>IF(【2】見・契!P96="","",【2】見・契!P96)</f>
        <v/>
      </c>
      <c r="Q96" s="437" t="str">
        <f>IF(【2】見・契!$Q96="",IF($P96="講師",IF($E96="","",TIME(HOUR($G96-$E96),ROUNDUP(MINUTE($G96-$E96)/30,0)*30,0)*24),""),IF(OR(【2】見・契!$E96&lt;&gt;$E96,【2】見・契!$G96&lt;&gt;$G96),TIME(HOUR($G96-$E96),ROUNDUP(MINUTE($G96-$E96)/30,0)*30,0)*24,IF($P96&lt;&gt;"講師","",【2】見・契!$Q96)))</f>
        <v/>
      </c>
      <c r="R96" s="433" t="str">
        <f>IF($M96="","",IF($P96="講師",IF($O96="サブ",HLOOKUP(M96,'2024単価表'!$A$4:$B$5,2,FALSE)/2,HLOOKUP(M96,'2024単価表'!$A$4:$B$5,2,FALSE)),""))</f>
        <v/>
      </c>
      <c r="S96" s="410" t="str">
        <f t="shared" si="12"/>
        <v/>
      </c>
      <c r="T96" s="437" t="str">
        <f>IF(【2】見・契!$T96="",IF($P96="検討会等参加",IF($E96="","",TIME(HOUR($G96-$E96),ROUNDUP(MINUTE($G96-$E96)/30,0)*30,0)*24),""),IF(OR(【2】見・契!$E96&lt;&gt;$E96,【2】見・契!$G96&lt;&gt;$G96),TIME(HOUR($G96-$E96),ROUNDUP(MINUTE($G96-$E96)/30,0)*30,0)*24,IF($P96&lt;&gt;"検討会等参加","",【2】見・契!$T96)))</f>
        <v/>
      </c>
      <c r="U96" s="433" t="str">
        <f>IF($M96="","",IF($P96="検討会等参加",HLOOKUP(M96,'2024単価表'!$A$11:$B$12,2,0),""))</f>
        <v/>
      </c>
      <c r="V96" s="410" t="str">
        <f t="shared" si="13"/>
        <v/>
      </c>
      <c r="W96" s="404" t="str">
        <f>IF(【2】見・契!W96="","",【2】見・契!W96)</f>
        <v/>
      </c>
      <c r="X96" s="434" t="str">
        <f>IF(【2】見・契!X96="","",【2】見・契!X96)</f>
        <v/>
      </c>
      <c r="Y96" s="705" t="str">
        <f>IF(【2】見・契!Y96="","",【2】見・契!Y96)</f>
        <v/>
      </c>
      <c r="Z96" s="410" t="str">
        <f t="shared" si="16"/>
        <v/>
      </c>
      <c r="AA96" s="410" t="str">
        <f t="shared" si="17"/>
        <v/>
      </c>
      <c r="AB96" s="435" t="str">
        <f>IF(【2】見・契!AB96="","",【2】見・契!AB96)</f>
        <v/>
      </c>
      <c r="AC96" s="705" t="str">
        <f>IF(【2】見・契!AC96="","",【2】見・契!AC96)</f>
        <v/>
      </c>
      <c r="AD96" s="410" t="str">
        <f t="shared" si="18"/>
        <v/>
      </c>
      <c r="AE96" s="410" t="str">
        <f t="shared" si="19"/>
        <v/>
      </c>
      <c r="AF96" s="437" t="str">
        <f>IF(【2】見・契!$AF96="",IF($P96="講習料",IF($E96="","",TIME(HOUR($G96-$E96),ROUNDUP(MINUTE($G96-$E96)/30,0)*30,0)*24),""),IF(OR(【2】見・契!$E96&lt;&gt;$E96,【2】見・契!$G96&lt;&gt;$G96),TIME(HOUR($G96-$E96),ROUNDUP(MINUTE($G96-$E96)/30,0)*30,0)*24,IF($P96&lt;&gt;"講習料","",【2】見・契!$AF96)))</f>
        <v/>
      </c>
      <c r="AG96" s="433" t="str">
        <f>IF($M96="","",IF($P96="講習料",IF($O96="サブ",HLOOKUP(M96,'2024単価表'!$A$27:$B$28,2,0)/2,HLOOKUP(M96,'2024単価表'!$A$27:$B$28,2,0)),""))</f>
        <v/>
      </c>
      <c r="AH96" s="410" t="str">
        <f t="shared" si="14"/>
        <v/>
      </c>
      <c r="AI96" s="437" t="str">
        <f>IF(【2】見・契!$AI96="",IF($P96="検討会(法人参加)",IF($E96="","",TIME(HOUR($G96-$E96),ROUNDUP(MINUTE($G96-$E96)/30,0)*30,0)*24),""),IF(OR(【2】見・契!$E96&lt;&gt;$E96,【2】見・契!$G96&lt;&gt;$G96),TIME(HOUR($G96-$E96),ROUNDUP(MINUTE($G96-$E96)/30,0)*30,0)*24,IF($P96&lt;&gt;"検討会(法人参加)","",【2】見・契!$AI96)))</f>
        <v/>
      </c>
      <c r="AJ96" s="496" t="str">
        <f>IF($M96="","",IF($P96="検討会(法人参加)",HLOOKUP(M96,'2024単価表'!$A$27:$B$28,2,0)/2,""))</f>
        <v/>
      </c>
      <c r="AK96" s="410" t="str">
        <f t="shared" si="15"/>
        <v/>
      </c>
      <c r="AL96" s="436"/>
      <c r="AM96" s="745" t="str">
        <f>IF(【2】見・契!$AM96="","",【2】見・契!$AM96)</f>
        <v/>
      </c>
    </row>
    <row r="97" spans="4:39" ht="27.75" customHeight="1">
      <c r="D97" s="587" t="str">
        <f>IF(【2】見・契!D97="","",【2】見・契!D97)</f>
        <v/>
      </c>
      <c r="E97" s="438" t="str">
        <f>IF(【2】見・契!E97="","",【2】見・契!E97)</f>
        <v/>
      </c>
      <c r="F97" s="703" t="s">
        <v>245</v>
      </c>
      <c r="G97" s="402" t="str">
        <f>IF(【2】見・契!G97="","",【2】見・契!G97)</f>
        <v/>
      </c>
      <c r="H97" s="705" t="str">
        <f>IF(【2】見・契!H97="","",【2】見・契!H97)</f>
        <v/>
      </c>
      <c r="I97" s="1050" t="str">
        <f>IF(【2】見・契!I97="","",【2】見・契!I97)</f>
        <v/>
      </c>
      <c r="J97" s="1050"/>
      <c r="K97" s="737" t="str">
        <f>IF(【2】見・契!K97="","",【2】見・契!K97)</f>
        <v/>
      </c>
      <c r="L97" s="737" t="str">
        <f>IF(【2】見・契!L97="","",【2】見・契!L97)</f>
        <v/>
      </c>
      <c r="M97" s="403" t="str">
        <f>IF(【2】見・契!M97="","",【2】見・契!M97)</f>
        <v/>
      </c>
      <c r="N97" s="404" t="str">
        <f>IF(【2】見・契!N97="","",【2】見・契!N97)</f>
        <v/>
      </c>
      <c r="O97" s="430" t="str">
        <f>IF(【2】見・契!O97="","",【2】見・契!O97)</f>
        <v/>
      </c>
      <c r="P97" s="431" t="str">
        <f>IF(【2】見・契!P97="","",【2】見・契!P97)</f>
        <v/>
      </c>
      <c r="Q97" s="432" t="str">
        <f>IF(【2】見・契!$Q97="",IF($P97="講師",IF($E97="","",TIME(HOUR($G97-$E97),ROUNDUP(MINUTE($G97-$E97)/30,0)*30,0)*24),""),IF(OR(【2】見・契!$E97&lt;&gt;$E97,【2】見・契!$G97&lt;&gt;$G97),TIME(HOUR($G97-$E97),ROUNDUP(MINUTE($G97-$E97)/30,0)*30,0)*24,IF($P97&lt;&gt;"講師","",【2】見・契!$Q97)))</f>
        <v/>
      </c>
      <c r="R97" s="433" t="str">
        <f>IF($M97="","",IF($P97="講師",IF($O97="サブ",HLOOKUP(M97,'2024単価表'!$A$4:$B$5,2,FALSE)/2,HLOOKUP(M97,'2024単価表'!$A$4:$B$5,2,FALSE)),""))</f>
        <v/>
      </c>
      <c r="S97" s="410" t="str">
        <f t="shared" si="12"/>
        <v/>
      </c>
      <c r="T97" s="432" t="str">
        <f>IF(【2】見・契!$T97="",IF($P97="検討会等参加",IF($E97="","",TIME(HOUR($G97-$E97),ROUNDUP(MINUTE($G97-$E97)/30,0)*30,0)*24),""),IF(OR(【2】見・契!$E97&lt;&gt;$E97,【2】見・契!$G97&lt;&gt;$G97),TIME(HOUR($G97-$E97),ROUNDUP(MINUTE($G97-$E97)/30,0)*30,0)*24,IF($P97&lt;&gt;"検討会等参加","",【2】見・契!$T97)))</f>
        <v/>
      </c>
      <c r="U97" s="433" t="str">
        <f>IF($M97="","",IF($P97="検討会等参加",HLOOKUP(M97,'2024単価表'!$A$11:$B$12,2,0),""))</f>
        <v/>
      </c>
      <c r="V97" s="410" t="str">
        <f t="shared" si="13"/>
        <v/>
      </c>
      <c r="W97" s="404" t="str">
        <f>IF(【2】見・契!W97="","",【2】見・契!W97)</f>
        <v/>
      </c>
      <c r="X97" s="434" t="str">
        <f>IF(【2】見・契!X97="","",【2】見・契!X97)</f>
        <v/>
      </c>
      <c r="Y97" s="403" t="str">
        <f>IF(【2】見・契!Y97="","",【2】見・契!Y97)</f>
        <v/>
      </c>
      <c r="Z97" s="410" t="str">
        <f t="shared" si="16"/>
        <v/>
      </c>
      <c r="AA97" s="410" t="str">
        <f t="shared" si="17"/>
        <v/>
      </c>
      <c r="AB97" s="435" t="str">
        <f>IF(【2】見・契!AB97="","",【2】見・契!AB97)</f>
        <v/>
      </c>
      <c r="AC97" s="705" t="str">
        <f>IF(【2】見・契!AC97="","",【2】見・契!AC97)</f>
        <v/>
      </c>
      <c r="AD97" s="410" t="str">
        <f t="shared" si="18"/>
        <v/>
      </c>
      <c r="AE97" s="410" t="str">
        <f t="shared" si="19"/>
        <v/>
      </c>
      <c r="AF97" s="432" t="str">
        <f>IF(【2】見・契!$AF97="",IF($P97="講習料",IF($E97="","",TIME(HOUR($G97-$E97),ROUNDUP(MINUTE($G97-$E97)/30,0)*30,0)*24),""),IF(OR(【2】見・契!$E97&lt;&gt;$E97,【2】見・契!$G97&lt;&gt;$G97),TIME(HOUR($G97-$E97),ROUNDUP(MINUTE($G97-$E97)/30,0)*30,0)*24,IF($P97&lt;&gt;"講習料","",【2】見・契!$AF97)))</f>
        <v/>
      </c>
      <c r="AG97" s="433" t="str">
        <f>IF($M97="","",IF($P97="講習料",IF($O97="サブ",HLOOKUP(M97,'2024単価表'!$A$27:$B$28,2,0)/2,HLOOKUP(M97,'2024単価表'!$A$27:$B$28,2,0)),""))</f>
        <v/>
      </c>
      <c r="AH97" s="410" t="str">
        <f t="shared" si="14"/>
        <v/>
      </c>
      <c r="AI97" s="432" t="str">
        <f>IF(【2】見・契!$AI97="",IF($P97="検討会(法人参加)",IF($E97="","",TIME(HOUR($G97-$E97),ROUNDUP(MINUTE($G97-$E97)/30,0)*30,0)*24),""),IF(OR(【2】見・契!$E97&lt;&gt;$E97,【2】見・契!$G97&lt;&gt;$G97),TIME(HOUR($G97-$E97),ROUNDUP(MINUTE($G97-$E97)/30,0)*30,0)*24,IF($P97&lt;&gt;"検討会(法人参加)","",【2】見・契!$AI97)))</f>
        <v/>
      </c>
      <c r="AJ97" s="496" t="str">
        <f>IF($M97="","",IF($P97="検討会(法人参加)",HLOOKUP(M97,'2024単価表'!$A$27:$B$28,2,0)/2,""))</f>
        <v/>
      </c>
      <c r="AK97" s="410" t="str">
        <f t="shared" si="15"/>
        <v/>
      </c>
      <c r="AL97" s="436"/>
      <c r="AM97" s="745" t="str">
        <f>IF(【2】見・契!$AM97="","",【2】見・契!$AM97)</f>
        <v/>
      </c>
    </row>
    <row r="98" spans="4:39" ht="27.75" customHeight="1">
      <c r="D98" s="587" t="str">
        <f>IF(【2】見・契!D98="","",【2】見・契!D98)</f>
        <v/>
      </c>
      <c r="E98" s="438" t="str">
        <f>IF(【2】見・契!E98="","",【2】見・契!E98)</f>
        <v/>
      </c>
      <c r="F98" s="703" t="s">
        <v>244</v>
      </c>
      <c r="G98" s="402" t="str">
        <f>IF(【2】見・契!G98="","",【2】見・契!G98)</f>
        <v/>
      </c>
      <c r="H98" s="705" t="str">
        <f>IF(【2】見・契!H98="","",【2】見・契!H98)</f>
        <v/>
      </c>
      <c r="I98" s="1050" t="str">
        <f>IF(【2】見・契!I98="","",【2】見・契!I98)</f>
        <v/>
      </c>
      <c r="J98" s="1050"/>
      <c r="K98" s="737" t="str">
        <f>IF(【2】見・契!K98="","",【2】見・契!K98)</f>
        <v/>
      </c>
      <c r="L98" s="737" t="str">
        <f>IF(【2】見・契!L98="","",【2】見・契!L98)</f>
        <v/>
      </c>
      <c r="M98" s="705" t="str">
        <f>IF(【2】見・契!M98="","",【2】見・契!M98)</f>
        <v/>
      </c>
      <c r="N98" s="404" t="str">
        <f>IF(【2】見・契!N98="","",【2】見・契!N98)</f>
        <v/>
      </c>
      <c r="O98" s="430" t="str">
        <f>IF(【2】見・契!O98="","",【2】見・契!O98)</f>
        <v/>
      </c>
      <c r="P98" s="431" t="str">
        <f>IF(【2】見・契!P98="","",【2】見・契!P98)</f>
        <v/>
      </c>
      <c r="Q98" s="437" t="str">
        <f>IF(【2】見・契!$Q98="",IF($P98="講師",IF($E98="","",TIME(HOUR($G98-$E98),ROUNDUP(MINUTE($G98-$E98)/30,0)*30,0)*24),""),IF(OR(【2】見・契!$E98&lt;&gt;$E98,【2】見・契!$G98&lt;&gt;$G98),TIME(HOUR($G98-$E98),ROUNDUP(MINUTE($G98-$E98)/30,0)*30,0)*24,IF($P98&lt;&gt;"講師","",【2】見・契!$Q98)))</f>
        <v/>
      </c>
      <c r="R98" s="433" t="str">
        <f>IF($M98="","",IF($P98="講師",IF($O98="サブ",HLOOKUP(M98,'2024単価表'!$A$4:$B$5,2,FALSE)/2,HLOOKUP(M98,'2024単価表'!$A$4:$B$5,2,FALSE)),""))</f>
        <v/>
      </c>
      <c r="S98" s="410" t="str">
        <f t="shared" si="12"/>
        <v/>
      </c>
      <c r="T98" s="437" t="str">
        <f>IF(【2】見・契!$T98="",IF($P98="検討会等参加",IF($E98="","",TIME(HOUR($G98-$E98),ROUNDUP(MINUTE($G98-$E98)/30,0)*30,0)*24),""),IF(OR(【2】見・契!$E98&lt;&gt;$E98,【2】見・契!$G98&lt;&gt;$G98),TIME(HOUR($G98-$E98),ROUNDUP(MINUTE($G98-$E98)/30,0)*30,0)*24,IF($P98&lt;&gt;"検討会等参加","",【2】見・契!$T98)))</f>
        <v/>
      </c>
      <c r="U98" s="433" t="str">
        <f>IF($M98="","",IF($P98="検討会等参加",HLOOKUP(M98,'2024単価表'!$A$11:$B$12,2,0),""))</f>
        <v/>
      </c>
      <c r="V98" s="410" t="str">
        <f t="shared" si="13"/>
        <v/>
      </c>
      <c r="W98" s="404" t="str">
        <f>IF(【2】見・契!W98="","",【2】見・契!W98)</f>
        <v/>
      </c>
      <c r="X98" s="434" t="str">
        <f>IF(【2】見・契!X98="","",【2】見・契!X98)</f>
        <v/>
      </c>
      <c r="Y98" s="705" t="str">
        <f>IF(【2】見・契!Y98="","",【2】見・契!Y98)</f>
        <v/>
      </c>
      <c r="Z98" s="410" t="str">
        <f t="shared" si="16"/>
        <v/>
      </c>
      <c r="AA98" s="410" t="str">
        <f t="shared" si="17"/>
        <v/>
      </c>
      <c r="AB98" s="435" t="str">
        <f>IF(【2】見・契!AB98="","",【2】見・契!AB98)</f>
        <v/>
      </c>
      <c r="AC98" s="705" t="str">
        <f>IF(【2】見・契!AC98="","",【2】見・契!AC98)</f>
        <v/>
      </c>
      <c r="AD98" s="410" t="str">
        <f t="shared" si="18"/>
        <v/>
      </c>
      <c r="AE98" s="410" t="str">
        <f t="shared" si="19"/>
        <v/>
      </c>
      <c r="AF98" s="437" t="str">
        <f>IF(【2】見・契!$AF98="",IF($P98="講習料",IF($E98="","",TIME(HOUR($G98-$E98),ROUNDUP(MINUTE($G98-$E98)/30,0)*30,0)*24),""),IF(OR(【2】見・契!$E98&lt;&gt;$E98,【2】見・契!$G98&lt;&gt;$G98),TIME(HOUR($G98-$E98),ROUNDUP(MINUTE($G98-$E98)/30,0)*30,0)*24,IF($P98&lt;&gt;"講習料","",【2】見・契!$AF98)))</f>
        <v/>
      </c>
      <c r="AG98" s="433" t="str">
        <f>IF($M98="","",IF($P98="講習料",IF($O98="サブ",HLOOKUP(M98,'2024単価表'!$A$27:$B$28,2,0)/2,HLOOKUP(M98,'2024単価表'!$A$27:$B$28,2,0)),""))</f>
        <v/>
      </c>
      <c r="AH98" s="410" t="str">
        <f t="shared" si="14"/>
        <v/>
      </c>
      <c r="AI98" s="437" t="str">
        <f>IF(【2】見・契!$AI98="",IF($P98="検討会(法人参加)",IF($E98="","",TIME(HOUR($G98-$E98),ROUNDUP(MINUTE($G98-$E98)/30,0)*30,0)*24),""),IF(OR(【2】見・契!$E98&lt;&gt;$E98,【2】見・契!$G98&lt;&gt;$G98),TIME(HOUR($G98-$E98),ROUNDUP(MINUTE($G98-$E98)/30,0)*30,0)*24,IF($P98&lt;&gt;"検討会(法人参加)","",【2】見・契!$AI98)))</f>
        <v/>
      </c>
      <c r="AJ98" s="496" t="str">
        <f>IF($M98="","",IF($P98="検討会(法人参加)",HLOOKUP(M98,'2024単価表'!$A$27:$B$28,2,0)/2,""))</f>
        <v/>
      </c>
      <c r="AK98" s="410" t="str">
        <f t="shared" si="15"/>
        <v/>
      </c>
      <c r="AL98" s="436"/>
      <c r="AM98" s="745" t="str">
        <f>IF(【2】見・契!$AM98="","",【2】見・契!$AM98)</f>
        <v/>
      </c>
    </row>
    <row r="99" spans="4:39" ht="27.75" customHeight="1">
      <c r="D99" s="587" t="str">
        <f>IF(【2】見・契!D99="","",【2】見・契!D99)</f>
        <v/>
      </c>
      <c r="E99" s="438" t="str">
        <f>IF(【2】見・契!E99="","",【2】見・契!E99)</f>
        <v/>
      </c>
      <c r="F99" s="703" t="s">
        <v>245</v>
      </c>
      <c r="G99" s="402" t="str">
        <f>IF(【2】見・契!G99="","",【2】見・契!G99)</f>
        <v/>
      </c>
      <c r="H99" s="705" t="str">
        <f>IF(【2】見・契!H99="","",【2】見・契!H99)</f>
        <v/>
      </c>
      <c r="I99" s="1050" t="str">
        <f>IF(【2】見・契!I99="","",【2】見・契!I99)</f>
        <v/>
      </c>
      <c r="J99" s="1050"/>
      <c r="K99" s="737" t="str">
        <f>IF(【2】見・契!K99="","",【2】見・契!K99)</f>
        <v/>
      </c>
      <c r="L99" s="737" t="str">
        <f>IF(【2】見・契!L99="","",【2】見・契!L99)</f>
        <v/>
      </c>
      <c r="M99" s="403" t="str">
        <f>IF(【2】見・契!M99="","",【2】見・契!M99)</f>
        <v/>
      </c>
      <c r="N99" s="404" t="str">
        <f>IF(【2】見・契!N99="","",【2】見・契!N99)</f>
        <v/>
      </c>
      <c r="O99" s="430" t="str">
        <f>IF(【2】見・契!O99="","",【2】見・契!O99)</f>
        <v/>
      </c>
      <c r="P99" s="431" t="str">
        <f>IF(【2】見・契!P99="","",【2】見・契!P99)</f>
        <v/>
      </c>
      <c r="Q99" s="432" t="str">
        <f>IF(【2】見・契!$Q99="",IF($P99="講師",IF($E99="","",TIME(HOUR($G99-$E99),ROUNDUP(MINUTE($G99-$E99)/30,0)*30,0)*24),""),IF(OR(【2】見・契!$E99&lt;&gt;$E99,【2】見・契!$G99&lt;&gt;$G99),TIME(HOUR($G99-$E99),ROUNDUP(MINUTE($G99-$E99)/30,0)*30,0)*24,IF($P99&lt;&gt;"講師","",【2】見・契!$Q99)))</f>
        <v/>
      </c>
      <c r="R99" s="433" t="str">
        <f>IF($M99="","",IF($P99="講師",IF($O99="サブ",HLOOKUP(M99,'2024単価表'!$A$4:$B$5,2,FALSE)/2,HLOOKUP(M99,'2024単価表'!$A$4:$B$5,2,FALSE)),""))</f>
        <v/>
      </c>
      <c r="S99" s="410" t="str">
        <f t="shared" si="12"/>
        <v/>
      </c>
      <c r="T99" s="432" t="str">
        <f>IF(【2】見・契!$T99="",IF($P99="検討会等参加",IF($E99="","",TIME(HOUR($G99-$E99),ROUNDUP(MINUTE($G99-$E99)/30,0)*30,0)*24),""),IF(OR(【2】見・契!$E99&lt;&gt;$E99,【2】見・契!$G99&lt;&gt;$G99),TIME(HOUR($G99-$E99),ROUNDUP(MINUTE($G99-$E99)/30,0)*30,0)*24,IF($P99&lt;&gt;"検討会等参加","",【2】見・契!$T99)))</f>
        <v/>
      </c>
      <c r="U99" s="433" t="str">
        <f>IF($M99="","",IF($P99="検討会等参加",HLOOKUP(M99,'2024単価表'!$A$11:$B$12,2,0),""))</f>
        <v/>
      </c>
      <c r="V99" s="410" t="str">
        <f t="shared" si="13"/>
        <v/>
      </c>
      <c r="W99" s="404" t="str">
        <f>IF(【2】見・契!W99="","",【2】見・契!W99)</f>
        <v/>
      </c>
      <c r="X99" s="434" t="str">
        <f>IF(【2】見・契!X99="","",【2】見・契!X99)</f>
        <v/>
      </c>
      <c r="Y99" s="403" t="str">
        <f>IF(【2】見・契!Y99="","",【2】見・契!Y99)</f>
        <v/>
      </c>
      <c r="Z99" s="410" t="str">
        <f t="shared" si="16"/>
        <v/>
      </c>
      <c r="AA99" s="410" t="str">
        <f t="shared" si="17"/>
        <v/>
      </c>
      <c r="AB99" s="435" t="str">
        <f>IF(【2】見・契!AB99="","",【2】見・契!AB99)</f>
        <v/>
      </c>
      <c r="AC99" s="705" t="str">
        <f>IF(【2】見・契!AC99="","",【2】見・契!AC99)</f>
        <v/>
      </c>
      <c r="AD99" s="410" t="str">
        <f t="shared" si="18"/>
        <v/>
      </c>
      <c r="AE99" s="410" t="str">
        <f t="shared" si="19"/>
        <v/>
      </c>
      <c r="AF99" s="432" t="str">
        <f>IF(【2】見・契!$AF99="",IF($P99="講習料",IF($E99="","",TIME(HOUR($G99-$E99),ROUNDUP(MINUTE($G99-$E99)/30,0)*30,0)*24),""),IF(OR(【2】見・契!$E99&lt;&gt;$E99,【2】見・契!$G99&lt;&gt;$G99),TIME(HOUR($G99-$E99),ROUNDUP(MINUTE($G99-$E99)/30,0)*30,0)*24,IF($P99&lt;&gt;"講習料","",【2】見・契!$AF99)))</f>
        <v/>
      </c>
      <c r="AG99" s="433" t="str">
        <f>IF($M99="","",IF($P99="講習料",IF($O99="サブ",HLOOKUP(M99,'2024単価表'!$A$27:$B$28,2,0)/2,HLOOKUP(M99,'2024単価表'!$A$27:$B$28,2,0)),""))</f>
        <v/>
      </c>
      <c r="AH99" s="410" t="str">
        <f t="shared" si="14"/>
        <v/>
      </c>
      <c r="AI99" s="432" t="str">
        <f>IF(【2】見・契!$AI99="",IF($P99="検討会(法人参加)",IF($E99="","",TIME(HOUR($G99-$E99),ROUNDUP(MINUTE($G99-$E99)/30,0)*30,0)*24),""),IF(OR(【2】見・契!$E99&lt;&gt;$E99,【2】見・契!$G99&lt;&gt;$G99),TIME(HOUR($G99-$E99),ROUNDUP(MINUTE($G99-$E99)/30,0)*30,0)*24,IF($P99&lt;&gt;"検討会(法人参加)","",【2】見・契!$AI99)))</f>
        <v/>
      </c>
      <c r="AJ99" s="496" t="str">
        <f>IF($M99="","",IF($P99="検討会(法人参加)",HLOOKUP(M99,'2024単価表'!$A$27:$B$28,2,0)/2,""))</f>
        <v/>
      </c>
      <c r="AK99" s="410" t="str">
        <f t="shared" si="15"/>
        <v/>
      </c>
      <c r="AL99" s="436"/>
      <c r="AM99" s="745" t="str">
        <f>IF(【2】見・契!$AM99="","",【2】見・契!$AM99)</f>
        <v/>
      </c>
    </row>
    <row r="100" spans="4:39" ht="27.75" customHeight="1">
      <c r="D100" s="587" t="str">
        <f>IF(【2】見・契!D100="","",【2】見・契!D100)</f>
        <v/>
      </c>
      <c r="E100" s="438" t="str">
        <f>IF(【2】見・契!E100="","",【2】見・契!E100)</f>
        <v/>
      </c>
      <c r="F100" s="703" t="s">
        <v>244</v>
      </c>
      <c r="G100" s="402" t="str">
        <f>IF(【2】見・契!G100="","",【2】見・契!G100)</f>
        <v/>
      </c>
      <c r="H100" s="705" t="str">
        <f>IF(【2】見・契!H100="","",【2】見・契!H100)</f>
        <v/>
      </c>
      <c r="I100" s="1050" t="str">
        <f>IF(【2】見・契!I100="","",【2】見・契!I100)</f>
        <v/>
      </c>
      <c r="J100" s="1050"/>
      <c r="K100" s="737" t="str">
        <f>IF(【2】見・契!K100="","",【2】見・契!K100)</f>
        <v/>
      </c>
      <c r="L100" s="737" t="str">
        <f>IF(【2】見・契!L100="","",【2】見・契!L100)</f>
        <v/>
      </c>
      <c r="M100" s="705" t="str">
        <f>IF(【2】見・契!M100="","",【2】見・契!M100)</f>
        <v/>
      </c>
      <c r="N100" s="404" t="str">
        <f>IF(【2】見・契!N100="","",【2】見・契!N100)</f>
        <v/>
      </c>
      <c r="O100" s="430" t="str">
        <f>IF(【2】見・契!O100="","",【2】見・契!O100)</f>
        <v/>
      </c>
      <c r="P100" s="431" t="str">
        <f>IF(【2】見・契!P100="","",【2】見・契!P100)</f>
        <v/>
      </c>
      <c r="Q100" s="437" t="str">
        <f>IF(【2】見・契!$Q100="",IF($P100="講師",IF($E100="","",TIME(HOUR($G100-$E100),ROUNDUP(MINUTE($G100-$E100)/30,0)*30,0)*24),""),IF(OR(【2】見・契!$E100&lt;&gt;$E100,【2】見・契!$G100&lt;&gt;$G100),TIME(HOUR($G100-$E100),ROUNDUP(MINUTE($G100-$E100)/30,0)*30,0)*24,IF($P100&lt;&gt;"講師","",【2】見・契!$Q100)))</f>
        <v/>
      </c>
      <c r="R100" s="433" t="str">
        <f>IF($M100="","",IF($P100="講師",IF($O100="サブ",HLOOKUP(M100,'2024単価表'!$A$4:$B$5,2,FALSE)/2,HLOOKUP(M100,'2024単価表'!$A$4:$B$5,2,FALSE)),""))</f>
        <v/>
      </c>
      <c r="S100" s="410" t="str">
        <f t="shared" si="12"/>
        <v/>
      </c>
      <c r="T100" s="437" t="str">
        <f>IF(【2】見・契!$T100="",IF($P100="検討会等参加",IF($E100="","",TIME(HOUR($G100-$E100),ROUNDUP(MINUTE($G100-$E100)/30,0)*30,0)*24),""),IF(OR(【2】見・契!$E100&lt;&gt;$E100,【2】見・契!$G100&lt;&gt;$G100),TIME(HOUR($G100-$E100),ROUNDUP(MINUTE($G100-$E100)/30,0)*30,0)*24,IF($P100&lt;&gt;"検討会等参加","",【2】見・契!$T100)))</f>
        <v/>
      </c>
      <c r="U100" s="433" t="str">
        <f>IF($M100="","",IF($P100="検討会等参加",HLOOKUP(M100,'2024単価表'!$A$11:$B$12,2,0),""))</f>
        <v/>
      </c>
      <c r="V100" s="410" t="str">
        <f t="shared" si="13"/>
        <v/>
      </c>
      <c r="W100" s="404" t="str">
        <f>IF(【2】見・契!W100="","",【2】見・契!W100)</f>
        <v/>
      </c>
      <c r="X100" s="434" t="str">
        <f>IF(【2】見・契!X100="","",【2】見・契!X100)</f>
        <v/>
      </c>
      <c r="Y100" s="705" t="str">
        <f>IF(【2】見・契!Y100="","",【2】見・契!Y100)</f>
        <v/>
      </c>
      <c r="Z100" s="410" t="str">
        <f t="shared" si="16"/>
        <v/>
      </c>
      <c r="AA100" s="410" t="str">
        <f t="shared" si="17"/>
        <v/>
      </c>
      <c r="AB100" s="435" t="str">
        <f>IF(【2】見・契!AB100="","",【2】見・契!AB100)</f>
        <v/>
      </c>
      <c r="AC100" s="705" t="str">
        <f>IF(【2】見・契!AC100="","",【2】見・契!AC100)</f>
        <v/>
      </c>
      <c r="AD100" s="410" t="str">
        <f t="shared" si="18"/>
        <v/>
      </c>
      <c r="AE100" s="410" t="str">
        <f t="shared" si="19"/>
        <v/>
      </c>
      <c r="AF100" s="437" t="str">
        <f>IF(【2】見・契!$AF100="",IF($P100="講習料",IF($E100="","",TIME(HOUR($G100-$E100),ROUNDUP(MINUTE($G100-$E100)/30,0)*30,0)*24),""),IF(OR(【2】見・契!$E100&lt;&gt;$E100,【2】見・契!$G100&lt;&gt;$G100),TIME(HOUR($G100-$E100),ROUNDUP(MINUTE($G100-$E100)/30,0)*30,0)*24,IF($P100&lt;&gt;"講習料","",【2】見・契!$AF100)))</f>
        <v/>
      </c>
      <c r="AG100" s="433" t="str">
        <f>IF($M100="","",IF($P100="講習料",IF($O100="サブ",HLOOKUP(M100,'2024単価表'!$A$27:$B$28,2,0)/2,HLOOKUP(M100,'2024単価表'!$A$27:$B$28,2,0)),""))</f>
        <v/>
      </c>
      <c r="AH100" s="410" t="str">
        <f t="shared" si="14"/>
        <v/>
      </c>
      <c r="AI100" s="437" t="str">
        <f>IF(【2】見・契!$AI100="",IF($P100="検討会(法人参加)",IF($E100="","",TIME(HOUR($G100-$E100),ROUNDUP(MINUTE($G100-$E100)/30,0)*30,0)*24),""),IF(OR(【2】見・契!$E100&lt;&gt;$E100,【2】見・契!$G100&lt;&gt;$G100),TIME(HOUR($G100-$E100),ROUNDUP(MINUTE($G100-$E100)/30,0)*30,0)*24,IF($P100&lt;&gt;"検討会(法人参加)","",【2】見・契!$AI100)))</f>
        <v/>
      </c>
      <c r="AJ100" s="496" t="str">
        <f>IF($M100="","",IF($P100="検討会(法人参加)",HLOOKUP(M100,'2024単価表'!$A$27:$B$28,2,0)/2,""))</f>
        <v/>
      </c>
      <c r="AK100" s="410" t="str">
        <f t="shared" si="15"/>
        <v/>
      </c>
      <c r="AL100" s="436"/>
      <c r="AM100" s="745" t="str">
        <f>IF(【2】見・契!$AM100="","",【2】見・契!$AM100)</f>
        <v/>
      </c>
    </row>
    <row r="101" spans="4:39" ht="27.75" customHeight="1">
      <c r="D101" s="587" t="str">
        <f>IF(【2】見・契!D101="","",【2】見・契!D101)</f>
        <v/>
      </c>
      <c r="E101" s="438" t="str">
        <f>IF(【2】見・契!E101="","",【2】見・契!E101)</f>
        <v/>
      </c>
      <c r="F101" s="703" t="s">
        <v>245</v>
      </c>
      <c r="G101" s="402" t="str">
        <f>IF(【2】見・契!G101="","",【2】見・契!G101)</f>
        <v/>
      </c>
      <c r="H101" s="705" t="str">
        <f>IF(【2】見・契!H101="","",【2】見・契!H101)</f>
        <v/>
      </c>
      <c r="I101" s="1050" t="str">
        <f>IF(【2】見・契!I101="","",【2】見・契!I101)</f>
        <v/>
      </c>
      <c r="J101" s="1050"/>
      <c r="K101" s="737" t="str">
        <f>IF(【2】見・契!K101="","",【2】見・契!K101)</f>
        <v/>
      </c>
      <c r="L101" s="737" t="str">
        <f>IF(【2】見・契!L101="","",【2】見・契!L101)</f>
        <v/>
      </c>
      <c r="M101" s="403" t="str">
        <f>IF(【2】見・契!M101="","",【2】見・契!M101)</f>
        <v/>
      </c>
      <c r="N101" s="404" t="str">
        <f>IF(【2】見・契!N101="","",【2】見・契!N101)</f>
        <v/>
      </c>
      <c r="O101" s="430" t="str">
        <f>IF(【2】見・契!O101="","",【2】見・契!O101)</f>
        <v/>
      </c>
      <c r="P101" s="431" t="str">
        <f>IF(【2】見・契!P101="","",【2】見・契!P101)</f>
        <v/>
      </c>
      <c r="Q101" s="432" t="str">
        <f>IF(【2】見・契!$Q101="",IF($P101="講師",IF($E101="","",TIME(HOUR($G101-$E101),ROUNDUP(MINUTE($G101-$E101)/30,0)*30,0)*24),""),IF(OR(【2】見・契!$E101&lt;&gt;$E101,【2】見・契!$G101&lt;&gt;$G101),TIME(HOUR($G101-$E101),ROUNDUP(MINUTE($G101-$E101)/30,0)*30,0)*24,IF($P101&lt;&gt;"講師","",【2】見・契!$Q101)))</f>
        <v/>
      </c>
      <c r="R101" s="433" t="str">
        <f>IF($M101="","",IF($P101="講師",IF($O101="サブ",HLOOKUP(M101,'2024単価表'!$A$4:$B$5,2,FALSE)/2,HLOOKUP(M101,'2024単価表'!$A$4:$B$5,2,FALSE)),""))</f>
        <v/>
      </c>
      <c r="S101" s="410" t="str">
        <f t="shared" si="12"/>
        <v/>
      </c>
      <c r="T101" s="432" t="str">
        <f>IF(【2】見・契!$T101="",IF($P101="検討会等参加",IF($E101="","",TIME(HOUR($G101-$E101),ROUNDUP(MINUTE($G101-$E101)/30,0)*30,0)*24),""),IF(OR(【2】見・契!$E101&lt;&gt;$E101,【2】見・契!$G101&lt;&gt;$G101),TIME(HOUR($G101-$E101),ROUNDUP(MINUTE($G101-$E101)/30,0)*30,0)*24,IF($P101&lt;&gt;"検討会等参加","",【2】見・契!$T101)))</f>
        <v/>
      </c>
      <c r="U101" s="433" t="str">
        <f>IF($M101="","",IF($P101="検討会等参加",HLOOKUP(M101,'2024単価表'!$A$11:$B$12,2,0),""))</f>
        <v/>
      </c>
      <c r="V101" s="410" t="str">
        <f t="shared" si="13"/>
        <v/>
      </c>
      <c r="W101" s="404" t="str">
        <f>IF(【2】見・契!W101="","",【2】見・契!W101)</f>
        <v/>
      </c>
      <c r="X101" s="434" t="str">
        <f>IF(【2】見・契!X101="","",【2】見・契!X101)</f>
        <v/>
      </c>
      <c r="Y101" s="403" t="str">
        <f>IF(【2】見・契!Y101="","",【2】見・契!Y101)</f>
        <v/>
      </c>
      <c r="Z101" s="410" t="str">
        <f t="shared" si="16"/>
        <v/>
      </c>
      <c r="AA101" s="410" t="str">
        <f t="shared" si="17"/>
        <v/>
      </c>
      <c r="AB101" s="435" t="str">
        <f>IF(【2】見・契!AB101="","",【2】見・契!AB101)</f>
        <v/>
      </c>
      <c r="AC101" s="705" t="str">
        <f>IF(【2】見・契!AC101="","",【2】見・契!AC101)</f>
        <v/>
      </c>
      <c r="AD101" s="410" t="str">
        <f t="shared" si="18"/>
        <v/>
      </c>
      <c r="AE101" s="410" t="str">
        <f t="shared" si="19"/>
        <v/>
      </c>
      <c r="AF101" s="432" t="str">
        <f>IF(【2】見・契!$AF101="",IF($P101="講習料",IF($E101="","",TIME(HOUR($G101-$E101),ROUNDUP(MINUTE($G101-$E101)/30,0)*30,0)*24),""),IF(OR(【2】見・契!$E101&lt;&gt;$E101,【2】見・契!$G101&lt;&gt;$G101),TIME(HOUR($G101-$E101),ROUNDUP(MINUTE($G101-$E101)/30,0)*30,0)*24,IF($P101&lt;&gt;"講習料","",【2】見・契!$AF101)))</f>
        <v/>
      </c>
      <c r="AG101" s="433" t="str">
        <f>IF($M101="","",IF($P101="講習料",IF($O101="サブ",HLOOKUP(M101,'2024単価表'!$A$27:$B$28,2,0)/2,HLOOKUP(M101,'2024単価表'!$A$27:$B$28,2,0)),""))</f>
        <v/>
      </c>
      <c r="AH101" s="410" t="str">
        <f t="shared" si="14"/>
        <v/>
      </c>
      <c r="AI101" s="432" t="str">
        <f>IF(【2】見・契!$AI101="",IF($P101="検討会(法人参加)",IF($E101="","",TIME(HOUR($G101-$E101),ROUNDUP(MINUTE($G101-$E101)/30,0)*30,0)*24),""),IF(OR(【2】見・契!$E101&lt;&gt;$E101,【2】見・契!$G101&lt;&gt;$G101),TIME(HOUR($G101-$E101),ROUNDUP(MINUTE($G101-$E101)/30,0)*30,0)*24,IF($P101&lt;&gt;"検討会(法人参加)","",【2】見・契!$AI101)))</f>
        <v/>
      </c>
      <c r="AJ101" s="496" t="str">
        <f>IF($M101="","",IF($P101="検討会(法人参加)",HLOOKUP(M101,'2024単価表'!$A$27:$B$28,2,0)/2,""))</f>
        <v/>
      </c>
      <c r="AK101" s="410" t="str">
        <f t="shared" si="15"/>
        <v/>
      </c>
      <c r="AL101" s="436"/>
      <c r="AM101" s="745" t="str">
        <f>IF(【2】見・契!$AM101="","",【2】見・契!$AM101)</f>
        <v/>
      </c>
    </row>
    <row r="102" spans="4:39" ht="27.75" customHeight="1">
      <c r="D102" s="587" t="str">
        <f>IF(【2】見・契!D102="","",【2】見・契!D102)</f>
        <v/>
      </c>
      <c r="E102" s="438" t="str">
        <f>IF(【2】見・契!E102="","",【2】見・契!E102)</f>
        <v/>
      </c>
      <c r="F102" s="703" t="s">
        <v>244</v>
      </c>
      <c r="G102" s="402" t="str">
        <f>IF(【2】見・契!G102="","",【2】見・契!G102)</f>
        <v/>
      </c>
      <c r="H102" s="705" t="str">
        <f>IF(【2】見・契!H102="","",【2】見・契!H102)</f>
        <v/>
      </c>
      <c r="I102" s="1050" t="str">
        <f>IF(【2】見・契!I102="","",【2】見・契!I102)</f>
        <v/>
      </c>
      <c r="J102" s="1050"/>
      <c r="K102" s="737" t="str">
        <f>IF(【2】見・契!K102="","",【2】見・契!K102)</f>
        <v/>
      </c>
      <c r="L102" s="737" t="str">
        <f>IF(【2】見・契!L102="","",【2】見・契!L102)</f>
        <v/>
      </c>
      <c r="M102" s="705" t="str">
        <f>IF(【2】見・契!M102="","",【2】見・契!M102)</f>
        <v/>
      </c>
      <c r="N102" s="404" t="str">
        <f>IF(【2】見・契!N102="","",【2】見・契!N102)</f>
        <v/>
      </c>
      <c r="O102" s="430" t="str">
        <f>IF(【2】見・契!O102="","",【2】見・契!O102)</f>
        <v/>
      </c>
      <c r="P102" s="431" t="str">
        <f>IF(【2】見・契!P102="","",【2】見・契!P102)</f>
        <v/>
      </c>
      <c r="Q102" s="437" t="str">
        <f>IF(【2】見・契!$Q102="",IF($P102="講師",IF($E102="","",TIME(HOUR($G102-$E102),ROUNDUP(MINUTE($G102-$E102)/30,0)*30,0)*24),""),IF(OR(【2】見・契!$E102&lt;&gt;$E102,【2】見・契!$G102&lt;&gt;$G102),TIME(HOUR($G102-$E102),ROUNDUP(MINUTE($G102-$E102)/30,0)*30,0)*24,IF($P102&lt;&gt;"講師","",【2】見・契!$Q102)))</f>
        <v/>
      </c>
      <c r="R102" s="433" t="str">
        <f>IF($M102="","",IF($P102="講師",IF($O102="サブ",HLOOKUP(M102,'2024単価表'!$A$4:$B$5,2,FALSE)/2,HLOOKUP(M102,'2024単価表'!$A$4:$B$5,2,FALSE)),""))</f>
        <v/>
      </c>
      <c r="S102" s="410" t="str">
        <f t="shared" si="12"/>
        <v/>
      </c>
      <c r="T102" s="437" t="str">
        <f>IF(【2】見・契!$T102="",IF($P102="検討会等参加",IF($E102="","",TIME(HOUR($G102-$E102),ROUNDUP(MINUTE($G102-$E102)/30,0)*30,0)*24),""),IF(OR(【2】見・契!$E102&lt;&gt;$E102,【2】見・契!$G102&lt;&gt;$G102),TIME(HOUR($G102-$E102),ROUNDUP(MINUTE($G102-$E102)/30,0)*30,0)*24,IF($P102&lt;&gt;"検討会等参加","",【2】見・契!$T102)))</f>
        <v/>
      </c>
      <c r="U102" s="433" t="str">
        <f>IF($M102="","",IF($P102="検討会等参加",HLOOKUP(M102,'2024単価表'!$A$11:$B$12,2,0),""))</f>
        <v/>
      </c>
      <c r="V102" s="410" t="str">
        <f t="shared" si="13"/>
        <v/>
      </c>
      <c r="W102" s="404" t="str">
        <f>IF(【2】見・契!W102="","",【2】見・契!W102)</f>
        <v/>
      </c>
      <c r="X102" s="434" t="str">
        <f>IF(【2】見・契!X102="","",【2】見・契!X102)</f>
        <v/>
      </c>
      <c r="Y102" s="705" t="str">
        <f>IF(【2】見・契!Y102="","",【2】見・契!Y102)</f>
        <v/>
      </c>
      <c r="Z102" s="410" t="str">
        <f t="shared" si="16"/>
        <v/>
      </c>
      <c r="AA102" s="410" t="str">
        <f t="shared" si="17"/>
        <v/>
      </c>
      <c r="AB102" s="435" t="str">
        <f>IF(【2】見・契!AB102="","",【2】見・契!AB102)</f>
        <v/>
      </c>
      <c r="AC102" s="705" t="str">
        <f>IF(【2】見・契!AC102="","",【2】見・契!AC102)</f>
        <v/>
      </c>
      <c r="AD102" s="410" t="str">
        <f t="shared" si="18"/>
        <v/>
      </c>
      <c r="AE102" s="410" t="str">
        <f t="shared" si="19"/>
        <v/>
      </c>
      <c r="AF102" s="437" t="str">
        <f>IF(【2】見・契!$AF102="",IF($P102="講習料",IF($E102="","",TIME(HOUR($G102-$E102),ROUNDUP(MINUTE($G102-$E102)/30,0)*30,0)*24),""),IF(OR(【2】見・契!$E102&lt;&gt;$E102,【2】見・契!$G102&lt;&gt;$G102),TIME(HOUR($G102-$E102),ROUNDUP(MINUTE($G102-$E102)/30,0)*30,0)*24,IF($P102&lt;&gt;"講習料","",【2】見・契!$AF102)))</f>
        <v/>
      </c>
      <c r="AG102" s="433" t="str">
        <f>IF($M102="","",IF($P102="講習料",IF($O102="サブ",HLOOKUP(M102,'2024単価表'!$A$27:$B$28,2,0)/2,HLOOKUP(M102,'2024単価表'!$A$27:$B$28,2,0)),""))</f>
        <v/>
      </c>
      <c r="AH102" s="410" t="str">
        <f t="shared" si="14"/>
        <v/>
      </c>
      <c r="AI102" s="437" t="str">
        <f>IF(【2】見・契!$AI102="",IF($P102="検討会(法人参加)",IF($E102="","",TIME(HOUR($G102-$E102),ROUNDUP(MINUTE($G102-$E102)/30,0)*30,0)*24),""),IF(OR(【2】見・契!$E102&lt;&gt;$E102,【2】見・契!$G102&lt;&gt;$G102),TIME(HOUR($G102-$E102),ROUNDUP(MINUTE($G102-$E102)/30,0)*30,0)*24,IF($P102&lt;&gt;"検討会(法人参加)","",【2】見・契!$AI102)))</f>
        <v/>
      </c>
      <c r="AJ102" s="496" t="str">
        <f>IF($M102="","",IF($P102="検討会(法人参加)",HLOOKUP(M102,'2024単価表'!$A$27:$B$28,2,0)/2,""))</f>
        <v/>
      </c>
      <c r="AK102" s="410" t="str">
        <f t="shared" si="15"/>
        <v/>
      </c>
      <c r="AL102" s="436"/>
      <c r="AM102" s="745" t="str">
        <f>IF(【2】見・契!$AM102="","",【2】見・契!$AM102)</f>
        <v/>
      </c>
    </row>
    <row r="103" spans="4:39" ht="27.75" customHeight="1">
      <c r="D103" s="587" t="str">
        <f>IF(【2】見・契!D103="","",【2】見・契!D103)</f>
        <v/>
      </c>
      <c r="E103" s="438" t="str">
        <f>IF(【2】見・契!E103="","",【2】見・契!E103)</f>
        <v/>
      </c>
      <c r="F103" s="703" t="s">
        <v>245</v>
      </c>
      <c r="G103" s="402" t="str">
        <f>IF(【2】見・契!G103="","",【2】見・契!G103)</f>
        <v/>
      </c>
      <c r="H103" s="705" t="str">
        <f>IF(【2】見・契!H103="","",【2】見・契!H103)</f>
        <v/>
      </c>
      <c r="I103" s="1050" t="str">
        <f>IF(【2】見・契!I103="","",【2】見・契!I103)</f>
        <v/>
      </c>
      <c r="J103" s="1050"/>
      <c r="K103" s="737" t="str">
        <f>IF(【2】見・契!K103="","",【2】見・契!K103)</f>
        <v/>
      </c>
      <c r="L103" s="737" t="str">
        <f>IF(【2】見・契!L103="","",【2】見・契!L103)</f>
        <v/>
      </c>
      <c r="M103" s="403" t="str">
        <f>IF(【2】見・契!M103="","",【2】見・契!M103)</f>
        <v/>
      </c>
      <c r="N103" s="404" t="str">
        <f>IF(【2】見・契!N103="","",【2】見・契!N103)</f>
        <v/>
      </c>
      <c r="O103" s="430" t="str">
        <f>IF(【2】見・契!O103="","",【2】見・契!O103)</f>
        <v/>
      </c>
      <c r="P103" s="431" t="str">
        <f>IF(【2】見・契!P103="","",【2】見・契!P103)</f>
        <v/>
      </c>
      <c r="Q103" s="432" t="str">
        <f>IF(【2】見・契!$Q103="",IF($P103="講師",IF($E103="","",TIME(HOUR($G103-$E103),ROUNDUP(MINUTE($G103-$E103)/30,0)*30,0)*24),""),IF(OR(【2】見・契!$E103&lt;&gt;$E103,【2】見・契!$G103&lt;&gt;$G103),TIME(HOUR($G103-$E103),ROUNDUP(MINUTE($G103-$E103)/30,0)*30,0)*24,IF($P103&lt;&gt;"講師","",【2】見・契!$Q103)))</f>
        <v/>
      </c>
      <c r="R103" s="433" t="str">
        <f>IF($M103="","",IF($P103="講師",IF($O103="サブ",HLOOKUP(M103,'2024単価表'!$A$4:$B$5,2,FALSE)/2,HLOOKUP(M103,'2024単価表'!$A$4:$B$5,2,FALSE)),""))</f>
        <v/>
      </c>
      <c r="S103" s="410" t="str">
        <f t="shared" ref="S103:S134" si="20">IF($Q103="","",IF($M103="","",(Q103*R103)))</f>
        <v/>
      </c>
      <c r="T103" s="432" t="str">
        <f>IF(【2】見・契!$T103="",IF($P103="検討会等参加",IF($E103="","",TIME(HOUR($G103-$E103),ROUNDUP(MINUTE($G103-$E103)/30,0)*30,0)*24),""),IF(OR(【2】見・契!$E103&lt;&gt;$E103,【2】見・契!$G103&lt;&gt;$G103),TIME(HOUR($G103-$E103),ROUNDUP(MINUTE($G103-$E103)/30,0)*30,0)*24,IF($P103&lt;&gt;"検討会等参加","",【2】見・契!$T103)))</f>
        <v/>
      </c>
      <c r="U103" s="433" t="str">
        <f>IF($M103="","",IF($P103="検討会等参加",HLOOKUP(M103,'2024単価表'!$A$11:$B$12,2,0),""))</f>
        <v/>
      </c>
      <c r="V103" s="410" t="str">
        <f t="shared" ref="V103:V134" si="21">IF($T103="","",IF($M103="","",(T103*U103)))</f>
        <v/>
      </c>
      <c r="W103" s="404" t="str">
        <f>IF(【2】見・契!W103="","",【2】見・契!W103)</f>
        <v/>
      </c>
      <c r="X103" s="434" t="str">
        <f>IF(【2】見・契!X103="","",【2】見・契!X103)</f>
        <v/>
      </c>
      <c r="Y103" s="403" t="str">
        <f>IF(【2】見・契!Y103="","",【2】見・契!Y103)</f>
        <v/>
      </c>
      <c r="Z103" s="410" t="str">
        <f t="shared" si="16"/>
        <v/>
      </c>
      <c r="AA103" s="410" t="str">
        <f t="shared" si="17"/>
        <v/>
      </c>
      <c r="AB103" s="435" t="str">
        <f>IF(【2】見・契!AB103="","",【2】見・契!AB103)</f>
        <v/>
      </c>
      <c r="AC103" s="705" t="str">
        <f>IF(【2】見・契!AC103="","",【2】見・契!AC103)</f>
        <v/>
      </c>
      <c r="AD103" s="410" t="str">
        <f t="shared" si="18"/>
        <v/>
      </c>
      <c r="AE103" s="410" t="str">
        <f t="shared" si="19"/>
        <v/>
      </c>
      <c r="AF103" s="432" t="str">
        <f>IF(【2】見・契!$AF103="",IF($P103="講習料",IF($E103="","",TIME(HOUR($G103-$E103),ROUNDUP(MINUTE($G103-$E103)/30,0)*30,0)*24),""),IF(OR(【2】見・契!$E103&lt;&gt;$E103,【2】見・契!$G103&lt;&gt;$G103),TIME(HOUR($G103-$E103),ROUNDUP(MINUTE($G103-$E103)/30,0)*30,0)*24,IF($P103&lt;&gt;"講習料","",【2】見・契!$AF103)))</f>
        <v/>
      </c>
      <c r="AG103" s="433" t="str">
        <f>IF($M103="","",IF($P103="講習料",IF($O103="サブ",HLOOKUP(M103,'2024単価表'!$A$27:$B$28,2,0)/2,HLOOKUP(M103,'2024単価表'!$A$27:$B$28,2,0)),""))</f>
        <v/>
      </c>
      <c r="AH103" s="410" t="str">
        <f t="shared" ref="AH103:AH134" si="22">IF($AF103="","",IF($M103="","",(AF103*AG103)))</f>
        <v/>
      </c>
      <c r="AI103" s="432" t="str">
        <f>IF(【2】見・契!$AI103="",IF($P103="検討会(法人参加)",IF($E103="","",TIME(HOUR($G103-$E103),ROUNDUP(MINUTE($G103-$E103)/30,0)*30,0)*24),""),IF(OR(【2】見・契!$E103&lt;&gt;$E103,【2】見・契!$G103&lt;&gt;$G103),TIME(HOUR($G103-$E103),ROUNDUP(MINUTE($G103-$E103)/30,0)*30,0)*24,IF($P103&lt;&gt;"検討会(法人参加)","",【2】見・契!$AI103)))</f>
        <v/>
      </c>
      <c r="AJ103" s="496" t="str">
        <f>IF($M103="","",IF($P103="検討会(法人参加)",HLOOKUP(M103,'2024単価表'!$A$27:$B$28,2,0)/2,""))</f>
        <v/>
      </c>
      <c r="AK103" s="410" t="str">
        <f t="shared" ref="AK103:AK134" si="23">IF($AI103="","",IF($M103="","",(AI103*AJ103)))</f>
        <v/>
      </c>
      <c r="AL103" s="436"/>
      <c r="AM103" s="745" t="str">
        <f>IF(【2】見・契!$AM103="","",【2】見・契!$AM103)</f>
        <v/>
      </c>
    </row>
    <row r="104" spans="4:39" ht="27.75" customHeight="1">
      <c r="D104" s="587" t="str">
        <f>IF(【2】見・契!D104="","",【2】見・契!D104)</f>
        <v/>
      </c>
      <c r="E104" s="438" t="str">
        <f>IF(【2】見・契!E104="","",【2】見・契!E104)</f>
        <v/>
      </c>
      <c r="F104" s="703" t="s">
        <v>244</v>
      </c>
      <c r="G104" s="402" t="str">
        <f>IF(【2】見・契!G104="","",【2】見・契!G104)</f>
        <v/>
      </c>
      <c r="H104" s="705" t="str">
        <f>IF(【2】見・契!H104="","",【2】見・契!H104)</f>
        <v/>
      </c>
      <c r="I104" s="1050" t="str">
        <f>IF(【2】見・契!I104="","",【2】見・契!I104)</f>
        <v/>
      </c>
      <c r="J104" s="1050"/>
      <c r="K104" s="737" t="str">
        <f>IF(【2】見・契!K104="","",【2】見・契!K104)</f>
        <v/>
      </c>
      <c r="L104" s="737" t="str">
        <f>IF(【2】見・契!L104="","",【2】見・契!L104)</f>
        <v/>
      </c>
      <c r="M104" s="705" t="str">
        <f>IF(【2】見・契!M104="","",【2】見・契!M104)</f>
        <v/>
      </c>
      <c r="N104" s="404" t="str">
        <f>IF(【2】見・契!N104="","",【2】見・契!N104)</f>
        <v/>
      </c>
      <c r="O104" s="430" t="str">
        <f>IF(【2】見・契!O104="","",【2】見・契!O104)</f>
        <v/>
      </c>
      <c r="P104" s="431" t="str">
        <f>IF(【2】見・契!P104="","",【2】見・契!P104)</f>
        <v/>
      </c>
      <c r="Q104" s="437" t="str">
        <f>IF(【2】見・契!$Q104="",IF($P104="講師",IF($E104="","",TIME(HOUR($G104-$E104),ROUNDUP(MINUTE($G104-$E104)/30,0)*30,0)*24),""),IF(OR(【2】見・契!$E104&lt;&gt;$E104,【2】見・契!$G104&lt;&gt;$G104),TIME(HOUR($G104-$E104),ROUNDUP(MINUTE($G104-$E104)/30,0)*30,0)*24,IF($P104&lt;&gt;"講師","",【2】見・契!$Q104)))</f>
        <v/>
      </c>
      <c r="R104" s="433" t="str">
        <f>IF($M104="","",IF($P104="講師",IF($O104="サブ",HLOOKUP(M104,'2024単価表'!$A$4:$B$5,2,FALSE)/2,HLOOKUP(M104,'2024単価表'!$A$4:$B$5,2,FALSE)),""))</f>
        <v/>
      </c>
      <c r="S104" s="410" t="str">
        <f t="shared" si="20"/>
        <v/>
      </c>
      <c r="T104" s="437" t="str">
        <f>IF(【2】見・契!$T104="",IF($P104="検討会等参加",IF($E104="","",TIME(HOUR($G104-$E104),ROUNDUP(MINUTE($G104-$E104)/30,0)*30,0)*24),""),IF(OR(【2】見・契!$E104&lt;&gt;$E104,【2】見・契!$G104&lt;&gt;$G104),TIME(HOUR($G104-$E104),ROUNDUP(MINUTE($G104-$E104)/30,0)*30,0)*24,IF($P104&lt;&gt;"検討会等参加","",【2】見・契!$T104)))</f>
        <v/>
      </c>
      <c r="U104" s="433" t="str">
        <f>IF($M104="","",IF($P104="検討会等参加",HLOOKUP(M104,'2024単価表'!$A$11:$B$12,2,0),""))</f>
        <v/>
      </c>
      <c r="V104" s="410" t="str">
        <f t="shared" si="21"/>
        <v/>
      </c>
      <c r="W104" s="404" t="str">
        <f>IF(【2】見・契!W104="","",【2】見・契!W104)</f>
        <v/>
      </c>
      <c r="X104" s="434" t="str">
        <f>IF(【2】見・契!X104="","",【2】見・契!X104)</f>
        <v/>
      </c>
      <c r="Y104" s="705" t="str">
        <f>IF(【2】見・契!Y104="","",【2】見・契!Y104)</f>
        <v/>
      </c>
      <c r="Z104" s="410" t="str">
        <f t="shared" si="16"/>
        <v/>
      </c>
      <c r="AA104" s="410" t="str">
        <f t="shared" si="17"/>
        <v/>
      </c>
      <c r="AB104" s="435" t="str">
        <f>IF(【2】見・契!AB104="","",【2】見・契!AB104)</f>
        <v/>
      </c>
      <c r="AC104" s="705" t="str">
        <f>IF(【2】見・契!AC104="","",【2】見・契!AC104)</f>
        <v/>
      </c>
      <c r="AD104" s="410" t="str">
        <f t="shared" si="18"/>
        <v/>
      </c>
      <c r="AE104" s="410" t="str">
        <f t="shared" si="19"/>
        <v/>
      </c>
      <c r="AF104" s="437" t="str">
        <f>IF(【2】見・契!$AF104="",IF($P104="講習料",IF($E104="","",TIME(HOUR($G104-$E104),ROUNDUP(MINUTE($G104-$E104)/30,0)*30,0)*24),""),IF(OR(【2】見・契!$E104&lt;&gt;$E104,【2】見・契!$G104&lt;&gt;$G104),TIME(HOUR($G104-$E104),ROUNDUP(MINUTE($G104-$E104)/30,0)*30,0)*24,IF($P104&lt;&gt;"講習料","",【2】見・契!$AF104)))</f>
        <v/>
      </c>
      <c r="AG104" s="433" t="str">
        <f>IF($M104="","",IF($P104="講習料",IF($O104="サブ",HLOOKUP(M104,'2024単価表'!$A$27:$B$28,2,0)/2,HLOOKUP(M104,'2024単価表'!$A$27:$B$28,2,0)),""))</f>
        <v/>
      </c>
      <c r="AH104" s="410" t="str">
        <f t="shared" si="22"/>
        <v/>
      </c>
      <c r="AI104" s="437" t="str">
        <f>IF(【2】見・契!$AI104="",IF($P104="検討会(法人参加)",IF($E104="","",TIME(HOUR($G104-$E104),ROUNDUP(MINUTE($G104-$E104)/30,0)*30,0)*24),""),IF(OR(【2】見・契!$E104&lt;&gt;$E104,【2】見・契!$G104&lt;&gt;$G104),TIME(HOUR($G104-$E104),ROUNDUP(MINUTE($G104-$E104)/30,0)*30,0)*24,IF($P104&lt;&gt;"検討会(法人参加)","",【2】見・契!$AI104)))</f>
        <v/>
      </c>
      <c r="AJ104" s="496" t="str">
        <f>IF($M104="","",IF($P104="検討会(法人参加)",HLOOKUP(M104,'2024単価表'!$A$27:$B$28,2,0)/2,""))</f>
        <v/>
      </c>
      <c r="AK104" s="410" t="str">
        <f t="shared" si="23"/>
        <v/>
      </c>
      <c r="AL104" s="436"/>
      <c r="AM104" s="745" t="str">
        <f>IF(【2】見・契!$AM104="","",【2】見・契!$AM104)</f>
        <v/>
      </c>
    </row>
    <row r="105" spans="4:39" ht="27.75" customHeight="1">
      <c r="D105" s="587" t="str">
        <f>IF(【2】見・契!D105="","",【2】見・契!D105)</f>
        <v/>
      </c>
      <c r="E105" s="438" t="str">
        <f>IF(【2】見・契!E105="","",【2】見・契!E105)</f>
        <v/>
      </c>
      <c r="F105" s="703" t="s">
        <v>245</v>
      </c>
      <c r="G105" s="402" t="str">
        <f>IF(【2】見・契!G105="","",【2】見・契!G105)</f>
        <v/>
      </c>
      <c r="H105" s="705" t="str">
        <f>IF(【2】見・契!H105="","",【2】見・契!H105)</f>
        <v/>
      </c>
      <c r="I105" s="1050" t="str">
        <f>IF(【2】見・契!I105="","",【2】見・契!I105)</f>
        <v/>
      </c>
      <c r="J105" s="1050"/>
      <c r="K105" s="737" t="str">
        <f>IF(【2】見・契!K105="","",【2】見・契!K105)</f>
        <v/>
      </c>
      <c r="L105" s="737" t="str">
        <f>IF(【2】見・契!L105="","",【2】見・契!L105)</f>
        <v/>
      </c>
      <c r="M105" s="403" t="str">
        <f>IF(【2】見・契!M105="","",【2】見・契!M105)</f>
        <v/>
      </c>
      <c r="N105" s="404" t="str">
        <f>IF(【2】見・契!N105="","",【2】見・契!N105)</f>
        <v/>
      </c>
      <c r="O105" s="430" t="str">
        <f>IF(【2】見・契!O105="","",【2】見・契!O105)</f>
        <v/>
      </c>
      <c r="P105" s="431" t="str">
        <f>IF(【2】見・契!P105="","",【2】見・契!P105)</f>
        <v/>
      </c>
      <c r="Q105" s="432" t="str">
        <f>IF(【2】見・契!$Q105="",IF($P105="講師",IF($E105="","",TIME(HOUR($G105-$E105),ROUNDUP(MINUTE($G105-$E105)/30,0)*30,0)*24),""),IF(OR(【2】見・契!$E105&lt;&gt;$E105,【2】見・契!$G105&lt;&gt;$G105),TIME(HOUR($G105-$E105),ROUNDUP(MINUTE($G105-$E105)/30,0)*30,0)*24,IF($P105&lt;&gt;"講師","",【2】見・契!$Q105)))</f>
        <v/>
      </c>
      <c r="R105" s="433" t="str">
        <f>IF($M105="","",IF($P105="講師",IF($O105="サブ",HLOOKUP(M105,'2024単価表'!$A$4:$B$5,2,FALSE)/2,HLOOKUP(M105,'2024単価表'!$A$4:$B$5,2,FALSE)),""))</f>
        <v/>
      </c>
      <c r="S105" s="410" t="str">
        <f t="shared" si="20"/>
        <v/>
      </c>
      <c r="T105" s="432" t="str">
        <f>IF(【2】見・契!$T105="",IF($P105="検討会等参加",IF($E105="","",TIME(HOUR($G105-$E105),ROUNDUP(MINUTE($G105-$E105)/30,0)*30,0)*24),""),IF(OR(【2】見・契!$E105&lt;&gt;$E105,【2】見・契!$G105&lt;&gt;$G105),TIME(HOUR($G105-$E105),ROUNDUP(MINUTE($G105-$E105)/30,0)*30,0)*24,IF($P105&lt;&gt;"検討会等参加","",【2】見・契!$T105)))</f>
        <v/>
      </c>
      <c r="U105" s="433" t="str">
        <f>IF($M105="","",IF($P105="検討会等参加",HLOOKUP(M105,'2024単価表'!$A$11:$B$12,2,0),""))</f>
        <v/>
      </c>
      <c r="V105" s="410" t="str">
        <f t="shared" si="21"/>
        <v/>
      </c>
      <c r="W105" s="404" t="str">
        <f>IF(【2】見・契!W105="","",【2】見・契!W105)</f>
        <v/>
      </c>
      <c r="X105" s="434" t="str">
        <f>IF(【2】見・契!X105="","",【2】見・契!X105)</f>
        <v/>
      </c>
      <c r="Y105" s="403" t="str">
        <f>IF(【2】見・契!Y105="","",【2】見・契!Y105)</f>
        <v/>
      </c>
      <c r="Z105" s="410" t="str">
        <f t="shared" si="16"/>
        <v/>
      </c>
      <c r="AA105" s="410" t="str">
        <f t="shared" si="17"/>
        <v/>
      </c>
      <c r="AB105" s="435" t="str">
        <f>IF(【2】見・契!AB105="","",【2】見・契!AB105)</f>
        <v/>
      </c>
      <c r="AC105" s="705" t="str">
        <f>IF(【2】見・契!AC105="","",【2】見・契!AC105)</f>
        <v/>
      </c>
      <c r="AD105" s="410" t="str">
        <f t="shared" si="18"/>
        <v/>
      </c>
      <c r="AE105" s="410" t="str">
        <f t="shared" si="19"/>
        <v/>
      </c>
      <c r="AF105" s="432" t="str">
        <f>IF(【2】見・契!$AF105="",IF($P105="講習料",IF($E105="","",TIME(HOUR($G105-$E105),ROUNDUP(MINUTE($G105-$E105)/30,0)*30,0)*24),""),IF(OR(【2】見・契!$E105&lt;&gt;$E105,【2】見・契!$G105&lt;&gt;$G105),TIME(HOUR($G105-$E105),ROUNDUP(MINUTE($G105-$E105)/30,0)*30,0)*24,IF($P105&lt;&gt;"講習料","",【2】見・契!$AF105)))</f>
        <v/>
      </c>
      <c r="AG105" s="433" t="str">
        <f>IF($M105="","",IF($P105="講習料",IF($O105="サブ",HLOOKUP(M105,'2024単価表'!$A$27:$B$28,2,0)/2,HLOOKUP(M105,'2024単価表'!$A$27:$B$28,2,0)),""))</f>
        <v/>
      </c>
      <c r="AH105" s="410" t="str">
        <f t="shared" si="22"/>
        <v/>
      </c>
      <c r="AI105" s="432" t="str">
        <f>IF(【2】見・契!$AI105="",IF($P105="検討会(法人参加)",IF($E105="","",TIME(HOUR($G105-$E105),ROUNDUP(MINUTE($G105-$E105)/30,0)*30,0)*24),""),IF(OR(【2】見・契!$E105&lt;&gt;$E105,【2】見・契!$G105&lt;&gt;$G105),TIME(HOUR($G105-$E105),ROUNDUP(MINUTE($G105-$E105)/30,0)*30,0)*24,IF($P105&lt;&gt;"検討会(法人参加)","",【2】見・契!$AI105)))</f>
        <v/>
      </c>
      <c r="AJ105" s="496" t="str">
        <f>IF($M105="","",IF($P105="検討会(法人参加)",HLOOKUP(M105,'2024単価表'!$A$27:$B$28,2,0)/2,""))</f>
        <v/>
      </c>
      <c r="AK105" s="410" t="str">
        <f t="shared" si="23"/>
        <v/>
      </c>
      <c r="AL105" s="436"/>
      <c r="AM105" s="745" t="str">
        <f>IF(【2】見・契!$AM105="","",【2】見・契!$AM105)</f>
        <v/>
      </c>
    </row>
    <row r="106" spans="4:39" ht="27.75" customHeight="1">
      <c r="D106" s="587" t="str">
        <f>IF(【2】見・契!D106="","",【2】見・契!D106)</f>
        <v/>
      </c>
      <c r="E106" s="438" t="str">
        <f>IF(【2】見・契!E106="","",【2】見・契!E106)</f>
        <v/>
      </c>
      <c r="F106" s="703" t="s">
        <v>244</v>
      </c>
      <c r="G106" s="402" t="str">
        <f>IF(【2】見・契!G106="","",【2】見・契!G106)</f>
        <v/>
      </c>
      <c r="H106" s="705" t="str">
        <f>IF(【2】見・契!H106="","",【2】見・契!H106)</f>
        <v/>
      </c>
      <c r="I106" s="1050" t="str">
        <f>IF(【2】見・契!I106="","",【2】見・契!I106)</f>
        <v/>
      </c>
      <c r="J106" s="1050"/>
      <c r="K106" s="737" t="str">
        <f>IF(【2】見・契!K106="","",【2】見・契!K106)</f>
        <v/>
      </c>
      <c r="L106" s="737" t="str">
        <f>IF(【2】見・契!L106="","",【2】見・契!L106)</f>
        <v/>
      </c>
      <c r="M106" s="705" t="str">
        <f>IF(【2】見・契!M106="","",【2】見・契!M106)</f>
        <v/>
      </c>
      <c r="N106" s="404" t="str">
        <f>IF(【2】見・契!N106="","",【2】見・契!N106)</f>
        <v/>
      </c>
      <c r="O106" s="430" t="str">
        <f>IF(【2】見・契!O106="","",【2】見・契!O106)</f>
        <v/>
      </c>
      <c r="P106" s="431" t="str">
        <f>IF(【2】見・契!P106="","",【2】見・契!P106)</f>
        <v/>
      </c>
      <c r="Q106" s="437" t="str">
        <f>IF(【2】見・契!$Q106="",IF($P106="講師",IF($E106="","",TIME(HOUR($G106-$E106),ROUNDUP(MINUTE($G106-$E106)/30,0)*30,0)*24),""),IF(OR(【2】見・契!$E106&lt;&gt;$E106,【2】見・契!$G106&lt;&gt;$G106),TIME(HOUR($G106-$E106),ROUNDUP(MINUTE($G106-$E106)/30,0)*30,0)*24,IF($P106&lt;&gt;"講師","",【2】見・契!$Q106)))</f>
        <v/>
      </c>
      <c r="R106" s="433" t="str">
        <f>IF($M106="","",IF($P106="講師",IF($O106="サブ",HLOOKUP(M106,'2024単価表'!$A$4:$B$5,2,FALSE)/2,HLOOKUP(M106,'2024単価表'!$A$4:$B$5,2,FALSE)),""))</f>
        <v/>
      </c>
      <c r="S106" s="410" t="str">
        <f t="shared" si="20"/>
        <v/>
      </c>
      <c r="T106" s="437" t="str">
        <f>IF(【2】見・契!$T106="",IF($P106="検討会等参加",IF($E106="","",TIME(HOUR($G106-$E106),ROUNDUP(MINUTE($G106-$E106)/30,0)*30,0)*24),""),IF(OR(【2】見・契!$E106&lt;&gt;$E106,【2】見・契!$G106&lt;&gt;$G106),TIME(HOUR($G106-$E106),ROUNDUP(MINUTE($G106-$E106)/30,0)*30,0)*24,IF($P106&lt;&gt;"検討会等参加","",【2】見・契!$T106)))</f>
        <v/>
      </c>
      <c r="U106" s="433" t="str">
        <f>IF($M106="","",IF($P106="検討会等参加",HLOOKUP(M106,'2024単価表'!$A$11:$B$12,2,0),""))</f>
        <v/>
      </c>
      <c r="V106" s="410" t="str">
        <f t="shared" si="21"/>
        <v/>
      </c>
      <c r="W106" s="404" t="str">
        <f>IF(【2】見・契!W106="","",【2】見・契!W106)</f>
        <v/>
      </c>
      <c r="X106" s="434" t="str">
        <f>IF(【2】見・契!X106="","",【2】見・契!X106)</f>
        <v/>
      </c>
      <c r="Y106" s="705" t="str">
        <f>IF(【2】見・契!Y106="","",【2】見・契!Y106)</f>
        <v/>
      </c>
      <c r="Z106" s="410" t="str">
        <f t="shared" si="16"/>
        <v/>
      </c>
      <c r="AA106" s="410" t="str">
        <f t="shared" si="17"/>
        <v/>
      </c>
      <c r="AB106" s="435" t="str">
        <f>IF(【2】見・契!AB106="","",【2】見・契!AB106)</f>
        <v/>
      </c>
      <c r="AC106" s="705" t="str">
        <f>IF(【2】見・契!AC106="","",【2】見・契!AC106)</f>
        <v/>
      </c>
      <c r="AD106" s="410" t="str">
        <f t="shared" si="18"/>
        <v/>
      </c>
      <c r="AE106" s="410" t="str">
        <f t="shared" si="19"/>
        <v/>
      </c>
      <c r="AF106" s="437" t="str">
        <f>IF(【2】見・契!$AF106="",IF($P106="講習料",IF($E106="","",TIME(HOUR($G106-$E106),ROUNDUP(MINUTE($G106-$E106)/30,0)*30,0)*24),""),IF(OR(【2】見・契!$E106&lt;&gt;$E106,【2】見・契!$G106&lt;&gt;$G106),TIME(HOUR($G106-$E106),ROUNDUP(MINUTE($G106-$E106)/30,0)*30,0)*24,IF($P106&lt;&gt;"講習料","",【2】見・契!$AF106)))</f>
        <v/>
      </c>
      <c r="AG106" s="433" t="str">
        <f>IF($M106="","",IF($P106="講習料",IF($O106="サブ",HLOOKUP(M106,'2024単価表'!$A$27:$B$28,2,0)/2,HLOOKUP(M106,'2024単価表'!$A$27:$B$28,2,0)),""))</f>
        <v/>
      </c>
      <c r="AH106" s="410" t="str">
        <f t="shared" si="22"/>
        <v/>
      </c>
      <c r="AI106" s="437" t="str">
        <f>IF(【2】見・契!$AI106="",IF($P106="検討会(法人参加)",IF($E106="","",TIME(HOUR($G106-$E106),ROUNDUP(MINUTE($G106-$E106)/30,0)*30,0)*24),""),IF(OR(【2】見・契!$E106&lt;&gt;$E106,【2】見・契!$G106&lt;&gt;$G106),TIME(HOUR($G106-$E106),ROUNDUP(MINUTE($G106-$E106)/30,0)*30,0)*24,IF($P106&lt;&gt;"検討会(法人参加)","",【2】見・契!$AI106)))</f>
        <v/>
      </c>
      <c r="AJ106" s="496" t="str">
        <f>IF($M106="","",IF($P106="検討会(法人参加)",HLOOKUP(M106,'2024単価表'!$A$27:$B$28,2,0)/2,""))</f>
        <v/>
      </c>
      <c r="AK106" s="410" t="str">
        <f t="shared" si="23"/>
        <v/>
      </c>
      <c r="AL106" s="436"/>
      <c r="AM106" s="745" t="str">
        <f>IF(【2】見・契!$AM106="","",【2】見・契!$AM106)</f>
        <v/>
      </c>
    </row>
    <row r="107" spans="4:39" ht="27.75" customHeight="1">
      <c r="D107" s="587" t="str">
        <f>IF(【2】見・契!D107="","",【2】見・契!D107)</f>
        <v/>
      </c>
      <c r="E107" s="438" t="str">
        <f>IF(【2】見・契!E107="","",【2】見・契!E107)</f>
        <v/>
      </c>
      <c r="F107" s="703" t="s">
        <v>245</v>
      </c>
      <c r="G107" s="402" t="str">
        <f>IF(【2】見・契!G107="","",【2】見・契!G107)</f>
        <v/>
      </c>
      <c r="H107" s="705" t="str">
        <f>IF(【2】見・契!H107="","",【2】見・契!H107)</f>
        <v/>
      </c>
      <c r="I107" s="1050" t="str">
        <f>IF(【2】見・契!I107="","",【2】見・契!I107)</f>
        <v/>
      </c>
      <c r="J107" s="1050"/>
      <c r="K107" s="737" t="str">
        <f>IF(【2】見・契!K107="","",【2】見・契!K107)</f>
        <v/>
      </c>
      <c r="L107" s="737" t="str">
        <f>IF(【2】見・契!L107="","",【2】見・契!L107)</f>
        <v/>
      </c>
      <c r="M107" s="403" t="str">
        <f>IF(【2】見・契!M107="","",【2】見・契!M107)</f>
        <v/>
      </c>
      <c r="N107" s="404" t="str">
        <f>IF(【2】見・契!N107="","",【2】見・契!N107)</f>
        <v/>
      </c>
      <c r="O107" s="430" t="str">
        <f>IF(【2】見・契!O107="","",【2】見・契!O107)</f>
        <v/>
      </c>
      <c r="P107" s="431" t="str">
        <f>IF(【2】見・契!P107="","",【2】見・契!P107)</f>
        <v/>
      </c>
      <c r="Q107" s="432" t="str">
        <f>IF(【2】見・契!$Q107="",IF($P107="講師",IF($E107="","",TIME(HOUR($G107-$E107),ROUNDUP(MINUTE($G107-$E107)/30,0)*30,0)*24),""),IF(OR(【2】見・契!$E107&lt;&gt;$E107,【2】見・契!$G107&lt;&gt;$G107),TIME(HOUR($G107-$E107),ROUNDUP(MINUTE($G107-$E107)/30,0)*30,0)*24,IF($P107&lt;&gt;"講師","",【2】見・契!$Q107)))</f>
        <v/>
      </c>
      <c r="R107" s="433" t="str">
        <f>IF($M107="","",IF($P107="講師",IF($O107="サブ",HLOOKUP(M107,'2024単価表'!$A$4:$B$5,2,FALSE)/2,HLOOKUP(M107,'2024単価表'!$A$4:$B$5,2,FALSE)),""))</f>
        <v/>
      </c>
      <c r="S107" s="410" t="str">
        <f t="shared" si="20"/>
        <v/>
      </c>
      <c r="T107" s="432" t="str">
        <f>IF(【2】見・契!$T107="",IF($P107="検討会等参加",IF($E107="","",TIME(HOUR($G107-$E107),ROUNDUP(MINUTE($G107-$E107)/30,0)*30,0)*24),""),IF(OR(【2】見・契!$E107&lt;&gt;$E107,【2】見・契!$G107&lt;&gt;$G107),TIME(HOUR($G107-$E107),ROUNDUP(MINUTE($G107-$E107)/30,0)*30,0)*24,IF($P107&lt;&gt;"検討会等参加","",【2】見・契!$T107)))</f>
        <v/>
      </c>
      <c r="U107" s="433" t="str">
        <f>IF($M107="","",IF($P107="検討会等参加",HLOOKUP(M107,'2024単価表'!$A$11:$B$12,2,0),""))</f>
        <v/>
      </c>
      <c r="V107" s="410" t="str">
        <f t="shared" si="21"/>
        <v/>
      </c>
      <c r="W107" s="404" t="str">
        <f>IF(【2】見・契!W107="","",【2】見・契!W107)</f>
        <v/>
      </c>
      <c r="X107" s="434" t="str">
        <f>IF(【2】見・契!X107="","",【2】見・契!X107)</f>
        <v/>
      </c>
      <c r="Y107" s="403" t="str">
        <f>IF(【2】見・契!Y107="","",【2】見・契!Y107)</f>
        <v/>
      </c>
      <c r="Z107" s="410" t="str">
        <f t="shared" si="16"/>
        <v/>
      </c>
      <c r="AA107" s="410" t="str">
        <f t="shared" si="17"/>
        <v/>
      </c>
      <c r="AB107" s="435" t="str">
        <f>IF(【2】見・契!AB107="","",【2】見・契!AB107)</f>
        <v/>
      </c>
      <c r="AC107" s="705" t="str">
        <f>IF(【2】見・契!AC107="","",【2】見・契!AC107)</f>
        <v/>
      </c>
      <c r="AD107" s="410" t="str">
        <f t="shared" si="18"/>
        <v/>
      </c>
      <c r="AE107" s="410" t="str">
        <f t="shared" si="19"/>
        <v/>
      </c>
      <c r="AF107" s="432" t="str">
        <f>IF(【2】見・契!$AF107="",IF($P107="講習料",IF($E107="","",TIME(HOUR($G107-$E107),ROUNDUP(MINUTE($G107-$E107)/30,0)*30,0)*24),""),IF(OR(【2】見・契!$E107&lt;&gt;$E107,【2】見・契!$G107&lt;&gt;$G107),TIME(HOUR($G107-$E107),ROUNDUP(MINUTE($G107-$E107)/30,0)*30,0)*24,IF($P107&lt;&gt;"講習料","",【2】見・契!$AF107)))</f>
        <v/>
      </c>
      <c r="AG107" s="433" t="str">
        <f>IF($M107="","",IF($P107="講習料",IF($O107="サブ",HLOOKUP(M107,'2024単価表'!$A$27:$B$28,2,0)/2,HLOOKUP(M107,'2024単価表'!$A$27:$B$28,2,0)),""))</f>
        <v/>
      </c>
      <c r="AH107" s="410" t="str">
        <f t="shared" si="22"/>
        <v/>
      </c>
      <c r="AI107" s="432" t="str">
        <f>IF(【2】見・契!$AI107="",IF($P107="検討会(法人参加)",IF($E107="","",TIME(HOUR($G107-$E107),ROUNDUP(MINUTE($G107-$E107)/30,0)*30,0)*24),""),IF(OR(【2】見・契!$E107&lt;&gt;$E107,【2】見・契!$G107&lt;&gt;$G107),TIME(HOUR($G107-$E107),ROUNDUP(MINUTE($G107-$E107)/30,0)*30,0)*24,IF($P107&lt;&gt;"検討会(法人参加)","",【2】見・契!$AI107)))</f>
        <v/>
      </c>
      <c r="AJ107" s="496" t="str">
        <f>IF($M107="","",IF($P107="検討会(法人参加)",HLOOKUP(M107,'2024単価表'!$A$27:$B$28,2,0)/2,""))</f>
        <v/>
      </c>
      <c r="AK107" s="410" t="str">
        <f t="shared" si="23"/>
        <v/>
      </c>
      <c r="AL107" s="436"/>
      <c r="AM107" s="745" t="str">
        <f>IF(【2】見・契!$AM107="","",【2】見・契!$AM107)</f>
        <v/>
      </c>
    </row>
    <row r="108" spans="4:39" ht="27.75" customHeight="1">
      <c r="D108" s="587" t="str">
        <f>IF(【2】見・契!D108="","",【2】見・契!D108)</f>
        <v/>
      </c>
      <c r="E108" s="438" t="str">
        <f>IF(【2】見・契!E108="","",【2】見・契!E108)</f>
        <v/>
      </c>
      <c r="F108" s="703" t="s">
        <v>244</v>
      </c>
      <c r="G108" s="402" t="str">
        <f>IF(【2】見・契!G108="","",【2】見・契!G108)</f>
        <v/>
      </c>
      <c r="H108" s="705" t="str">
        <f>IF(【2】見・契!H108="","",【2】見・契!H108)</f>
        <v/>
      </c>
      <c r="I108" s="1050" t="str">
        <f>IF(【2】見・契!I108="","",【2】見・契!I108)</f>
        <v/>
      </c>
      <c r="J108" s="1050"/>
      <c r="K108" s="737" t="str">
        <f>IF(【2】見・契!K108="","",【2】見・契!K108)</f>
        <v/>
      </c>
      <c r="L108" s="737" t="str">
        <f>IF(【2】見・契!L108="","",【2】見・契!L108)</f>
        <v/>
      </c>
      <c r="M108" s="705" t="str">
        <f>IF(【2】見・契!M108="","",【2】見・契!M108)</f>
        <v/>
      </c>
      <c r="N108" s="404" t="str">
        <f>IF(【2】見・契!N108="","",【2】見・契!N108)</f>
        <v/>
      </c>
      <c r="O108" s="430" t="str">
        <f>IF(【2】見・契!O108="","",【2】見・契!O108)</f>
        <v/>
      </c>
      <c r="P108" s="431" t="str">
        <f>IF(【2】見・契!P108="","",【2】見・契!P108)</f>
        <v/>
      </c>
      <c r="Q108" s="437" t="str">
        <f>IF(【2】見・契!$Q108="",IF($P108="講師",IF($E108="","",TIME(HOUR($G108-$E108),ROUNDUP(MINUTE($G108-$E108)/30,0)*30,0)*24),""),IF(OR(【2】見・契!$E108&lt;&gt;$E108,【2】見・契!$G108&lt;&gt;$G108),TIME(HOUR($G108-$E108),ROUNDUP(MINUTE($G108-$E108)/30,0)*30,0)*24,IF($P108&lt;&gt;"講師","",【2】見・契!$Q108)))</f>
        <v/>
      </c>
      <c r="R108" s="433" t="str">
        <f>IF($M108="","",IF($P108="講師",IF($O108="サブ",HLOOKUP(M108,'2024単価表'!$A$4:$B$5,2,FALSE)/2,HLOOKUP(M108,'2024単価表'!$A$4:$B$5,2,FALSE)),""))</f>
        <v/>
      </c>
      <c r="S108" s="410" t="str">
        <f t="shared" si="20"/>
        <v/>
      </c>
      <c r="T108" s="437" t="str">
        <f>IF(【2】見・契!$T108="",IF($P108="検討会等参加",IF($E108="","",TIME(HOUR($G108-$E108),ROUNDUP(MINUTE($G108-$E108)/30,0)*30,0)*24),""),IF(OR(【2】見・契!$E108&lt;&gt;$E108,【2】見・契!$G108&lt;&gt;$G108),TIME(HOUR($G108-$E108),ROUNDUP(MINUTE($G108-$E108)/30,0)*30,0)*24,IF($P108&lt;&gt;"検討会等参加","",【2】見・契!$T108)))</f>
        <v/>
      </c>
      <c r="U108" s="433" t="str">
        <f>IF($M108="","",IF($P108="検討会等参加",HLOOKUP(M108,'2024単価表'!$A$11:$B$12,2,0),""))</f>
        <v/>
      </c>
      <c r="V108" s="410" t="str">
        <f t="shared" si="21"/>
        <v/>
      </c>
      <c r="W108" s="404" t="str">
        <f>IF(【2】見・契!W108="","",【2】見・契!W108)</f>
        <v/>
      </c>
      <c r="X108" s="434" t="str">
        <f>IF(【2】見・契!X108="","",【2】見・契!X108)</f>
        <v/>
      </c>
      <c r="Y108" s="705" t="str">
        <f>IF(【2】見・契!Y108="","",【2】見・契!Y108)</f>
        <v/>
      </c>
      <c r="Z108" s="410" t="str">
        <f t="shared" si="16"/>
        <v/>
      </c>
      <c r="AA108" s="410" t="str">
        <f t="shared" si="17"/>
        <v/>
      </c>
      <c r="AB108" s="435" t="str">
        <f>IF(【2】見・契!AB108="","",【2】見・契!AB108)</f>
        <v/>
      </c>
      <c r="AC108" s="705" t="str">
        <f>IF(【2】見・契!AC108="","",【2】見・契!AC108)</f>
        <v/>
      </c>
      <c r="AD108" s="410" t="str">
        <f t="shared" si="18"/>
        <v/>
      </c>
      <c r="AE108" s="410" t="str">
        <f t="shared" si="19"/>
        <v/>
      </c>
      <c r="AF108" s="437" t="str">
        <f>IF(【2】見・契!$AF108="",IF($P108="講習料",IF($E108="","",TIME(HOUR($G108-$E108),ROUNDUP(MINUTE($G108-$E108)/30,0)*30,0)*24),""),IF(OR(【2】見・契!$E108&lt;&gt;$E108,【2】見・契!$G108&lt;&gt;$G108),TIME(HOUR($G108-$E108),ROUNDUP(MINUTE($G108-$E108)/30,0)*30,0)*24,IF($P108&lt;&gt;"講習料","",【2】見・契!$AF108)))</f>
        <v/>
      </c>
      <c r="AG108" s="433" t="str">
        <f>IF($M108="","",IF($P108="講習料",IF($O108="サブ",HLOOKUP(M108,'2024単価表'!$A$27:$B$28,2,0)/2,HLOOKUP(M108,'2024単価表'!$A$27:$B$28,2,0)),""))</f>
        <v/>
      </c>
      <c r="AH108" s="410" t="str">
        <f t="shared" si="22"/>
        <v/>
      </c>
      <c r="AI108" s="437" t="str">
        <f>IF(【2】見・契!$AI108="",IF($P108="検討会(法人参加)",IF($E108="","",TIME(HOUR($G108-$E108),ROUNDUP(MINUTE($G108-$E108)/30,0)*30,0)*24),""),IF(OR(【2】見・契!$E108&lt;&gt;$E108,【2】見・契!$G108&lt;&gt;$G108),TIME(HOUR($G108-$E108),ROUNDUP(MINUTE($G108-$E108)/30,0)*30,0)*24,IF($P108&lt;&gt;"検討会(法人参加)","",【2】見・契!$AI108)))</f>
        <v/>
      </c>
      <c r="AJ108" s="496" t="str">
        <f>IF($M108="","",IF($P108="検討会(法人参加)",HLOOKUP(M108,'2024単価表'!$A$27:$B$28,2,0)/2,""))</f>
        <v/>
      </c>
      <c r="AK108" s="410" t="str">
        <f t="shared" si="23"/>
        <v/>
      </c>
      <c r="AL108" s="436"/>
      <c r="AM108" s="745" t="str">
        <f>IF(【2】見・契!$AM108="","",【2】見・契!$AM108)</f>
        <v/>
      </c>
    </row>
    <row r="109" spans="4:39" ht="27.75" customHeight="1">
      <c r="D109" s="587" t="str">
        <f>IF(【2】見・契!D109="","",【2】見・契!D109)</f>
        <v/>
      </c>
      <c r="E109" s="438" t="str">
        <f>IF(【2】見・契!E109="","",【2】見・契!E109)</f>
        <v/>
      </c>
      <c r="F109" s="703" t="s">
        <v>245</v>
      </c>
      <c r="G109" s="402" t="str">
        <f>IF(【2】見・契!G109="","",【2】見・契!G109)</f>
        <v/>
      </c>
      <c r="H109" s="705" t="str">
        <f>IF(【2】見・契!H109="","",【2】見・契!H109)</f>
        <v/>
      </c>
      <c r="I109" s="1050" t="str">
        <f>IF(【2】見・契!I109="","",【2】見・契!I109)</f>
        <v/>
      </c>
      <c r="J109" s="1050"/>
      <c r="K109" s="737" t="str">
        <f>IF(【2】見・契!K109="","",【2】見・契!K109)</f>
        <v/>
      </c>
      <c r="L109" s="737" t="str">
        <f>IF(【2】見・契!L109="","",【2】見・契!L109)</f>
        <v/>
      </c>
      <c r="M109" s="403" t="str">
        <f>IF(【2】見・契!M109="","",【2】見・契!M109)</f>
        <v/>
      </c>
      <c r="N109" s="404" t="str">
        <f>IF(【2】見・契!N109="","",【2】見・契!N109)</f>
        <v/>
      </c>
      <c r="O109" s="430" t="str">
        <f>IF(【2】見・契!O109="","",【2】見・契!O109)</f>
        <v/>
      </c>
      <c r="P109" s="431" t="str">
        <f>IF(【2】見・契!P109="","",【2】見・契!P109)</f>
        <v/>
      </c>
      <c r="Q109" s="432" t="str">
        <f>IF(【2】見・契!$Q109="",IF($P109="講師",IF($E109="","",TIME(HOUR($G109-$E109),ROUNDUP(MINUTE($G109-$E109)/30,0)*30,0)*24),""),IF(OR(【2】見・契!$E109&lt;&gt;$E109,【2】見・契!$G109&lt;&gt;$G109),TIME(HOUR($G109-$E109),ROUNDUP(MINUTE($G109-$E109)/30,0)*30,0)*24,IF($P109&lt;&gt;"講師","",【2】見・契!$Q109)))</f>
        <v/>
      </c>
      <c r="R109" s="433" t="str">
        <f>IF($M109="","",IF($P109="講師",IF($O109="サブ",HLOOKUP(M109,'2024単価表'!$A$4:$B$5,2,FALSE)/2,HLOOKUP(M109,'2024単価表'!$A$4:$B$5,2,FALSE)),""))</f>
        <v/>
      </c>
      <c r="S109" s="410" t="str">
        <f t="shared" si="20"/>
        <v/>
      </c>
      <c r="T109" s="432" t="str">
        <f>IF(【2】見・契!$T109="",IF($P109="検討会等参加",IF($E109="","",TIME(HOUR($G109-$E109),ROUNDUP(MINUTE($G109-$E109)/30,0)*30,0)*24),""),IF(OR(【2】見・契!$E109&lt;&gt;$E109,【2】見・契!$G109&lt;&gt;$G109),TIME(HOUR($G109-$E109),ROUNDUP(MINUTE($G109-$E109)/30,0)*30,0)*24,IF($P109&lt;&gt;"検討会等参加","",【2】見・契!$T109)))</f>
        <v/>
      </c>
      <c r="U109" s="433" t="str">
        <f>IF($M109="","",IF($P109="検討会等参加",HLOOKUP(M109,'2024単価表'!$A$11:$B$12,2,0),""))</f>
        <v/>
      </c>
      <c r="V109" s="410" t="str">
        <f t="shared" si="21"/>
        <v/>
      </c>
      <c r="W109" s="404" t="str">
        <f>IF(【2】見・契!W109="","",【2】見・契!W109)</f>
        <v/>
      </c>
      <c r="X109" s="434" t="str">
        <f>IF(【2】見・契!X109="","",【2】見・契!X109)</f>
        <v/>
      </c>
      <c r="Y109" s="403" t="str">
        <f>IF(【2】見・契!Y109="","",【2】見・契!Y109)</f>
        <v/>
      </c>
      <c r="Z109" s="410" t="str">
        <f t="shared" si="16"/>
        <v/>
      </c>
      <c r="AA109" s="410" t="str">
        <f t="shared" si="17"/>
        <v/>
      </c>
      <c r="AB109" s="435" t="str">
        <f>IF(【2】見・契!AB109="","",【2】見・契!AB109)</f>
        <v/>
      </c>
      <c r="AC109" s="705" t="str">
        <f>IF(【2】見・契!AC109="","",【2】見・契!AC109)</f>
        <v/>
      </c>
      <c r="AD109" s="410" t="str">
        <f t="shared" si="18"/>
        <v/>
      </c>
      <c r="AE109" s="410" t="str">
        <f t="shared" si="19"/>
        <v/>
      </c>
      <c r="AF109" s="432" t="str">
        <f>IF(【2】見・契!$AF109="",IF($P109="講習料",IF($E109="","",TIME(HOUR($G109-$E109),ROUNDUP(MINUTE($G109-$E109)/30,0)*30,0)*24),""),IF(OR(【2】見・契!$E109&lt;&gt;$E109,【2】見・契!$G109&lt;&gt;$G109),TIME(HOUR($G109-$E109),ROUNDUP(MINUTE($G109-$E109)/30,0)*30,0)*24,IF($P109&lt;&gt;"講習料","",【2】見・契!$AF109)))</f>
        <v/>
      </c>
      <c r="AG109" s="433" t="str">
        <f>IF($M109="","",IF($P109="講習料",IF($O109="サブ",HLOOKUP(M109,'2024単価表'!$A$27:$B$28,2,0)/2,HLOOKUP(M109,'2024単価表'!$A$27:$B$28,2,0)),""))</f>
        <v/>
      </c>
      <c r="AH109" s="410" t="str">
        <f t="shared" si="22"/>
        <v/>
      </c>
      <c r="AI109" s="432" t="str">
        <f>IF(【2】見・契!$AI109="",IF($P109="検討会(法人参加)",IF($E109="","",TIME(HOUR($G109-$E109),ROUNDUP(MINUTE($G109-$E109)/30,0)*30,0)*24),""),IF(OR(【2】見・契!$E109&lt;&gt;$E109,【2】見・契!$G109&lt;&gt;$G109),TIME(HOUR($G109-$E109),ROUNDUP(MINUTE($G109-$E109)/30,0)*30,0)*24,IF($P109&lt;&gt;"検討会(法人参加)","",【2】見・契!$AI109)))</f>
        <v/>
      </c>
      <c r="AJ109" s="496" t="str">
        <f>IF($M109="","",IF($P109="検討会(法人参加)",HLOOKUP(M109,'2024単価表'!$A$27:$B$28,2,0)/2,""))</f>
        <v/>
      </c>
      <c r="AK109" s="410" t="str">
        <f t="shared" si="23"/>
        <v/>
      </c>
      <c r="AL109" s="436"/>
      <c r="AM109" s="745" t="str">
        <f>IF(【2】見・契!$AM109="","",【2】見・契!$AM109)</f>
        <v/>
      </c>
    </row>
    <row r="110" spans="4:39" ht="27.75" customHeight="1">
      <c r="D110" s="587" t="str">
        <f>IF(【2】見・契!D110="","",【2】見・契!D110)</f>
        <v/>
      </c>
      <c r="E110" s="438" t="str">
        <f>IF(【2】見・契!E110="","",【2】見・契!E110)</f>
        <v/>
      </c>
      <c r="F110" s="703" t="s">
        <v>244</v>
      </c>
      <c r="G110" s="402" t="str">
        <f>IF(【2】見・契!G110="","",【2】見・契!G110)</f>
        <v/>
      </c>
      <c r="H110" s="705" t="str">
        <f>IF(【2】見・契!H110="","",【2】見・契!H110)</f>
        <v/>
      </c>
      <c r="I110" s="1050" t="str">
        <f>IF(【2】見・契!I110="","",【2】見・契!I110)</f>
        <v/>
      </c>
      <c r="J110" s="1050"/>
      <c r="K110" s="737" t="str">
        <f>IF(【2】見・契!K110="","",【2】見・契!K110)</f>
        <v/>
      </c>
      <c r="L110" s="737" t="str">
        <f>IF(【2】見・契!L110="","",【2】見・契!L110)</f>
        <v/>
      </c>
      <c r="M110" s="705" t="str">
        <f>IF(【2】見・契!M110="","",【2】見・契!M110)</f>
        <v/>
      </c>
      <c r="N110" s="404" t="str">
        <f>IF(【2】見・契!N110="","",【2】見・契!N110)</f>
        <v/>
      </c>
      <c r="O110" s="430" t="str">
        <f>IF(【2】見・契!O110="","",【2】見・契!O110)</f>
        <v/>
      </c>
      <c r="P110" s="431" t="str">
        <f>IF(【2】見・契!P110="","",【2】見・契!P110)</f>
        <v/>
      </c>
      <c r="Q110" s="437" t="str">
        <f>IF(【2】見・契!$Q110="",IF($P110="講師",IF($E110="","",TIME(HOUR($G110-$E110),ROUNDUP(MINUTE($G110-$E110)/30,0)*30,0)*24),""),IF(OR(【2】見・契!$E110&lt;&gt;$E110,【2】見・契!$G110&lt;&gt;$G110),TIME(HOUR($G110-$E110),ROUNDUP(MINUTE($G110-$E110)/30,0)*30,0)*24,IF($P110&lt;&gt;"講師","",【2】見・契!$Q110)))</f>
        <v/>
      </c>
      <c r="R110" s="433" t="str">
        <f>IF($M110="","",IF($P110="講師",IF($O110="サブ",HLOOKUP(M110,'2024単価表'!$A$4:$B$5,2,FALSE)/2,HLOOKUP(M110,'2024単価表'!$A$4:$B$5,2,FALSE)),""))</f>
        <v/>
      </c>
      <c r="S110" s="410" t="str">
        <f t="shared" si="20"/>
        <v/>
      </c>
      <c r="T110" s="437" t="str">
        <f>IF(【2】見・契!$T110="",IF($P110="検討会等参加",IF($E110="","",TIME(HOUR($G110-$E110),ROUNDUP(MINUTE($G110-$E110)/30,0)*30,0)*24),""),IF(OR(【2】見・契!$E110&lt;&gt;$E110,【2】見・契!$G110&lt;&gt;$G110),TIME(HOUR($G110-$E110),ROUNDUP(MINUTE($G110-$E110)/30,0)*30,0)*24,IF($P110&lt;&gt;"検討会等参加","",【2】見・契!$T110)))</f>
        <v/>
      </c>
      <c r="U110" s="433" t="str">
        <f>IF($M110="","",IF($P110="検討会等参加",HLOOKUP(M110,'2024単価表'!$A$11:$B$12,2,0),""))</f>
        <v/>
      </c>
      <c r="V110" s="410" t="str">
        <f t="shared" si="21"/>
        <v/>
      </c>
      <c r="W110" s="404" t="str">
        <f>IF(【2】見・契!W110="","",【2】見・契!W110)</f>
        <v/>
      </c>
      <c r="X110" s="434" t="str">
        <f>IF(【2】見・契!X110="","",【2】見・契!X110)</f>
        <v/>
      </c>
      <c r="Y110" s="705" t="str">
        <f>IF(【2】見・契!Y110="","",【2】見・契!Y110)</f>
        <v/>
      </c>
      <c r="Z110" s="410" t="str">
        <f t="shared" si="16"/>
        <v/>
      </c>
      <c r="AA110" s="410" t="str">
        <f t="shared" si="17"/>
        <v/>
      </c>
      <c r="AB110" s="435" t="str">
        <f>IF(【2】見・契!AB110="","",【2】見・契!AB110)</f>
        <v/>
      </c>
      <c r="AC110" s="705" t="str">
        <f>IF(【2】見・契!AC110="","",【2】見・契!AC110)</f>
        <v/>
      </c>
      <c r="AD110" s="410" t="str">
        <f t="shared" si="18"/>
        <v/>
      </c>
      <c r="AE110" s="410" t="str">
        <f t="shared" si="19"/>
        <v/>
      </c>
      <c r="AF110" s="437" t="str">
        <f>IF(【2】見・契!$AF110="",IF($P110="講習料",IF($E110="","",TIME(HOUR($G110-$E110),ROUNDUP(MINUTE($G110-$E110)/30,0)*30,0)*24),""),IF(OR(【2】見・契!$E110&lt;&gt;$E110,【2】見・契!$G110&lt;&gt;$G110),TIME(HOUR($G110-$E110),ROUNDUP(MINUTE($G110-$E110)/30,0)*30,0)*24,IF($P110&lt;&gt;"講習料","",【2】見・契!$AF110)))</f>
        <v/>
      </c>
      <c r="AG110" s="433" t="str">
        <f>IF($M110="","",IF($P110="講習料",IF($O110="サブ",HLOOKUP(M110,'2024単価表'!$A$27:$B$28,2,0)/2,HLOOKUP(M110,'2024単価表'!$A$27:$B$28,2,0)),""))</f>
        <v/>
      </c>
      <c r="AH110" s="410" t="str">
        <f t="shared" si="22"/>
        <v/>
      </c>
      <c r="AI110" s="437" t="str">
        <f>IF(【2】見・契!$AI110="",IF($P110="検討会(法人参加)",IF($E110="","",TIME(HOUR($G110-$E110),ROUNDUP(MINUTE($G110-$E110)/30,0)*30,0)*24),""),IF(OR(【2】見・契!$E110&lt;&gt;$E110,【2】見・契!$G110&lt;&gt;$G110),TIME(HOUR($G110-$E110),ROUNDUP(MINUTE($G110-$E110)/30,0)*30,0)*24,IF($P110&lt;&gt;"検討会(法人参加)","",【2】見・契!$AI110)))</f>
        <v/>
      </c>
      <c r="AJ110" s="496" t="str">
        <f>IF($M110="","",IF($P110="検討会(法人参加)",HLOOKUP(M110,'2024単価表'!$A$27:$B$28,2,0)/2,""))</f>
        <v/>
      </c>
      <c r="AK110" s="410" t="str">
        <f t="shared" si="23"/>
        <v/>
      </c>
      <c r="AL110" s="436"/>
      <c r="AM110" s="745" t="str">
        <f>IF(【2】見・契!$AM110="","",【2】見・契!$AM110)</f>
        <v/>
      </c>
    </row>
    <row r="111" spans="4:39" ht="27.75" customHeight="1">
      <c r="D111" s="587" t="str">
        <f>IF(【2】見・契!D111="","",【2】見・契!D111)</f>
        <v/>
      </c>
      <c r="E111" s="438" t="str">
        <f>IF(【2】見・契!E111="","",【2】見・契!E111)</f>
        <v/>
      </c>
      <c r="F111" s="703" t="s">
        <v>245</v>
      </c>
      <c r="G111" s="402" t="str">
        <f>IF(【2】見・契!G111="","",【2】見・契!G111)</f>
        <v/>
      </c>
      <c r="H111" s="705" t="str">
        <f>IF(【2】見・契!H111="","",【2】見・契!H111)</f>
        <v/>
      </c>
      <c r="I111" s="1050" t="str">
        <f>IF(【2】見・契!I111="","",【2】見・契!I111)</f>
        <v/>
      </c>
      <c r="J111" s="1050"/>
      <c r="K111" s="737" t="str">
        <f>IF(【2】見・契!K111="","",【2】見・契!K111)</f>
        <v/>
      </c>
      <c r="L111" s="737" t="str">
        <f>IF(【2】見・契!L111="","",【2】見・契!L111)</f>
        <v/>
      </c>
      <c r="M111" s="403" t="str">
        <f>IF(【2】見・契!M111="","",【2】見・契!M111)</f>
        <v/>
      </c>
      <c r="N111" s="404" t="str">
        <f>IF(【2】見・契!N111="","",【2】見・契!N111)</f>
        <v/>
      </c>
      <c r="O111" s="430" t="str">
        <f>IF(【2】見・契!O111="","",【2】見・契!O111)</f>
        <v/>
      </c>
      <c r="P111" s="431" t="str">
        <f>IF(【2】見・契!P111="","",【2】見・契!P111)</f>
        <v/>
      </c>
      <c r="Q111" s="432" t="str">
        <f>IF(【2】見・契!$Q111="",IF($P111="講師",IF($E111="","",TIME(HOUR($G111-$E111),ROUNDUP(MINUTE($G111-$E111)/30,0)*30,0)*24),""),IF(OR(【2】見・契!$E111&lt;&gt;$E111,【2】見・契!$G111&lt;&gt;$G111),TIME(HOUR($G111-$E111),ROUNDUP(MINUTE($G111-$E111)/30,0)*30,0)*24,IF($P111&lt;&gt;"講師","",【2】見・契!$Q111)))</f>
        <v/>
      </c>
      <c r="R111" s="433" t="str">
        <f>IF($M111="","",IF($P111="講師",IF($O111="サブ",HLOOKUP(M111,'2024単価表'!$A$4:$B$5,2,FALSE)/2,HLOOKUP(M111,'2024単価表'!$A$4:$B$5,2,FALSE)),""))</f>
        <v/>
      </c>
      <c r="S111" s="410" t="str">
        <f t="shared" si="20"/>
        <v/>
      </c>
      <c r="T111" s="432" t="str">
        <f>IF(【2】見・契!$T111="",IF($P111="検討会等参加",IF($E111="","",TIME(HOUR($G111-$E111),ROUNDUP(MINUTE($G111-$E111)/30,0)*30,0)*24),""),IF(OR(【2】見・契!$E111&lt;&gt;$E111,【2】見・契!$G111&lt;&gt;$G111),TIME(HOUR($G111-$E111),ROUNDUP(MINUTE($G111-$E111)/30,0)*30,0)*24,IF($P111&lt;&gt;"検討会等参加","",【2】見・契!$T111)))</f>
        <v/>
      </c>
      <c r="U111" s="433" t="str">
        <f>IF($M111="","",IF($P111="検討会等参加",HLOOKUP(M111,'2024単価表'!$A$11:$B$12,2,0),""))</f>
        <v/>
      </c>
      <c r="V111" s="410" t="str">
        <f t="shared" si="21"/>
        <v/>
      </c>
      <c r="W111" s="404" t="str">
        <f>IF(【2】見・契!W111="","",【2】見・契!W111)</f>
        <v/>
      </c>
      <c r="X111" s="434" t="str">
        <f>IF(【2】見・契!X111="","",【2】見・契!X111)</f>
        <v/>
      </c>
      <c r="Y111" s="403" t="str">
        <f>IF(【2】見・契!Y111="","",【2】見・契!Y111)</f>
        <v/>
      </c>
      <c r="Z111" s="410" t="str">
        <f t="shared" si="16"/>
        <v/>
      </c>
      <c r="AA111" s="410" t="str">
        <f t="shared" si="17"/>
        <v/>
      </c>
      <c r="AB111" s="435" t="str">
        <f>IF(【2】見・契!AB111="","",【2】見・契!AB111)</f>
        <v/>
      </c>
      <c r="AC111" s="705" t="str">
        <f>IF(【2】見・契!AC111="","",【2】見・契!AC111)</f>
        <v/>
      </c>
      <c r="AD111" s="410" t="str">
        <f t="shared" si="18"/>
        <v/>
      </c>
      <c r="AE111" s="410" t="str">
        <f t="shared" si="19"/>
        <v/>
      </c>
      <c r="AF111" s="432" t="str">
        <f>IF(【2】見・契!$AF111="",IF($P111="講習料",IF($E111="","",TIME(HOUR($G111-$E111),ROUNDUP(MINUTE($G111-$E111)/30,0)*30,0)*24),""),IF(OR(【2】見・契!$E111&lt;&gt;$E111,【2】見・契!$G111&lt;&gt;$G111),TIME(HOUR($G111-$E111),ROUNDUP(MINUTE($G111-$E111)/30,0)*30,0)*24,IF($P111&lt;&gt;"講習料","",【2】見・契!$AF111)))</f>
        <v/>
      </c>
      <c r="AG111" s="433" t="str">
        <f>IF($M111="","",IF($P111="講習料",IF($O111="サブ",HLOOKUP(M111,'2024単価表'!$A$27:$B$28,2,0)/2,HLOOKUP(M111,'2024単価表'!$A$27:$B$28,2,0)),""))</f>
        <v/>
      </c>
      <c r="AH111" s="410" t="str">
        <f t="shared" si="22"/>
        <v/>
      </c>
      <c r="AI111" s="432" t="str">
        <f>IF(【2】見・契!$AI111="",IF($P111="検討会(法人参加)",IF($E111="","",TIME(HOUR($G111-$E111),ROUNDUP(MINUTE($G111-$E111)/30,0)*30,0)*24),""),IF(OR(【2】見・契!$E111&lt;&gt;$E111,【2】見・契!$G111&lt;&gt;$G111),TIME(HOUR($G111-$E111),ROUNDUP(MINUTE($G111-$E111)/30,0)*30,0)*24,IF($P111&lt;&gt;"検討会(法人参加)","",【2】見・契!$AI111)))</f>
        <v/>
      </c>
      <c r="AJ111" s="496" t="str">
        <f>IF($M111="","",IF($P111="検討会(法人参加)",HLOOKUP(M111,'2024単価表'!$A$27:$B$28,2,0)/2,""))</f>
        <v/>
      </c>
      <c r="AK111" s="410" t="str">
        <f t="shared" si="23"/>
        <v/>
      </c>
      <c r="AL111" s="436"/>
      <c r="AM111" s="745" t="str">
        <f>IF(【2】見・契!$AM111="","",【2】見・契!$AM111)</f>
        <v/>
      </c>
    </row>
    <row r="112" spans="4:39" ht="27.75" customHeight="1">
      <c r="D112" s="587" t="str">
        <f>IF(【2】見・契!D112="","",【2】見・契!D112)</f>
        <v/>
      </c>
      <c r="E112" s="438" t="str">
        <f>IF(【2】見・契!E112="","",【2】見・契!E112)</f>
        <v/>
      </c>
      <c r="F112" s="703" t="s">
        <v>244</v>
      </c>
      <c r="G112" s="402" t="str">
        <f>IF(【2】見・契!G112="","",【2】見・契!G112)</f>
        <v/>
      </c>
      <c r="H112" s="705" t="str">
        <f>IF(【2】見・契!H112="","",【2】見・契!H112)</f>
        <v/>
      </c>
      <c r="I112" s="1050" t="str">
        <f>IF(【2】見・契!I112="","",【2】見・契!I112)</f>
        <v/>
      </c>
      <c r="J112" s="1050"/>
      <c r="K112" s="737" t="str">
        <f>IF(【2】見・契!K112="","",【2】見・契!K112)</f>
        <v/>
      </c>
      <c r="L112" s="737" t="str">
        <f>IF(【2】見・契!L112="","",【2】見・契!L112)</f>
        <v/>
      </c>
      <c r="M112" s="705" t="str">
        <f>IF(【2】見・契!M112="","",【2】見・契!M112)</f>
        <v/>
      </c>
      <c r="N112" s="404" t="str">
        <f>IF(【2】見・契!N112="","",【2】見・契!N112)</f>
        <v/>
      </c>
      <c r="O112" s="430" t="str">
        <f>IF(【2】見・契!O112="","",【2】見・契!O112)</f>
        <v/>
      </c>
      <c r="P112" s="431" t="str">
        <f>IF(【2】見・契!P112="","",【2】見・契!P112)</f>
        <v/>
      </c>
      <c r="Q112" s="437" t="str">
        <f>IF(【2】見・契!$Q112="",IF($P112="講師",IF($E112="","",TIME(HOUR($G112-$E112),ROUNDUP(MINUTE($G112-$E112)/30,0)*30,0)*24),""),IF(OR(【2】見・契!$E112&lt;&gt;$E112,【2】見・契!$G112&lt;&gt;$G112),TIME(HOUR($G112-$E112),ROUNDUP(MINUTE($G112-$E112)/30,0)*30,0)*24,IF($P112&lt;&gt;"講師","",【2】見・契!$Q112)))</f>
        <v/>
      </c>
      <c r="R112" s="433" t="str">
        <f>IF($M112="","",IF($P112="講師",IF($O112="サブ",HLOOKUP(M112,'2024単価表'!$A$4:$B$5,2,FALSE)/2,HLOOKUP(M112,'2024単価表'!$A$4:$B$5,2,FALSE)),""))</f>
        <v/>
      </c>
      <c r="S112" s="410" t="str">
        <f t="shared" si="20"/>
        <v/>
      </c>
      <c r="T112" s="437" t="str">
        <f>IF(【2】見・契!$T112="",IF($P112="検討会等参加",IF($E112="","",TIME(HOUR($G112-$E112),ROUNDUP(MINUTE($G112-$E112)/30,0)*30,0)*24),""),IF(OR(【2】見・契!$E112&lt;&gt;$E112,【2】見・契!$G112&lt;&gt;$G112),TIME(HOUR($G112-$E112),ROUNDUP(MINUTE($G112-$E112)/30,0)*30,0)*24,IF($P112&lt;&gt;"検討会等参加","",【2】見・契!$T112)))</f>
        <v/>
      </c>
      <c r="U112" s="433" t="str">
        <f>IF($M112="","",IF($P112="検討会等参加",HLOOKUP(M112,'2024単価表'!$A$11:$B$12,2,0),""))</f>
        <v/>
      </c>
      <c r="V112" s="410" t="str">
        <f t="shared" si="21"/>
        <v/>
      </c>
      <c r="W112" s="404" t="str">
        <f>IF(【2】見・契!W112="","",【2】見・契!W112)</f>
        <v/>
      </c>
      <c r="X112" s="434" t="str">
        <f>IF(【2】見・契!X112="","",【2】見・契!X112)</f>
        <v/>
      </c>
      <c r="Y112" s="705" t="str">
        <f>IF(【2】見・契!Y112="","",【2】見・契!Y112)</f>
        <v/>
      </c>
      <c r="Z112" s="410" t="str">
        <f t="shared" si="16"/>
        <v/>
      </c>
      <c r="AA112" s="410" t="str">
        <f t="shared" si="17"/>
        <v/>
      </c>
      <c r="AB112" s="435" t="str">
        <f>IF(【2】見・契!AB112="","",【2】見・契!AB112)</f>
        <v/>
      </c>
      <c r="AC112" s="705" t="str">
        <f>IF(【2】見・契!AC112="","",【2】見・契!AC112)</f>
        <v/>
      </c>
      <c r="AD112" s="410" t="str">
        <f t="shared" si="18"/>
        <v/>
      </c>
      <c r="AE112" s="410" t="str">
        <f t="shared" si="19"/>
        <v/>
      </c>
      <c r="AF112" s="437" t="str">
        <f>IF(【2】見・契!$AF112="",IF($P112="講習料",IF($E112="","",TIME(HOUR($G112-$E112),ROUNDUP(MINUTE($G112-$E112)/30,0)*30,0)*24),""),IF(OR(【2】見・契!$E112&lt;&gt;$E112,【2】見・契!$G112&lt;&gt;$G112),TIME(HOUR($G112-$E112),ROUNDUP(MINUTE($G112-$E112)/30,0)*30,0)*24,IF($P112&lt;&gt;"講習料","",【2】見・契!$AF112)))</f>
        <v/>
      </c>
      <c r="AG112" s="433" t="str">
        <f>IF($M112="","",IF($P112="講習料",IF($O112="サブ",HLOOKUP(M112,'2024単価表'!$A$27:$B$28,2,0)/2,HLOOKUP(M112,'2024単価表'!$A$27:$B$28,2,0)),""))</f>
        <v/>
      </c>
      <c r="AH112" s="410" t="str">
        <f t="shared" si="22"/>
        <v/>
      </c>
      <c r="AI112" s="437" t="str">
        <f>IF(【2】見・契!$AI112="",IF($P112="検討会(法人参加)",IF($E112="","",TIME(HOUR($G112-$E112),ROUNDUP(MINUTE($G112-$E112)/30,0)*30,0)*24),""),IF(OR(【2】見・契!$E112&lt;&gt;$E112,【2】見・契!$G112&lt;&gt;$G112),TIME(HOUR($G112-$E112),ROUNDUP(MINUTE($G112-$E112)/30,0)*30,0)*24,IF($P112&lt;&gt;"検討会(法人参加)","",【2】見・契!$AI112)))</f>
        <v/>
      </c>
      <c r="AJ112" s="496" t="str">
        <f>IF($M112="","",IF($P112="検討会(法人参加)",HLOOKUP(M112,'2024単価表'!$A$27:$B$28,2,0)/2,""))</f>
        <v/>
      </c>
      <c r="AK112" s="410" t="str">
        <f t="shared" si="23"/>
        <v/>
      </c>
      <c r="AL112" s="436"/>
      <c r="AM112" s="745" t="str">
        <f>IF(【2】見・契!$AM112="","",【2】見・契!$AM112)</f>
        <v/>
      </c>
    </row>
    <row r="113" spans="4:39" ht="27.75" customHeight="1">
      <c r="D113" s="587" t="str">
        <f>IF(【2】見・契!D113="","",【2】見・契!D113)</f>
        <v/>
      </c>
      <c r="E113" s="438" t="str">
        <f>IF(【2】見・契!E113="","",【2】見・契!E113)</f>
        <v/>
      </c>
      <c r="F113" s="703" t="s">
        <v>245</v>
      </c>
      <c r="G113" s="402" t="str">
        <f>IF(【2】見・契!G113="","",【2】見・契!G113)</f>
        <v/>
      </c>
      <c r="H113" s="705" t="str">
        <f>IF(【2】見・契!H113="","",【2】見・契!H113)</f>
        <v/>
      </c>
      <c r="I113" s="1050" t="str">
        <f>IF(【2】見・契!I113="","",【2】見・契!I113)</f>
        <v/>
      </c>
      <c r="J113" s="1050"/>
      <c r="K113" s="737" t="str">
        <f>IF(【2】見・契!K113="","",【2】見・契!K113)</f>
        <v/>
      </c>
      <c r="L113" s="737" t="str">
        <f>IF(【2】見・契!L113="","",【2】見・契!L113)</f>
        <v/>
      </c>
      <c r="M113" s="403" t="str">
        <f>IF(【2】見・契!M113="","",【2】見・契!M113)</f>
        <v/>
      </c>
      <c r="N113" s="404" t="str">
        <f>IF(【2】見・契!N113="","",【2】見・契!N113)</f>
        <v/>
      </c>
      <c r="O113" s="430" t="str">
        <f>IF(【2】見・契!O113="","",【2】見・契!O113)</f>
        <v/>
      </c>
      <c r="P113" s="431" t="str">
        <f>IF(【2】見・契!P113="","",【2】見・契!P113)</f>
        <v/>
      </c>
      <c r="Q113" s="432" t="str">
        <f>IF(【2】見・契!$Q113="",IF($P113="講師",IF($E113="","",TIME(HOUR($G113-$E113),ROUNDUP(MINUTE($G113-$E113)/30,0)*30,0)*24),""),IF(OR(【2】見・契!$E113&lt;&gt;$E113,【2】見・契!$G113&lt;&gt;$G113),TIME(HOUR($G113-$E113),ROUNDUP(MINUTE($G113-$E113)/30,0)*30,0)*24,IF($P113&lt;&gt;"講師","",【2】見・契!$Q113)))</f>
        <v/>
      </c>
      <c r="R113" s="433" t="str">
        <f>IF($M113="","",IF($P113="講師",IF($O113="サブ",HLOOKUP(M113,'2024単価表'!$A$4:$B$5,2,FALSE)/2,HLOOKUP(M113,'2024単価表'!$A$4:$B$5,2,FALSE)),""))</f>
        <v/>
      </c>
      <c r="S113" s="410" t="str">
        <f t="shared" si="20"/>
        <v/>
      </c>
      <c r="T113" s="432" t="str">
        <f>IF(【2】見・契!$T113="",IF($P113="検討会等参加",IF($E113="","",TIME(HOUR($G113-$E113),ROUNDUP(MINUTE($G113-$E113)/30,0)*30,0)*24),""),IF(OR(【2】見・契!$E113&lt;&gt;$E113,【2】見・契!$G113&lt;&gt;$G113),TIME(HOUR($G113-$E113),ROUNDUP(MINUTE($G113-$E113)/30,0)*30,0)*24,IF($P113&lt;&gt;"検討会等参加","",【2】見・契!$T113)))</f>
        <v/>
      </c>
      <c r="U113" s="433" t="str">
        <f>IF($M113="","",IF($P113="検討会等参加",HLOOKUP(M113,'2024単価表'!$A$11:$B$12,2,0),""))</f>
        <v/>
      </c>
      <c r="V113" s="410" t="str">
        <f t="shared" si="21"/>
        <v/>
      </c>
      <c r="W113" s="404" t="str">
        <f>IF(【2】見・契!W113="","",【2】見・契!W113)</f>
        <v/>
      </c>
      <c r="X113" s="434" t="str">
        <f>IF(【2】見・契!X113="","",【2】見・契!X113)</f>
        <v/>
      </c>
      <c r="Y113" s="403" t="str">
        <f>IF(【2】見・契!Y113="","",【2】見・契!Y113)</f>
        <v/>
      </c>
      <c r="Z113" s="410" t="str">
        <f t="shared" si="16"/>
        <v/>
      </c>
      <c r="AA113" s="410" t="str">
        <f t="shared" si="17"/>
        <v/>
      </c>
      <c r="AB113" s="435" t="str">
        <f>IF(【2】見・契!AB113="","",【2】見・契!AB113)</f>
        <v/>
      </c>
      <c r="AC113" s="705" t="str">
        <f>IF(【2】見・契!AC113="","",【2】見・契!AC113)</f>
        <v/>
      </c>
      <c r="AD113" s="410" t="str">
        <f t="shared" si="18"/>
        <v/>
      </c>
      <c r="AE113" s="410" t="str">
        <f t="shared" si="19"/>
        <v/>
      </c>
      <c r="AF113" s="432" t="str">
        <f>IF(【2】見・契!$AF113="",IF($P113="講習料",IF($E113="","",TIME(HOUR($G113-$E113),ROUNDUP(MINUTE($G113-$E113)/30,0)*30,0)*24),""),IF(OR(【2】見・契!$E113&lt;&gt;$E113,【2】見・契!$G113&lt;&gt;$G113),TIME(HOUR($G113-$E113),ROUNDUP(MINUTE($G113-$E113)/30,0)*30,0)*24,IF($P113&lt;&gt;"講習料","",【2】見・契!$AF113)))</f>
        <v/>
      </c>
      <c r="AG113" s="433" t="str">
        <f>IF($M113="","",IF($P113="講習料",IF($O113="サブ",HLOOKUP(M113,'2024単価表'!$A$27:$B$28,2,0)/2,HLOOKUP(M113,'2024単価表'!$A$27:$B$28,2,0)),""))</f>
        <v/>
      </c>
      <c r="AH113" s="410" t="str">
        <f t="shared" si="22"/>
        <v/>
      </c>
      <c r="AI113" s="432" t="str">
        <f>IF(【2】見・契!$AI113="",IF($P113="検討会(法人参加)",IF($E113="","",TIME(HOUR($G113-$E113),ROUNDUP(MINUTE($G113-$E113)/30,0)*30,0)*24),""),IF(OR(【2】見・契!$E113&lt;&gt;$E113,【2】見・契!$G113&lt;&gt;$G113),TIME(HOUR($G113-$E113),ROUNDUP(MINUTE($G113-$E113)/30,0)*30,0)*24,IF($P113&lt;&gt;"検討会(法人参加)","",【2】見・契!$AI113)))</f>
        <v/>
      </c>
      <c r="AJ113" s="496" t="str">
        <f>IF($M113="","",IF($P113="検討会(法人参加)",HLOOKUP(M113,'2024単価表'!$A$27:$B$28,2,0)/2,""))</f>
        <v/>
      </c>
      <c r="AK113" s="410" t="str">
        <f t="shared" si="23"/>
        <v/>
      </c>
      <c r="AL113" s="436"/>
      <c r="AM113" s="745" t="str">
        <f>IF(【2】見・契!$AM113="","",【2】見・契!$AM113)</f>
        <v/>
      </c>
    </row>
    <row r="114" spans="4:39" ht="27.75" customHeight="1">
      <c r="D114" s="587" t="str">
        <f>IF(【2】見・契!D114="","",【2】見・契!D114)</f>
        <v/>
      </c>
      <c r="E114" s="438" t="str">
        <f>IF(【2】見・契!E114="","",【2】見・契!E114)</f>
        <v/>
      </c>
      <c r="F114" s="703" t="s">
        <v>244</v>
      </c>
      <c r="G114" s="402" t="str">
        <f>IF(【2】見・契!G114="","",【2】見・契!G114)</f>
        <v/>
      </c>
      <c r="H114" s="705" t="str">
        <f>IF(【2】見・契!H114="","",【2】見・契!H114)</f>
        <v/>
      </c>
      <c r="I114" s="1050" t="str">
        <f>IF(【2】見・契!I114="","",【2】見・契!I114)</f>
        <v/>
      </c>
      <c r="J114" s="1050"/>
      <c r="K114" s="737" t="str">
        <f>IF(【2】見・契!K114="","",【2】見・契!K114)</f>
        <v/>
      </c>
      <c r="L114" s="737" t="str">
        <f>IF(【2】見・契!L114="","",【2】見・契!L114)</f>
        <v/>
      </c>
      <c r="M114" s="705" t="str">
        <f>IF(【2】見・契!M114="","",【2】見・契!M114)</f>
        <v/>
      </c>
      <c r="N114" s="404" t="str">
        <f>IF(【2】見・契!N114="","",【2】見・契!N114)</f>
        <v/>
      </c>
      <c r="O114" s="430" t="str">
        <f>IF(【2】見・契!O114="","",【2】見・契!O114)</f>
        <v/>
      </c>
      <c r="P114" s="431" t="str">
        <f>IF(【2】見・契!P114="","",【2】見・契!P114)</f>
        <v/>
      </c>
      <c r="Q114" s="437" t="str">
        <f>IF(【2】見・契!$Q114="",IF($P114="講師",IF($E114="","",TIME(HOUR($G114-$E114),ROUNDUP(MINUTE($G114-$E114)/30,0)*30,0)*24),""),IF(OR(【2】見・契!$E114&lt;&gt;$E114,【2】見・契!$G114&lt;&gt;$G114),TIME(HOUR($G114-$E114),ROUNDUP(MINUTE($G114-$E114)/30,0)*30,0)*24,IF($P114&lt;&gt;"講師","",【2】見・契!$Q114)))</f>
        <v/>
      </c>
      <c r="R114" s="433" t="str">
        <f>IF($M114="","",IF($P114="講師",IF($O114="サブ",HLOOKUP(M114,'2024単価表'!$A$4:$B$5,2,FALSE)/2,HLOOKUP(M114,'2024単価表'!$A$4:$B$5,2,FALSE)),""))</f>
        <v/>
      </c>
      <c r="S114" s="410" t="str">
        <f t="shared" si="20"/>
        <v/>
      </c>
      <c r="T114" s="437" t="str">
        <f>IF(【2】見・契!$T114="",IF($P114="検討会等参加",IF($E114="","",TIME(HOUR($G114-$E114),ROUNDUP(MINUTE($G114-$E114)/30,0)*30,0)*24),""),IF(OR(【2】見・契!$E114&lt;&gt;$E114,【2】見・契!$G114&lt;&gt;$G114),TIME(HOUR($G114-$E114),ROUNDUP(MINUTE($G114-$E114)/30,0)*30,0)*24,IF($P114&lt;&gt;"検討会等参加","",【2】見・契!$T114)))</f>
        <v/>
      </c>
      <c r="U114" s="433" t="str">
        <f>IF($M114="","",IF($P114="検討会等参加",HLOOKUP(M114,'2024単価表'!$A$11:$B$12,2,0),""))</f>
        <v/>
      </c>
      <c r="V114" s="410" t="str">
        <f t="shared" si="21"/>
        <v/>
      </c>
      <c r="W114" s="404" t="str">
        <f>IF(【2】見・契!W114="","",【2】見・契!W114)</f>
        <v/>
      </c>
      <c r="X114" s="434" t="str">
        <f>IF(【2】見・契!X114="","",【2】見・契!X114)</f>
        <v/>
      </c>
      <c r="Y114" s="705" t="str">
        <f>IF(【2】見・契!Y114="","",【2】見・契!Y114)</f>
        <v/>
      </c>
      <c r="Z114" s="410" t="str">
        <f t="shared" si="16"/>
        <v/>
      </c>
      <c r="AA114" s="410" t="str">
        <f t="shared" si="17"/>
        <v/>
      </c>
      <c r="AB114" s="435" t="str">
        <f>IF(【2】見・契!AB114="","",【2】見・契!AB114)</f>
        <v/>
      </c>
      <c r="AC114" s="705" t="str">
        <f>IF(【2】見・契!AC114="","",【2】見・契!AC114)</f>
        <v/>
      </c>
      <c r="AD114" s="410" t="str">
        <f t="shared" si="18"/>
        <v/>
      </c>
      <c r="AE114" s="410" t="str">
        <f t="shared" si="19"/>
        <v/>
      </c>
      <c r="AF114" s="437" t="str">
        <f>IF(【2】見・契!$AF114="",IF($P114="講習料",IF($E114="","",TIME(HOUR($G114-$E114),ROUNDUP(MINUTE($G114-$E114)/30,0)*30,0)*24),""),IF(OR(【2】見・契!$E114&lt;&gt;$E114,【2】見・契!$G114&lt;&gt;$G114),TIME(HOUR($G114-$E114),ROUNDUP(MINUTE($G114-$E114)/30,0)*30,0)*24,IF($P114&lt;&gt;"講習料","",【2】見・契!$AF114)))</f>
        <v/>
      </c>
      <c r="AG114" s="433" t="str">
        <f>IF($M114="","",IF($P114="講習料",IF($O114="サブ",HLOOKUP(M114,'2024単価表'!$A$27:$B$28,2,0)/2,HLOOKUP(M114,'2024単価表'!$A$27:$B$28,2,0)),""))</f>
        <v/>
      </c>
      <c r="AH114" s="410" t="str">
        <f t="shared" si="22"/>
        <v/>
      </c>
      <c r="AI114" s="437" t="str">
        <f>IF(【2】見・契!$AI114="",IF($P114="検討会(法人参加)",IF($E114="","",TIME(HOUR($G114-$E114),ROUNDUP(MINUTE($G114-$E114)/30,0)*30,0)*24),""),IF(OR(【2】見・契!$E114&lt;&gt;$E114,【2】見・契!$G114&lt;&gt;$G114),TIME(HOUR($G114-$E114),ROUNDUP(MINUTE($G114-$E114)/30,0)*30,0)*24,IF($P114&lt;&gt;"検討会(法人参加)","",【2】見・契!$AI114)))</f>
        <v/>
      </c>
      <c r="AJ114" s="496" t="str">
        <f>IF($M114="","",IF($P114="検討会(法人参加)",HLOOKUP(M114,'2024単価表'!$A$27:$B$28,2,0)/2,""))</f>
        <v/>
      </c>
      <c r="AK114" s="410" t="str">
        <f t="shared" si="23"/>
        <v/>
      </c>
      <c r="AL114" s="436"/>
      <c r="AM114" s="745" t="str">
        <f>IF(【2】見・契!$AM114="","",【2】見・契!$AM114)</f>
        <v/>
      </c>
    </row>
    <row r="115" spans="4:39" ht="27.75" customHeight="1">
      <c r="D115" s="587" t="str">
        <f>IF(【2】見・契!D115="","",【2】見・契!D115)</f>
        <v/>
      </c>
      <c r="E115" s="438" t="str">
        <f>IF(【2】見・契!E115="","",【2】見・契!E115)</f>
        <v/>
      </c>
      <c r="F115" s="703" t="s">
        <v>245</v>
      </c>
      <c r="G115" s="402" t="str">
        <f>IF(【2】見・契!G115="","",【2】見・契!G115)</f>
        <v/>
      </c>
      <c r="H115" s="705" t="str">
        <f>IF(【2】見・契!H115="","",【2】見・契!H115)</f>
        <v/>
      </c>
      <c r="I115" s="1050" t="str">
        <f>IF(【2】見・契!I115="","",【2】見・契!I115)</f>
        <v/>
      </c>
      <c r="J115" s="1050"/>
      <c r="K115" s="737" t="str">
        <f>IF(【2】見・契!K115="","",【2】見・契!K115)</f>
        <v/>
      </c>
      <c r="L115" s="737" t="str">
        <f>IF(【2】見・契!L115="","",【2】見・契!L115)</f>
        <v/>
      </c>
      <c r="M115" s="403" t="str">
        <f>IF(【2】見・契!M115="","",【2】見・契!M115)</f>
        <v/>
      </c>
      <c r="N115" s="404" t="str">
        <f>IF(【2】見・契!N115="","",【2】見・契!N115)</f>
        <v/>
      </c>
      <c r="O115" s="430" t="str">
        <f>IF(【2】見・契!O115="","",【2】見・契!O115)</f>
        <v/>
      </c>
      <c r="P115" s="431" t="str">
        <f>IF(【2】見・契!P115="","",【2】見・契!P115)</f>
        <v/>
      </c>
      <c r="Q115" s="432" t="str">
        <f>IF(【2】見・契!$Q115="",IF($P115="講師",IF($E115="","",TIME(HOUR($G115-$E115),ROUNDUP(MINUTE($G115-$E115)/30,0)*30,0)*24),""),IF(OR(【2】見・契!$E115&lt;&gt;$E115,【2】見・契!$G115&lt;&gt;$G115),TIME(HOUR($G115-$E115),ROUNDUP(MINUTE($G115-$E115)/30,0)*30,0)*24,IF($P115&lt;&gt;"講師","",【2】見・契!$Q115)))</f>
        <v/>
      </c>
      <c r="R115" s="433" t="str">
        <f>IF($M115="","",IF($P115="講師",IF($O115="サブ",HLOOKUP(M115,'2024単価表'!$A$4:$B$5,2,FALSE)/2,HLOOKUP(M115,'2024単価表'!$A$4:$B$5,2,FALSE)),""))</f>
        <v/>
      </c>
      <c r="S115" s="410" t="str">
        <f t="shared" si="20"/>
        <v/>
      </c>
      <c r="T115" s="432" t="str">
        <f>IF(【2】見・契!$T115="",IF($P115="検討会等参加",IF($E115="","",TIME(HOUR($G115-$E115),ROUNDUP(MINUTE($G115-$E115)/30,0)*30,0)*24),""),IF(OR(【2】見・契!$E115&lt;&gt;$E115,【2】見・契!$G115&lt;&gt;$G115),TIME(HOUR($G115-$E115),ROUNDUP(MINUTE($G115-$E115)/30,0)*30,0)*24,IF($P115&lt;&gt;"検討会等参加","",【2】見・契!$T115)))</f>
        <v/>
      </c>
      <c r="U115" s="433" t="str">
        <f>IF($M115="","",IF($P115="検討会等参加",HLOOKUP(M115,'2024単価表'!$A$11:$B$12,2,0),""))</f>
        <v/>
      </c>
      <c r="V115" s="410" t="str">
        <f t="shared" si="21"/>
        <v/>
      </c>
      <c r="W115" s="404" t="str">
        <f>IF(【2】見・契!W115="","",【2】見・契!W115)</f>
        <v/>
      </c>
      <c r="X115" s="434" t="str">
        <f>IF(【2】見・契!X115="","",【2】見・契!X115)</f>
        <v/>
      </c>
      <c r="Y115" s="403" t="str">
        <f>IF(【2】見・契!Y115="","",【2】見・契!Y115)</f>
        <v/>
      </c>
      <c r="Z115" s="410" t="str">
        <f t="shared" si="16"/>
        <v/>
      </c>
      <c r="AA115" s="410" t="str">
        <f t="shared" si="17"/>
        <v/>
      </c>
      <c r="AB115" s="435" t="str">
        <f>IF(【2】見・契!AB115="","",【2】見・契!AB115)</f>
        <v/>
      </c>
      <c r="AC115" s="705" t="str">
        <f>IF(【2】見・契!AC115="","",【2】見・契!AC115)</f>
        <v/>
      </c>
      <c r="AD115" s="410" t="str">
        <f t="shared" si="18"/>
        <v/>
      </c>
      <c r="AE115" s="410" t="str">
        <f t="shared" si="19"/>
        <v/>
      </c>
      <c r="AF115" s="432" t="str">
        <f>IF(【2】見・契!$AF115="",IF($P115="講習料",IF($E115="","",TIME(HOUR($G115-$E115),ROUNDUP(MINUTE($G115-$E115)/30,0)*30,0)*24),""),IF(OR(【2】見・契!$E115&lt;&gt;$E115,【2】見・契!$G115&lt;&gt;$G115),TIME(HOUR($G115-$E115),ROUNDUP(MINUTE($G115-$E115)/30,0)*30,0)*24,IF($P115&lt;&gt;"講習料","",【2】見・契!$AF115)))</f>
        <v/>
      </c>
      <c r="AG115" s="433" t="str">
        <f>IF($M115="","",IF($P115="講習料",IF($O115="サブ",HLOOKUP(M115,'2024単価表'!$A$27:$B$28,2,0)/2,HLOOKUP(M115,'2024単価表'!$A$27:$B$28,2,0)),""))</f>
        <v/>
      </c>
      <c r="AH115" s="410" t="str">
        <f t="shared" si="22"/>
        <v/>
      </c>
      <c r="AI115" s="432" t="str">
        <f>IF(【2】見・契!$AI115="",IF($P115="検討会(法人参加)",IF($E115="","",TIME(HOUR($G115-$E115),ROUNDUP(MINUTE($G115-$E115)/30,0)*30,0)*24),""),IF(OR(【2】見・契!$E115&lt;&gt;$E115,【2】見・契!$G115&lt;&gt;$G115),TIME(HOUR($G115-$E115),ROUNDUP(MINUTE($G115-$E115)/30,0)*30,0)*24,IF($P115&lt;&gt;"検討会(法人参加)","",【2】見・契!$AI115)))</f>
        <v/>
      </c>
      <c r="AJ115" s="496" t="str">
        <f>IF($M115="","",IF($P115="検討会(法人参加)",HLOOKUP(M115,'2024単価表'!$A$27:$B$28,2,0)/2,""))</f>
        <v/>
      </c>
      <c r="AK115" s="410" t="str">
        <f t="shared" si="23"/>
        <v/>
      </c>
      <c r="AL115" s="436"/>
      <c r="AM115" s="745" t="str">
        <f>IF(【2】見・契!$AM115="","",【2】見・契!$AM115)</f>
        <v/>
      </c>
    </row>
    <row r="116" spans="4:39" ht="27.75" customHeight="1">
      <c r="D116" s="587" t="str">
        <f>IF(【2】見・契!D116="","",【2】見・契!D116)</f>
        <v/>
      </c>
      <c r="E116" s="438" t="str">
        <f>IF(【2】見・契!E116="","",【2】見・契!E116)</f>
        <v/>
      </c>
      <c r="F116" s="703" t="s">
        <v>244</v>
      </c>
      <c r="G116" s="402" t="str">
        <f>IF(【2】見・契!G116="","",【2】見・契!G116)</f>
        <v/>
      </c>
      <c r="H116" s="705" t="str">
        <f>IF(【2】見・契!H116="","",【2】見・契!H116)</f>
        <v/>
      </c>
      <c r="I116" s="1050" t="str">
        <f>IF(【2】見・契!I116="","",【2】見・契!I116)</f>
        <v/>
      </c>
      <c r="J116" s="1050"/>
      <c r="K116" s="737" t="str">
        <f>IF(【2】見・契!K116="","",【2】見・契!K116)</f>
        <v/>
      </c>
      <c r="L116" s="737" t="str">
        <f>IF(【2】見・契!L116="","",【2】見・契!L116)</f>
        <v/>
      </c>
      <c r="M116" s="705" t="str">
        <f>IF(【2】見・契!M116="","",【2】見・契!M116)</f>
        <v/>
      </c>
      <c r="N116" s="404" t="str">
        <f>IF(【2】見・契!N116="","",【2】見・契!N116)</f>
        <v/>
      </c>
      <c r="O116" s="430" t="str">
        <f>IF(【2】見・契!O116="","",【2】見・契!O116)</f>
        <v/>
      </c>
      <c r="P116" s="431" t="str">
        <f>IF(【2】見・契!P116="","",【2】見・契!P116)</f>
        <v/>
      </c>
      <c r="Q116" s="437" t="str">
        <f>IF(【2】見・契!$Q116="",IF($P116="講師",IF($E116="","",TIME(HOUR($G116-$E116),ROUNDUP(MINUTE($G116-$E116)/30,0)*30,0)*24),""),IF(OR(【2】見・契!$E116&lt;&gt;$E116,【2】見・契!$G116&lt;&gt;$G116),TIME(HOUR($G116-$E116),ROUNDUP(MINUTE($G116-$E116)/30,0)*30,0)*24,IF($P116&lt;&gt;"講師","",【2】見・契!$Q116)))</f>
        <v/>
      </c>
      <c r="R116" s="433" t="str">
        <f>IF($M116="","",IF($P116="講師",IF($O116="サブ",HLOOKUP(M116,'2024単価表'!$A$4:$B$5,2,FALSE)/2,HLOOKUP(M116,'2024単価表'!$A$4:$B$5,2,FALSE)),""))</f>
        <v/>
      </c>
      <c r="S116" s="410" t="str">
        <f t="shared" si="20"/>
        <v/>
      </c>
      <c r="T116" s="437" t="str">
        <f>IF(【2】見・契!$T116="",IF($P116="検討会等参加",IF($E116="","",TIME(HOUR($G116-$E116),ROUNDUP(MINUTE($G116-$E116)/30,0)*30,0)*24),""),IF(OR(【2】見・契!$E116&lt;&gt;$E116,【2】見・契!$G116&lt;&gt;$G116),TIME(HOUR($G116-$E116),ROUNDUP(MINUTE($G116-$E116)/30,0)*30,0)*24,IF($P116&lt;&gt;"検討会等参加","",【2】見・契!$T116)))</f>
        <v/>
      </c>
      <c r="U116" s="433" t="str">
        <f>IF($M116="","",IF($P116="検討会等参加",HLOOKUP(M116,'2024単価表'!$A$11:$B$12,2,0),""))</f>
        <v/>
      </c>
      <c r="V116" s="410" t="str">
        <f t="shared" si="21"/>
        <v/>
      </c>
      <c r="W116" s="404" t="str">
        <f>IF(【2】見・契!W116="","",【2】見・契!W116)</f>
        <v/>
      </c>
      <c r="X116" s="434" t="str">
        <f>IF(【2】見・契!X116="","",【2】見・契!X116)</f>
        <v/>
      </c>
      <c r="Y116" s="705" t="str">
        <f>IF(【2】見・契!Y116="","",【2】見・契!Y116)</f>
        <v/>
      </c>
      <c r="Z116" s="410" t="str">
        <f t="shared" si="16"/>
        <v/>
      </c>
      <c r="AA116" s="410" t="str">
        <f t="shared" si="17"/>
        <v/>
      </c>
      <c r="AB116" s="435" t="str">
        <f>IF(【2】見・契!AB116="","",【2】見・契!AB116)</f>
        <v/>
      </c>
      <c r="AC116" s="705" t="str">
        <f>IF(【2】見・契!AC116="","",【2】見・契!AC116)</f>
        <v/>
      </c>
      <c r="AD116" s="410" t="str">
        <f t="shared" si="18"/>
        <v/>
      </c>
      <c r="AE116" s="410" t="str">
        <f t="shared" si="19"/>
        <v/>
      </c>
      <c r="AF116" s="437" t="str">
        <f>IF(【2】見・契!$AF116="",IF($P116="講習料",IF($E116="","",TIME(HOUR($G116-$E116),ROUNDUP(MINUTE($G116-$E116)/30,0)*30,0)*24),""),IF(OR(【2】見・契!$E116&lt;&gt;$E116,【2】見・契!$G116&lt;&gt;$G116),TIME(HOUR($G116-$E116),ROUNDUP(MINUTE($G116-$E116)/30,0)*30,0)*24,IF($P116&lt;&gt;"講習料","",【2】見・契!$AF116)))</f>
        <v/>
      </c>
      <c r="AG116" s="433" t="str">
        <f>IF($M116="","",IF($P116="講習料",IF($O116="サブ",HLOOKUP(M116,'2024単価表'!$A$27:$B$28,2,0)/2,HLOOKUP(M116,'2024単価表'!$A$27:$B$28,2,0)),""))</f>
        <v/>
      </c>
      <c r="AH116" s="410" t="str">
        <f t="shared" si="22"/>
        <v/>
      </c>
      <c r="AI116" s="437" t="str">
        <f>IF(【2】見・契!$AI116="",IF($P116="検討会(法人参加)",IF($E116="","",TIME(HOUR($G116-$E116),ROUNDUP(MINUTE($G116-$E116)/30,0)*30,0)*24),""),IF(OR(【2】見・契!$E116&lt;&gt;$E116,【2】見・契!$G116&lt;&gt;$G116),TIME(HOUR($G116-$E116),ROUNDUP(MINUTE($G116-$E116)/30,0)*30,0)*24,IF($P116&lt;&gt;"検討会(法人参加)","",【2】見・契!$AI116)))</f>
        <v/>
      </c>
      <c r="AJ116" s="496" t="str">
        <f>IF($M116="","",IF($P116="検討会(法人参加)",HLOOKUP(M116,'2024単価表'!$A$27:$B$28,2,0)/2,""))</f>
        <v/>
      </c>
      <c r="AK116" s="410" t="str">
        <f t="shared" si="23"/>
        <v/>
      </c>
      <c r="AL116" s="436"/>
      <c r="AM116" s="745" t="str">
        <f>IF(【2】見・契!$AM116="","",【2】見・契!$AM116)</f>
        <v/>
      </c>
    </row>
    <row r="117" spans="4:39" ht="27.75" customHeight="1">
      <c r="D117" s="587" t="str">
        <f>IF(【2】見・契!D117="","",【2】見・契!D117)</f>
        <v/>
      </c>
      <c r="E117" s="438" t="str">
        <f>IF(【2】見・契!E117="","",【2】見・契!E117)</f>
        <v/>
      </c>
      <c r="F117" s="703" t="s">
        <v>245</v>
      </c>
      <c r="G117" s="402" t="str">
        <f>IF(【2】見・契!G117="","",【2】見・契!G117)</f>
        <v/>
      </c>
      <c r="H117" s="705" t="str">
        <f>IF(【2】見・契!H117="","",【2】見・契!H117)</f>
        <v/>
      </c>
      <c r="I117" s="1050" t="str">
        <f>IF(【2】見・契!I117="","",【2】見・契!I117)</f>
        <v/>
      </c>
      <c r="J117" s="1050"/>
      <c r="K117" s="737" t="str">
        <f>IF(【2】見・契!K117="","",【2】見・契!K117)</f>
        <v/>
      </c>
      <c r="L117" s="737" t="str">
        <f>IF(【2】見・契!L117="","",【2】見・契!L117)</f>
        <v/>
      </c>
      <c r="M117" s="403" t="str">
        <f>IF(【2】見・契!M117="","",【2】見・契!M117)</f>
        <v/>
      </c>
      <c r="N117" s="404" t="str">
        <f>IF(【2】見・契!N117="","",【2】見・契!N117)</f>
        <v/>
      </c>
      <c r="O117" s="430" t="str">
        <f>IF(【2】見・契!O117="","",【2】見・契!O117)</f>
        <v/>
      </c>
      <c r="P117" s="431" t="str">
        <f>IF(【2】見・契!P117="","",【2】見・契!P117)</f>
        <v/>
      </c>
      <c r="Q117" s="432" t="str">
        <f>IF(【2】見・契!$Q117="",IF($P117="講師",IF($E117="","",TIME(HOUR($G117-$E117),ROUNDUP(MINUTE($G117-$E117)/30,0)*30,0)*24),""),IF(OR(【2】見・契!$E117&lt;&gt;$E117,【2】見・契!$G117&lt;&gt;$G117),TIME(HOUR($G117-$E117),ROUNDUP(MINUTE($G117-$E117)/30,0)*30,0)*24,IF($P117&lt;&gt;"講師","",【2】見・契!$Q117)))</f>
        <v/>
      </c>
      <c r="R117" s="433" t="str">
        <f>IF($M117="","",IF($P117="講師",IF($O117="サブ",HLOOKUP(M117,'2024単価表'!$A$4:$B$5,2,FALSE)/2,HLOOKUP(M117,'2024単価表'!$A$4:$B$5,2,FALSE)),""))</f>
        <v/>
      </c>
      <c r="S117" s="410" t="str">
        <f t="shared" si="20"/>
        <v/>
      </c>
      <c r="T117" s="432" t="str">
        <f>IF(【2】見・契!$T117="",IF($P117="検討会等参加",IF($E117="","",TIME(HOUR($G117-$E117),ROUNDUP(MINUTE($G117-$E117)/30,0)*30,0)*24),""),IF(OR(【2】見・契!$E117&lt;&gt;$E117,【2】見・契!$G117&lt;&gt;$G117),TIME(HOUR($G117-$E117),ROUNDUP(MINUTE($G117-$E117)/30,0)*30,0)*24,IF($P117&lt;&gt;"検討会等参加","",【2】見・契!$T117)))</f>
        <v/>
      </c>
      <c r="U117" s="433" t="str">
        <f>IF($M117="","",IF($P117="検討会等参加",HLOOKUP(M117,'2024単価表'!$A$11:$B$12,2,0),""))</f>
        <v/>
      </c>
      <c r="V117" s="410" t="str">
        <f t="shared" si="21"/>
        <v/>
      </c>
      <c r="W117" s="404" t="str">
        <f>IF(【2】見・契!W117="","",【2】見・契!W117)</f>
        <v/>
      </c>
      <c r="X117" s="434" t="str">
        <f>IF(【2】見・契!X117="","",【2】見・契!X117)</f>
        <v/>
      </c>
      <c r="Y117" s="403" t="str">
        <f>IF(【2】見・契!Y117="","",【2】見・契!Y117)</f>
        <v/>
      </c>
      <c r="Z117" s="410" t="str">
        <f t="shared" si="16"/>
        <v/>
      </c>
      <c r="AA117" s="410" t="str">
        <f t="shared" si="17"/>
        <v/>
      </c>
      <c r="AB117" s="435" t="str">
        <f>IF(【2】見・契!AB117="","",【2】見・契!AB117)</f>
        <v/>
      </c>
      <c r="AC117" s="705" t="str">
        <f>IF(【2】見・契!AC117="","",【2】見・契!AC117)</f>
        <v/>
      </c>
      <c r="AD117" s="410" t="str">
        <f t="shared" si="18"/>
        <v/>
      </c>
      <c r="AE117" s="410" t="str">
        <f t="shared" si="19"/>
        <v/>
      </c>
      <c r="AF117" s="432" t="str">
        <f>IF(【2】見・契!$AF117="",IF($P117="講習料",IF($E117="","",TIME(HOUR($G117-$E117),ROUNDUP(MINUTE($G117-$E117)/30,0)*30,0)*24),""),IF(OR(【2】見・契!$E117&lt;&gt;$E117,【2】見・契!$G117&lt;&gt;$G117),TIME(HOUR($G117-$E117),ROUNDUP(MINUTE($G117-$E117)/30,0)*30,0)*24,IF($P117&lt;&gt;"講習料","",【2】見・契!$AF117)))</f>
        <v/>
      </c>
      <c r="AG117" s="433" t="str">
        <f>IF($M117="","",IF($P117="講習料",IF($O117="サブ",HLOOKUP(M117,'2024単価表'!$A$27:$B$28,2,0)/2,HLOOKUP(M117,'2024単価表'!$A$27:$B$28,2,0)),""))</f>
        <v/>
      </c>
      <c r="AH117" s="410" t="str">
        <f t="shared" si="22"/>
        <v/>
      </c>
      <c r="AI117" s="432" t="str">
        <f>IF(【2】見・契!$AI117="",IF($P117="検討会(法人参加)",IF($E117="","",TIME(HOUR($G117-$E117),ROUNDUP(MINUTE($G117-$E117)/30,0)*30,0)*24),""),IF(OR(【2】見・契!$E117&lt;&gt;$E117,【2】見・契!$G117&lt;&gt;$G117),TIME(HOUR($G117-$E117),ROUNDUP(MINUTE($G117-$E117)/30,0)*30,0)*24,IF($P117&lt;&gt;"検討会(法人参加)","",【2】見・契!$AI117)))</f>
        <v/>
      </c>
      <c r="AJ117" s="496" t="str">
        <f>IF($M117="","",IF($P117="検討会(法人参加)",HLOOKUP(M117,'2024単価表'!$A$27:$B$28,2,0)/2,""))</f>
        <v/>
      </c>
      <c r="AK117" s="410" t="str">
        <f t="shared" si="23"/>
        <v/>
      </c>
      <c r="AL117" s="436"/>
      <c r="AM117" s="745" t="str">
        <f>IF(【2】見・契!$AM117="","",【2】見・契!$AM117)</f>
        <v/>
      </c>
    </row>
    <row r="118" spans="4:39" ht="27.75" customHeight="1">
      <c r="D118" s="587" t="str">
        <f>IF(【2】見・契!D118="","",【2】見・契!D118)</f>
        <v/>
      </c>
      <c r="E118" s="438" t="str">
        <f>IF(【2】見・契!E118="","",【2】見・契!E118)</f>
        <v/>
      </c>
      <c r="F118" s="703" t="s">
        <v>244</v>
      </c>
      <c r="G118" s="402" t="str">
        <f>IF(【2】見・契!G118="","",【2】見・契!G118)</f>
        <v/>
      </c>
      <c r="H118" s="705" t="str">
        <f>IF(【2】見・契!H118="","",【2】見・契!H118)</f>
        <v/>
      </c>
      <c r="I118" s="1050" t="str">
        <f>IF(【2】見・契!I118="","",【2】見・契!I118)</f>
        <v/>
      </c>
      <c r="J118" s="1050"/>
      <c r="K118" s="737" t="str">
        <f>IF(【2】見・契!K118="","",【2】見・契!K118)</f>
        <v/>
      </c>
      <c r="L118" s="737" t="str">
        <f>IF(【2】見・契!L118="","",【2】見・契!L118)</f>
        <v/>
      </c>
      <c r="M118" s="705" t="str">
        <f>IF(【2】見・契!M118="","",【2】見・契!M118)</f>
        <v/>
      </c>
      <c r="N118" s="404" t="str">
        <f>IF(【2】見・契!N118="","",【2】見・契!N118)</f>
        <v/>
      </c>
      <c r="O118" s="430" t="str">
        <f>IF(【2】見・契!O118="","",【2】見・契!O118)</f>
        <v/>
      </c>
      <c r="P118" s="431" t="str">
        <f>IF(【2】見・契!P118="","",【2】見・契!P118)</f>
        <v/>
      </c>
      <c r="Q118" s="437" t="str">
        <f>IF(【2】見・契!$Q118="",IF($P118="講師",IF($E118="","",TIME(HOUR($G118-$E118),ROUNDUP(MINUTE($G118-$E118)/30,0)*30,0)*24),""),IF(OR(【2】見・契!$E118&lt;&gt;$E118,【2】見・契!$G118&lt;&gt;$G118),TIME(HOUR($G118-$E118),ROUNDUP(MINUTE($G118-$E118)/30,0)*30,0)*24,IF($P118&lt;&gt;"講師","",【2】見・契!$Q118)))</f>
        <v/>
      </c>
      <c r="R118" s="433" t="str">
        <f>IF($M118="","",IF($P118="講師",IF($O118="サブ",HLOOKUP(M118,'2024単価表'!$A$4:$B$5,2,FALSE)/2,HLOOKUP(M118,'2024単価表'!$A$4:$B$5,2,FALSE)),""))</f>
        <v/>
      </c>
      <c r="S118" s="410" t="str">
        <f t="shared" si="20"/>
        <v/>
      </c>
      <c r="T118" s="437" t="str">
        <f>IF(【2】見・契!$T118="",IF($P118="検討会等参加",IF($E118="","",TIME(HOUR($G118-$E118),ROUNDUP(MINUTE($G118-$E118)/30,0)*30,0)*24),""),IF(OR(【2】見・契!$E118&lt;&gt;$E118,【2】見・契!$G118&lt;&gt;$G118),TIME(HOUR($G118-$E118),ROUNDUP(MINUTE($G118-$E118)/30,0)*30,0)*24,IF($P118&lt;&gt;"検討会等参加","",【2】見・契!$T118)))</f>
        <v/>
      </c>
      <c r="U118" s="433" t="str">
        <f>IF($M118="","",IF($P118="検討会等参加",HLOOKUP(M118,'2024単価表'!$A$11:$B$12,2,0),""))</f>
        <v/>
      </c>
      <c r="V118" s="410" t="str">
        <f t="shared" si="21"/>
        <v/>
      </c>
      <c r="W118" s="404" t="str">
        <f>IF(【2】見・契!W118="","",【2】見・契!W118)</f>
        <v/>
      </c>
      <c r="X118" s="434" t="str">
        <f>IF(【2】見・契!X118="","",【2】見・契!X118)</f>
        <v/>
      </c>
      <c r="Y118" s="705" t="str">
        <f>IF(【2】見・契!Y118="","",【2】見・契!Y118)</f>
        <v/>
      </c>
      <c r="Z118" s="410" t="str">
        <f t="shared" si="16"/>
        <v/>
      </c>
      <c r="AA118" s="410" t="str">
        <f t="shared" si="17"/>
        <v/>
      </c>
      <c r="AB118" s="435" t="str">
        <f>IF(【2】見・契!AB118="","",【2】見・契!AB118)</f>
        <v/>
      </c>
      <c r="AC118" s="705" t="str">
        <f>IF(【2】見・契!AC118="","",【2】見・契!AC118)</f>
        <v/>
      </c>
      <c r="AD118" s="410" t="str">
        <f t="shared" si="18"/>
        <v/>
      </c>
      <c r="AE118" s="410" t="str">
        <f t="shared" si="19"/>
        <v/>
      </c>
      <c r="AF118" s="437" t="str">
        <f>IF(【2】見・契!$AF118="",IF($P118="講習料",IF($E118="","",TIME(HOUR($G118-$E118),ROUNDUP(MINUTE($G118-$E118)/30,0)*30,0)*24),""),IF(OR(【2】見・契!$E118&lt;&gt;$E118,【2】見・契!$G118&lt;&gt;$G118),TIME(HOUR($G118-$E118),ROUNDUP(MINUTE($G118-$E118)/30,0)*30,0)*24,IF($P118&lt;&gt;"講習料","",【2】見・契!$AF118)))</f>
        <v/>
      </c>
      <c r="AG118" s="433" t="str">
        <f>IF($M118="","",IF($P118="講習料",IF($O118="サブ",HLOOKUP(M118,'2024単価表'!$A$27:$B$28,2,0)/2,HLOOKUP(M118,'2024単価表'!$A$27:$B$28,2,0)),""))</f>
        <v/>
      </c>
      <c r="AH118" s="410" t="str">
        <f t="shared" si="22"/>
        <v/>
      </c>
      <c r="AI118" s="437" t="str">
        <f>IF(【2】見・契!$AI118="",IF($P118="検討会(法人参加)",IF($E118="","",TIME(HOUR($G118-$E118),ROUNDUP(MINUTE($G118-$E118)/30,0)*30,0)*24),""),IF(OR(【2】見・契!$E118&lt;&gt;$E118,【2】見・契!$G118&lt;&gt;$G118),TIME(HOUR($G118-$E118),ROUNDUP(MINUTE($G118-$E118)/30,0)*30,0)*24,IF($P118&lt;&gt;"検討会(法人参加)","",【2】見・契!$AI118)))</f>
        <v/>
      </c>
      <c r="AJ118" s="496" t="str">
        <f>IF($M118="","",IF($P118="検討会(法人参加)",HLOOKUP(M118,'2024単価表'!$A$27:$B$28,2,0)/2,""))</f>
        <v/>
      </c>
      <c r="AK118" s="410" t="str">
        <f t="shared" si="23"/>
        <v/>
      </c>
      <c r="AL118" s="436"/>
      <c r="AM118" s="745" t="str">
        <f>IF(【2】見・契!$AM118="","",【2】見・契!$AM118)</f>
        <v/>
      </c>
    </row>
    <row r="119" spans="4:39" ht="27.75" customHeight="1">
      <c r="D119" s="587" t="str">
        <f>IF(【2】見・契!D119="","",【2】見・契!D119)</f>
        <v/>
      </c>
      <c r="E119" s="438" t="str">
        <f>IF(【2】見・契!E119="","",【2】見・契!E119)</f>
        <v/>
      </c>
      <c r="F119" s="703" t="s">
        <v>245</v>
      </c>
      <c r="G119" s="402" t="str">
        <f>IF(【2】見・契!G119="","",【2】見・契!G119)</f>
        <v/>
      </c>
      <c r="H119" s="705" t="str">
        <f>IF(【2】見・契!H119="","",【2】見・契!H119)</f>
        <v/>
      </c>
      <c r="I119" s="1050" t="str">
        <f>IF(【2】見・契!I119="","",【2】見・契!I119)</f>
        <v/>
      </c>
      <c r="J119" s="1050"/>
      <c r="K119" s="737" t="str">
        <f>IF(【2】見・契!K119="","",【2】見・契!K119)</f>
        <v/>
      </c>
      <c r="L119" s="737" t="str">
        <f>IF(【2】見・契!L119="","",【2】見・契!L119)</f>
        <v/>
      </c>
      <c r="M119" s="403" t="str">
        <f>IF(【2】見・契!M119="","",【2】見・契!M119)</f>
        <v/>
      </c>
      <c r="N119" s="404" t="str">
        <f>IF(【2】見・契!N119="","",【2】見・契!N119)</f>
        <v/>
      </c>
      <c r="O119" s="430" t="str">
        <f>IF(【2】見・契!O119="","",【2】見・契!O119)</f>
        <v/>
      </c>
      <c r="P119" s="431" t="str">
        <f>IF(【2】見・契!P119="","",【2】見・契!P119)</f>
        <v/>
      </c>
      <c r="Q119" s="432" t="str">
        <f>IF(【2】見・契!$Q119="",IF($P119="講師",IF($E119="","",TIME(HOUR($G119-$E119),ROUNDUP(MINUTE($G119-$E119)/30,0)*30,0)*24),""),IF(OR(【2】見・契!$E119&lt;&gt;$E119,【2】見・契!$G119&lt;&gt;$G119),TIME(HOUR($G119-$E119),ROUNDUP(MINUTE($G119-$E119)/30,0)*30,0)*24,IF($P119&lt;&gt;"講師","",【2】見・契!$Q119)))</f>
        <v/>
      </c>
      <c r="R119" s="433" t="str">
        <f>IF($M119="","",IF($P119="講師",IF($O119="サブ",HLOOKUP(M119,'2024単価表'!$A$4:$B$5,2,FALSE)/2,HLOOKUP(M119,'2024単価表'!$A$4:$B$5,2,FALSE)),""))</f>
        <v/>
      </c>
      <c r="S119" s="410" t="str">
        <f t="shared" si="20"/>
        <v/>
      </c>
      <c r="T119" s="432" t="str">
        <f>IF(【2】見・契!$T119="",IF($P119="検討会等参加",IF($E119="","",TIME(HOUR($G119-$E119),ROUNDUP(MINUTE($G119-$E119)/30,0)*30,0)*24),""),IF(OR(【2】見・契!$E119&lt;&gt;$E119,【2】見・契!$G119&lt;&gt;$G119),TIME(HOUR($G119-$E119),ROUNDUP(MINUTE($G119-$E119)/30,0)*30,0)*24,IF($P119&lt;&gt;"検討会等参加","",【2】見・契!$T119)))</f>
        <v/>
      </c>
      <c r="U119" s="433" t="str">
        <f>IF($M119="","",IF($P119="検討会等参加",HLOOKUP(M119,'2024単価表'!$A$11:$B$12,2,0),""))</f>
        <v/>
      </c>
      <c r="V119" s="410" t="str">
        <f t="shared" si="21"/>
        <v/>
      </c>
      <c r="W119" s="404" t="str">
        <f>IF(【2】見・契!W119="","",【2】見・契!W119)</f>
        <v/>
      </c>
      <c r="X119" s="434" t="str">
        <f>IF(【2】見・契!X119="","",【2】見・契!X119)</f>
        <v/>
      </c>
      <c r="Y119" s="403" t="str">
        <f>IF(【2】見・契!Y119="","",【2】見・契!Y119)</f>
        <v/>
      </c>
      <c r="Z119" s="410" t="str">
        <f t="shared" si="16"/>
        <v/>
      </c>
      <c r="AA119" s="410" t="str">
        <f t="shared" si="17"/>
        <v/>
      </c>
      <c r="AB119" s="435" t="str">
        <f>IF(【2】見・契!AB119="","",【2】見・契!AB119)</f>
        <v/>
      </c>
      <c r="AC119" s="705" t="str">
        <f>IF(【2】見・契!AC119="","",【2】見・契!AC119)</f>
        <v/>
      </c>
      <c r="AD119" s="410" t="str">
        <f t="shared" si="18"/>
        <v/>
      </c>
      <c r="AE119" s="410" t="str">
        <f t="shared" si="19"/>
        <v/>
      </c>
      <c r="AF119" s="432" t="str">
        <f>IF(【2】見・契!$AF119="",IF($P119="講習料",IF($E119="","",TIME(HOUR($G119-$E119),ROUNDUP(MINUTE($G119-$E119)/30,0)*30,0)*24),""),IF(OR(【2】見・契!$E119&lt;&gt;$E119,【2】見・契!$G119&lt;&gt;$G119),TIME(HOUR($G119-$E119),ROUNDUP(MINUTE($G119-$E119)/30,0)*30,0)*24,IF($P119&lt;&gt;"講習料","",【2】見・契!$AF119)))</f>
        <v/>
      </c>
      <c r="AG119" s="433" t="str">
        <f>IF($M119="","",IF($P119="講習料",IF($O119="サブ",HLOOKUP(M119,'2024単価表'!$A$27:$B$28,2,0)/2,HLOOKUP(M119,'2024単価表'!$A$27:$B$28,2,0)),""))</f>
        <v/>
      </c>
      <c r="AH119" s="410" t="str">
        <f t="shared" si="22"/>
        <v/>
      </c>
      <c r="AI119" s="432" t="str">
        <f>IF(【2】見・契!$AI119="",IF($P119="検討会(法人参加)",IF($E119="","",TIME(HOUR($G119-$E119),ROUNDUP(MINUTE($G119-$E119)/30,0)*30,0)*24),""),IF(OR(【2】見・契!$E119&lt;&gt;$E119,【2】見・契!$G119&lt;&gt;$G119),TIME(HOUR($G119-$E119),ROUNDUP(MINUTE($G119-$E119)/30,0)*30,0)*24,IF($P119&lt;&gt;"検討会(法人参加)","",【2】見・契!$AI119)))</f>
        <v/>
      </c>
      <c r="AJ119" s="496" t="str">
        <f>IF($M119="","",IF($P119="検討会(法人参加)",HLOOKUP(M119,'2024単価表'!$A$27:$B$28,2,0)/2,""))</f>
        <v/>
      </c>
      <c r="AK119" s="410" t="str">
        <f t="shared" si="23"/>
        <v/>
      </c>
      <c r="AL119" s="436"/>
      <c r="AM119" s="745" t="str">
        <f>IF(【2】見・契!$AM119="","",【2】見・契!$AM119)</f>
        <v/>
      </c>
    </row>
    <row r="120" spans="4:39" ht="27.75" customHeight="1">
      <c r="D120" s="587" t="str">
        <f>IF(【2】見・契!D120="","",【2】見・契!D120)</f>
        <v/>
      </c>
      <c r="E120" s="438" t="str">
        <f>IF(【2】見・契!E120="","",【2】見・契!E120)</f>
        <v/>
      </c>
      <c r="F120" s="703" t="s">
        <v>244</v>
      </c>
      <c r="G120" s="402" t="str">
        <f>IF(【2】見・契!G120="","",【2】見・契!G120)</f>
        <v/>
      </c>
      <c r="H120" s="705" t="str">
        <f>IF(【2】見・契!H120="","",【2】見・契!H120)</f>
        <v/>
      </c>
      <c r="I120" s="1050" t="str">
        <f>IF(【2】見・契!I120="","",【2】見・契!I120)</f>
        <v/>
      </c>
      <c r="J120" s="1050"/>
      <c r="K120" s="737" t="str">
        <f>IF(【2】見・契!K120="","",【2】見・契!K120)</f>
        <v/>
      </c>
      <c r="L120" s="737" t="str">
        <f>IF(【2】見・契!L120="","",【2】見・契!L120)</f>
        <v/>
      </c>
      <c r="M120" s="705" t="str">
        <f>IF(【2】見・契!M120="","",【2】見・契!M120)</f>
        <v/>
      </c>
      <c r="N120" s="404" t="str">
        <f>IF(【2】見・契!N120="","",【2】見・契!N120)</f>
        <v/>
      </c>
      <c r="O120" s="430" t="str">
        <f>IF(【2】見・契!O120="","",【2】見・契!O120)</f>
        <v/>
      </c>
      <c r="P120" s="431" t="str">
        <f>IF(【2】見・契!P120="","",【2】見・契!P120)</f>
        <v/>
      </c>
      <c r="Q120" s="437" t="str">
        <f>IF(【2】見・契!$Q120="",IF($P120="講師",IF($E120="","",TIME(HOUR($G120-$E120),ROUNDUP(MINUTE($G120-$E120)/30,0)*30,0)*24),""),IF(OR(【2】見・契!$E120&lt;&gt;$E120,【2】見・契!$G120&lt;&gt;$G120),TIME(HOUR($G120-$E120),ROUNDUP(MINUTE($G120-$E120)/30,0)*30,0)*24,IF($P120&lt;&gt;"講師","",【2】見・契!$Q120)))</f>
        <v/>
      </c>
      <c r="R120" s="433" t="str">
        <f>IF($M120="","",IF($P120="講師",IF($O120="サブ",HLOOKUP(M120,'2024単価表'!$A$4:$B$5,2,FALSE)/2,HLOOKUP(M120,'2024単価表'!$A$4:$B$5,2,FALSE)),""))</f>
        <v/>
      </c>
      <c r="S120" s="410" t="str">
        <f t="shared" si="20"/>
        <v/>
      </c>
      <c r="T120" s="437" t="str">
        <f>IF(【2】見・契!$T120="",IF($P120="検討会等参加",IF($E120="","",TIME(HOUR($G120-$E120),ROUNDUP(MINUTE($G120-$E120)/30,0)*30,0)*24),""),IF(OR(【2】見・契!$E120&lt;&gt;$E120,【2】見・契!$G120&lt;&gt;$G120),TIME(HOUR($G120-$E120),ROUNDUP(MINUTE($G120-$E120)/30,0)*30,0)*24,IF($P120&lt;&gt;"検討会等参加","",【2】見・契!$T120)))</f>
        <v/>
      </c>
      <c r="U120" s="433" t="str">
        <f>IF($M120="","",IF($P120="検討会等参加",HLOOKUP(M120,'2024単価表'!$A$11:$B$12,2,0),""))</f>
        <v/>
      </c>
      <c r="V120" s="410" t="str">
        <f t="shared" si="21"/>
        <v/>
      </c>
      <c r="W120" s="404" t="str">
        <f>IF(【2】見・契!W120="","",【2】見・契!W120)</f>
        <v/>
      </c>
      <c r="X120" s="434" t="str">
        <f>IF(【2】見・契!X120="","",【2】見・契!X120)</f>
        <v/>
      </c>
      <c r="Y120" s="705" t="str">
        <f>IF(【2】見・契!Y120="","",【2】見・契!Y120)</f>
        <v/>
      </c>
      <c r="Z120" s="410" t="str">
        <f t="shared" si="16"/>
        <v/>
      </c>
      <c r="AA120" s="410" t="str">
        <f t="shared" si="17"/>
        <v/>
      </c>
      <c r="AB120" s="435" t="str">
        <f>IF(【2】見・契!AB120="","",【2】見・契!AB120)</f>
        <v/>
      </c>
      <c r="AC120" s="705" t="str">
        <f>IF(【2】見・契!AC120="","",【2】見・契!AC120)</f>
        <v/>
      </c>
      <c r="AD120" s="410" t="str">
        <f t="shared" si="18"/>
        <v/>
      </c>
      <c r="AE120" s="410" t="str">
        <f t="shared" si="19"/>
        <v/>
      </c>
      <c r="AF120" s="437" t="str">
        <f>IF(【2】見・契!$AF120="",IF($P120="講習料",IF($E120="","",TIME(HOUR($G120-$E120),ROUNDUP(MINUTE($G120-$E120)/30,0)*30,0)*24),""),IF(OR(【2】見・契!$E120&lt;&gt;$E120,【2】見・契!$G120&lt;&gt;$G120),TIME(HOUR($G120-$E120),ROUNDUP(MINUTE($G120-$E120)/30,0)*30,0)*24,IF($P120&lt;&gt;"講習料","",【2】見・契!$AF120)))</f>
        <v/>
      </c>
      <c r="AG120" s="433" t="str">
        <f>IF($M120="","",IF($P120="講習料",IF($O120="サブ",HLOOKUP(M120,'2024単価表'!$A$27:$B$28,2,0)/2,HLOOKUP(M120,'2024単価表'!$A$27:$B$28,2,0)),""))</f>
        <v/>
      </c>
      <c r="AH120" s="410" t="str">
        <f t="shared" si="22"/>
        <v/>
      </c>
      <c r="AI120" s="437" t="str">
        <f>IF(【2】見・契!$AI120="",IF($P120="検討会(法人参加)",IF($E120="","",TIME(HOUR($G120-$E120),ROUNDUP(MINUTE($G120-$E120)/30,0)*30,0)*24),""),IF(OR(【2】見・契!$E120&lt;&gt;$E120,【2】見・契!$G120&lt;&gt;$G120),TIME(HOUR($G120-$E120),ROUNDUP(MINUTE($G120-$E120)/30,0)*30,0)*24,IF($P120&lt;&gt;"検討会(法人参加)","",【2】見・契!$AI120)))</f>
        <v/>
      </c>
      <c r="AJ120" s="496" t="str">
        <f>IF($M120="","",IF($P120="検討会(法人参加)",HLOOKUP(M120,'2024単価表'!$A$27:$B$28,2,0)/2,""))</f>
        <v/>
      </c>
      <c r="AK120" s="410" t="str">
        <f t="shared" si="23"/>
        <v/>
      </c>
      <c r="AL120" s="436"/>
      <c r="AM120" s="745" t="str">
        <f>IF(【2】見・契!$AM120="","",【2】見・契!$AM120)</f>
        <v/>
      </c>
    </row>
    <row r="121" spans="4:39" ht="27.75" customHeight="1">
      <c r="D121" s="587" t="str">
        <f>IF(【2】見・契!D121="","",【2】見・契!D121)</f>
        <v/>
      </c>
      <c r="E121" s="438" t="str">
        <f>IF(【2】見・契!E121="","",【2】見・契!E121)</f>
        <v/>
      </c>
      <c r="F121" s="703" t="s">
        <v>245</v>
      </c>
      <c r="G121" s="402" t="str">
        <f>IF(【2】見・契!G121="","",【2】見・契!G121)</f>
        <v/>
      </c>
      <c r="H121" s="705" t="str">
        <f>IF(【2】見・契!H121="","",【2】見・契!H121)</f>
        <v/>
      </c>
      <c r="I121" s="1050" t="str">
        <f>IF(【2】見・契!I121="","",【2】見・契!I121)</f>
        <v/>
      </c>
      <c r="J121" s="1050"/>
      <c r="K121" s="737" t="str">
        <f>IF(【2】見・契!K121="","",【2】見・契!K121)</f>
        <v/>
      </c>
      <c r="L121" s="737" t="str">
        <f>IF(【2】見・契!L121="","",【2】見・契!L121)</f>
        <v/>
      </c>
      <c r="M121" s="403" t="str">
        <f>IF(【2】見・契!M121="","",【2】見・契!M121)</f>
        <v/>
      </c>
      <c r="N121" s="404" t="str">
        <f>IF(【2】見・契!N121="","",【2】見・契!N121)</f>
        <v/>
      </c>
      <c r="O121" s="430" t="str">
        <f>IF(【2】見・契!O121="","",【2】見・契!O121)</f>
        <v/>
      </c>
      <c r="P121" s="431" t="str">
        <f>IF(【2】見・契!P121="","",【2】見・契!P121)</f>
        <v/>
      </c>
      <c r="Q121" s="432" t="str">
        <f>IF(【2】見・契!$Q121="",IF($P121="講師",IF($E121="","",TIME(HOUR($G121-$E121),ROUNDUP(MINUTE($G121-$E121)/30,0)*30,0)*24),""),IF(OR(【2】見・契!$E121&lt;&gt;$E121,【2】見・契!$G121&lt;&gt;$G121),TIME(HOUR($G121-$E121),ROUNDUP(MINUTE($G121-$E121)/30,0)*30,0)*24,IF($P121&lt;&gt;"講師","",【2】見・契!$Q121)))</f>
        <v/>
      </c>
      <c r="R121" s="433" t="str">
        <f>IF($M121="","",IF($P121="講師",IF($O121="サブ",HLOOKUP(M121,'2024単価表'!$A$4:$B$5,2,FALSE)/2,HLOOKUP(M121,'2024単価表'!$A$4:$B$5,2,FALSE)),""))</f>
        <v/>
      </c>
      <c r="S121" s="410" t="str">
        <f t="shared" si="20"/>
        <v/>
      </c>
      <c r="T121" s="432" t="str">
        <f>IF(【2】見・契!$T121="",IF($P121="検討会等参加",IF($E121="","",TIME(HOUR($G121-$E121),ROUNDUP(MINUTE($G121-$E121)/30,0)*30,0)*24),""),IF(OR(【2】見・契!$E121&lt;&gt;$E121,【2】見・契!$G121&lt;&gt;$G121),TIME(HOUR($G121-$E121),ROUNDUP(MINUTE($G121-$E121)/30,0)*30,0)*24,IF($P121&lt;&gt;"検討会等参加","",【2】見・契!$T121)))</f>
        <v/>
      </c>
      <c r="U121" s="433" t="str">
        <f>IF($M121="","",IF($P121="検討会等参加",HLOOKUP(M121,'2024単価表'!$A$11:$B$12,2,0),""))</f>
        <v/>
      </c>
      <c r="V121" s="410" t="str">
        <f t="shared" si="21"/>
        <v/>
      </c>
      <c r="W121" s="404" t="str">
        <f>IF(【2】見・契!W121="","",【2】見・契!W121)</f>
        <v/>
      </c>
      <c r="X121" s="434" t="str">
        <f>IF(【2】見・契!X121="","",【2】見・契!X121)</f>
        <v/>
      </c>
      <c r="Y121" s="403" t="str">
        <f>IF(【2】見・契!Y121="","",【2】見・契!Y121)</f>
        <v/>
      </c>
      <c r="Z121" s="410" t="str">
        <f t="shared" si="16"/>
        <v/>
      </c>
      <c r="AA121" s="410" t="str">
        <f t="shared" si="17"/>
        <v/>
      </c>
      <c r="AB121" s="435" t="str">
        <f>IF(【2】見・契!AB121="","",【2】見・契!AB121)</f>
        <v/>
      </c>
      <c r="AC121" s="705" t="str">
        <f>IF(【2】見・契!AC121="","",【2】見・契!AC121)</f>
        <v/>
      </c>
      <c r="AD121" s="410" t="str">
        <f t="shared" si="18"/>
        <v/>
      </c>
      <c r="AE121" s="410" t="str">
        <f t="shared" si="19"/>
        <v/>
      </c>
      <c r="AF121" s="432" t="str">
        <f>IF(【2】見・契!$AF121="",IF($P121="講習料",IF($E121="","",TIME(HOUR($G121-$E121),ROUNDUP(MINUTE($G121-$E121)/30,0)*30,0)*24),""),IF(OR(【2】見・契!$E121&lt;&gt;$E121,【2】見・契!$G121&lt;&gt;$G121),TIME(HOUR($G121-$E121),ROUNDUP(MINUTE($G121-$E121)/30,0)*30,0)*24,IF($P121&lt;&gt;"講習料","",【2】見・契!$AF121)))</f>
        <v/>
      </c>
      <c r="AG121" s="433" t="str">
        <f>IF($M121="","",IF($P121="講習料",IF($O121="サブ",HLOOKUP(M121,'2024単価表'!$A$27:$B$28,2,0)/2,HLOOKUP(M121,'2024単価表'!$A$27:$B$28,2,0)),""))</f>
        <v/>
      </c>
      <c r="AH121" s="410" t="str">
        <f t="shared" si="22"/>
        <v/>
      </c>
      <c r="AI121" s="432" t="str">
        <f>IF(【2】見・契!$AI121="",IF($P121="検討会(法人参加)",IF($E121="","",TIME(HOUR($G121-$E121),ROUNDUP(MINUTE($G121-$E121)/30,0)*30,0)*24),""),IF(OR(【2】見・契!$E121&lt;&gt;$E121,【2】見・契!$G121&lt;&gt;$G121),TIME(HOUR($G121-$E121),ROUNDUP(MINUTE($G121-$E121)/30,0)*30,0)*24,IF($P121&lt;&gt;"検討会(法人参加)","",【2】見・契!$AI121)))</f>
        <v/>
      </c>
      <c r="AJ121" s="496" t="str">
        <f>IF($M121="","",IF($P121="検討会(法人参加)",HLOOKUP(M121,'2024単価表'!$A$27:$B$28,2,0)/2,""))</f>
        <v/>
      </c>
      <c r="AK121" s="410" t="str">
        <f t="shared" si="23"/>
        <v/>
      </c>
      <c r="AL121" s="436"/>
      <c r="AM121" s="745" t="str">
        <f>IF(【2】見・契!$AM121="","",【2】見・契!$AM121)</f>
        <v/>
      </c>
    </row>
    <row r="122" spans="4:39" ht="27.75" customHeight="1">
      <c r="D122" s="587" t="str">
        <f>IF(【2】見・契!D122="","",【2】見・契!D122)</f>
        <v/>
      </c>
      <c r="E122" s="438" t="str">
        <f>IF(【2】見・契!E122="","",【2】見・契!E122)</f>
        <v/>
      </c>
      <c r="F122" s="703" t="s">
        <v>244</v>
      </c>
      <c r="G122" s="402" t="str">
        <f>IF(【2】見・契!G122="","",【2】見・契!G122)</f>
        <v/>
      </c>
      <c r="H122" s="705" t="str">
        <f>IF(【2】見・契!H122="","",【2】見・契!H122)</f>
        <v/>
      </c>
      <c r="I122" s="1050" t="str">
        <f>IF(【2】見・契!I122="","",【2】見・契!I122)</f>
        <v/>
      </c>
      <c r="J122" s="1050"/>
      <c r="K122" s="737" t="str">
        <f>IF(【2】見・契!K122="","",【2】見・契!K122)</f>
        <v/>
      </c>
      <c r="L122" s="737" t="str">
        <f>IF(【2】見・契!L122="","",【2】見・契!L122)</f>
        <v/>
      </c>
      <c r="M122" s="705" t="str">
        <f>IF(【2】見・契!M122="","",【2】見・契!M122)</f>
        <v/>
      </c>
      <c r="N122" s="404" t="str">
        <f>IF(【2】見・契!N122="","",【2】見・契!N122)</f>
        <v/>
      </c>
      <c r="O122" s="430" t="str">
        <f>IF(【2】見・契!O122="","",【2】見・契!O122)</f>
        <v/>
      </c>
      <c r="P122" s="431" t="str">
        <f>IF(【2】見・契!P122="","",【2】見・契!P122)</f>
        <v/>
      </c>
      <c r="Q122" s="437" t="str">
        <f>IF(【2】見・契!$Q122="",IF($P122="講師",IF($E122="","",TIME(HOUR($G122-$E122),ROUNDUP(MINUTE($G122-$E122)/30,0)*30,0)*24),""),IF(OR(【2】見・契!$E122&lt;&gt;$E122,【2】見・契!$G122&lt;&gt;$G122),TIME(HOUR($G122-$E122),ROUNDUP(MINUTE($G122-$E122)/30,0)*30,0)*24,IF($P122&lt;&gt;"講師","",【2】見・契!$Q122)))</f>
        <v/>
      </c>
      <c r="R122" s="433" t="str">
        <f>IF($M122="","",IF($P122="講師",IF($O122="サブ",HLOOKUP(M122,'2024単価表'!$A$4:$B$5,2,FALSE)/2,HLOOKUP(M122,'2024単価表'!$A$4:$B$5,2,FALSE)),""))</f>
        <v/>
      </c>
      <c r="S122" s="410" t="str">
        <f t="shared" si="20"/>
        <v/>
      </c>
      <c r="T122" s="437" t="str">
        <f>IF(【2】見・契!$T122="",IF($P122="検討会等参加",IF($E122="","",TIME(HOUR($G122-$E122),ROUNDUP(MINUTE($G122-$E122)/30,0)*30,0)*24),""),IF(OR(【2】見・契!$E122&lt;&gt;$E122,【2】見・契!$G122&lt;&gt;$G122),TIME(HOUR($G122-$E122),ROUNDUP(MINUTE($G122-$E122)/30,0)*30,0)*24,IF($P122&lt;&gt;"検討会等参加","",【2】見・契!$T122)))</f>
        <v/>
      </c>
      <c r="U122" s="433" t="str">
        <f>IF($M122="","",IF($P122="検討会等参加",HLOOKUP(M122,'2024単価表'!$A$11:$B$12,2,0),""))</f>
        <v/>
      </c>
      <c r="V122" s="410" t="str">
        <f t="shared" si="21"/>
        <v/>
      </c>
      <c r="W122" s="404" t="str">
        <f>IF(【2】見・契!W122="","",【2】見・契!W122)</f>
        <v/>
      </c>
      <c r="X122" s="434" t="str">
        <f>IF(【2】見・契!X122="","",【2】見・契!X122)</f>
        <v/>
      </c>
      <c r="Y122" s="705" t="str">
        <f>IF(【2】見・契!Y122="","",【2】見・契!Y122)</f>
        <v/>
      </c>
      <c r="Z122" s="410" t="str">
        <f t="shared" si="16"/>
        <v/>
      </c>
      <c r="AA122" s="410" t="str">
        <f t="shared" si="17"/>
        <v/>
      </c>
      <c r="AB122" s="435" t="str">
        <f>IF(【2】見・契!AB122="","",【2】見・契!AB122)</f>
        <v/>
      </c>
      <c r="AC122" s="705" t="str">
        <f>IF(【2】見・契!AC122="","",【2】見・契!AC122)</f>
        <v/>
      </c>
      <c r="AD122" s="410" t="str">
        <f t="shared" si="18"/>
        <v/>
      </c>
      <c r="AE122" s="410" t="str">
        <f t="shared" si="19"/>
        <v/>
      </c>
      <c r="AF122" s="437" t="str">
        <f>IF(【2】見・契!$AF122="",IF($P122="講習料",IF($E122="","",TIME(HOUR($G122-$E122),ROUNDUP(MINUTE($G122-$E122)/30,0)*30,0)*24),""),IF(OR(【2】見・契!$E122&lt;&gt;$E122,【2】見・契!$G122&lt;&gt;$G122),TIME(HOUR($G122-$E122),ROUNDUP(MINUTE($G122-$E122)/30,0)*30,0)*24,IF($P122&lt;&gt;"講習料","",【2】見・契!$AF122)))</f>
        <v/>
      </c>
      <c r="AG122" s="433" t="str">
        <f>IF($M122="","",IF($P122="講習料",IF($O122="サブ",HLOOKUP(M122,'2024単価表'!$A$27:$B$28,2,0)/2,HLOOKUP(M122,'2024単価表'!$A$27:$B$28,2,0)),""))</f>
        <v/>
      </c>
      <c r="AH122" s="410" t="str">
        <f t="shared" si="22"/>
        <v/>
      </c>
      <c r="AI122" s="437" t="str">
        <f>IF(【2】見・契!$AI122="",IF($P122="検討会(法人参加)",IF($E122="","",TIME(HOUR($G122-$E122),ROUNDUP(MINUTE($G122-$E122)/30,0)*30,0)*24),""),IF(OR(【2】見・契!$E122&lt;&gt;$E122,【2】見・契!$G122&lt;&gt;$G122),TIME(HOUR($G122-$E122),ROUNDUP(MINUTE($G122-$E122)/30,0)*30,0)*24,IF($P122&lt;&gt;"検討会(法人参加)","",【2】見・契!$AI122)))</f>
        <v/>
      </c>
      <c r="AJ122" s="496" t="str">
        <f>IF($M122="","",IF($P122="検討会(法人参加)",HLOOKUP(M122,'2024単価表'!$A$27:$B$28,2,0)/2,""))</f>
        <v/>
      </c>
      <c r="AK122" s="410" t="str">
        <f t="shared" si="23"/>
        <v/>
      </c>
      <c r="AL122" s="436"/>
      <c r="AM122" s="745" t="str">
        <f>IF(【2】見・契!$AM122="","",【2】見・契!$AM122)</f>
        <v/>
      </c>
    </row>
    <row r="123" spans="4:39" ht="27.75" customHeight="1">
      <c r="D123" s="587" t="str">
        <f>IF(【2】見・契!D123="","",【2】見・契!D123)</f>
        <v/>
      </c>
      <c r="E123" s="438" t="str">
        <f>IF(【2】見・契!E123="","",【2】見・契!E123)</f>
        <v/>
      </c>
      <c r="F123" s="703" t="s">
        <v>245</v>
      </c>
      <c r="G123" s="402" t="str">
        <f>IF(【2】見・契!G123="","",【2】見・契!G123)</f>
        <v/>
      </c>
      <c r="H123" s="705" t="str">
        <f>IF(【2】見・契!H123="","",【2】見・契!H123)</f>
        <v/>
      </c>
      <c r="I123" s="1050" t="str">
        <f>IF(【2】見・契!I123="","",【2】見・契!I123)</f>
        <v/>
      </c>
      <c r="J123" s="1050"/>
      <c r="K123" s="737" t="str">
        <f>IF(【2】見・契!K123="","",【2】見・契!K123)</f>
        <v/>
      </c>
      <c r="L123" s="737" t="str">
        <f>IF(【2】見・契!L123="","",【2】見・契!L123)</f>
        <v/>
      </c>
      <c r="M123" s="403" t="str">
        <f>IF(【2】見・契!M123="","",【2】見・契!M123)</f>
        <v/>
      </c>
      <c r="N123" s="404" t="str">
        <f>IF(【2】見・契!N123="","",【2】見・契!N123)</f>
        <v/>
      </c>
      <c r="O123" s="430" t="str">
        <f>IF(【2】見・契!O123="","",【2】見・契!O123)</f>
        <v/>
      </c>
      <c r="P123" s="431" t="str">
        <f>IF(【2】見・契!P123="","",【2】見・契!P123)</f>
        <v/>
      </c>
      <c r="Q123" s="432" t="str">
        <f>IF(【2】見・契!$Q123="",IF($P123="講師",IF($E123="","",TIME(HOUR($G123-$E123),ROUNDUP(MINUTE($G123-$E123)/30,0)*30,0)*24),""),IF(OR(【2】見・契!$E123&lt;&gt;$E123,【2】見・契!$G123&lt;&gt;$G123),TIME(HOUR($G123-$E123),ROUNDUP(MINUTE($G123-$E123)/30,0)*30,0)*24,IF($P123&lt;&gt;"講師","",【2】見・契!$Q123)))</f>
        <v/>
      </c>
      <c r="R123" s="433" t="str">
        <f>IF($M123="","",IF($P123="講師",IF($O123="サブ",HLOOKUP(M123,'2024単価表'!$A$4:$B$5,2,FALSE)/2,HLOOKUP(M123,'2024単価表'!$A$4:$B$5,2,FALSE)),""))</f>
        <v/>
      </c>
      <c r="S123" s="410" t="str">
        <f t="shared" si="20"/>
        <v/>
      </c>
      <c r="T123" s="432" t="str">
        <f>IF(【2】見・契!$T123="",IF($P123="検討会等参加",IF($E123="","",TIME(HOUR($G123-$E123),ROUNDUP(MINUTE($G123-$E123)/30,0)*30,0)*24),""),IF(OR(【2】見・契!$E123&lt;&gt;$E123,【2】見・契!$G123&lt;&gt;$G123),TIME(HOUR($G123-$E123),ROUNDUP(MINUTE($G123-$E123)/30,0)*30,0)*24,IF($P123&lt;&gt;"検討会等参加","",【2】見・契!$T123)))</f>
        <v/>
      </c>
      <c r="U123" s="433" t="str">
        <f>IF($M123="","",IF($P123="検討会等参加",HLOOKUP(M123,'2024単価表'!$A$11:$B$12,2,0),""))</f>
        <v/>
      </c>
      <c r="V123" s="410" t="str">
        <f t="shared" si="21"/>
        <v/>
      </c>
      <c r="W123" s="404" t="str">
        <f>IF(【2】見・契!W123="","",【2】見・契!W123)</f>
        <v/>
      </c>
      <c r="X123" s="434" t="str">
        <f>IF(【2】見・契!X123="","",【2】見・契!X123)</f>
        <v/>
      </c>
      <c r="Y123" s="403" t="str">
        <f>IF(【2】見・契!Y123="","",【2】見・契!Y123)</f>
        <v/>
      </c>
      <c r="Z123" s="410" t="str">
        <f t="shared" si="16"/>
        <v/>
      </c>
      <c r="AA123" s="410" t="str">
        <f t="shared" si="17"/>
        <v/>
      </c>
      <c r="AB123" s="435" t="str">
        <f>IF(【2】見・契!AB123="","",【2】見・契!AB123)</f>
        <v/>
      </c>
      <c r="AC123" s="705" t="str">
        <f>IF(【2】見・契!AC123="","",【2】見・契!AC123)</f>
        <v/>
      </c>
      <c r="AD123" s="410" t="str">
        <f t="shared" si="18"/>
        <v/>
      </c>
      <c r="AE123" s="410" t="str">
        <f t="shared" si="19"/>
        <v/>
      </c>
      <c r="AF123" s="432" t="str">
        <f>IF(【2】見・契!$AF123="",IF($P123="講習料",IF($E123="","",TIME(HOUR($G123-$E123),ROUNDUP(MINUTE($G123-$E123)/30,0)*30,0)*24),""),IF(OR(【2】見・契!$E123&lt;&gt;$E123,【2】見・契!$G123&lt;&gt;$G123),TIME(HOUR($G123-$E123),ROUNDUP(MINUTE($G123-$E123)/30,0)*30,0)*24,IF($P123&lt;&gt;"講習料","",【2】見・契!$AF123)))</f>
        <v/>
      </c>
      <c r="AG123" s="433" t="str">
        <f>IF($M123="","",IF($P123="講習料",IF($O123="サブ",HLOOKUP(M123,'2024単価表'!$A$27:$B$28,2,0)/2,HLOOKUP(M123,'2024単価表'!$A$27:$B$28,2,0)),""))</f>
        <v/>
      </c>
      <c r="AH123" s="410" t="str">
        <f t="shared" si="22"/>
        <v/>
      </c>
      <c r="AI123" s="432" t="str">
        <f>IF(【2】見・契!$AI123="",IF($P123="検討会(法人参加)",IF($E123="","",TIME(HOUR($G123-$E123),ROUNDUP(MINUTE($G123-$E123)/30,0)*30,0)*24),""),IF(OR(【2】見・契!$E123&lt;&gt;$E123,【2】見・契!$G123&lt;&gt;$G123),TIME(HOUR($G123-$E123),ROUNDUP(MINUTE($G123-$E123)/30,0)*30,0)*24,IF($P123&lt;&gt;"検討会(法人参加)","",【2】見・契!$AI123)))</f>
        <v/>
      </c>
      <c r="AJ123" s="496" t="str">
        <f>IF($M123="","",IF($P123="検討会(法人参加)",HLOOKUP(M123,'2024単価表'!$A$27:$B$28,2,0)/2,""))</f>
        <v/>
      </c>
      <c r="AK123" s="410" t="str">
        <f t="shared" si="23"/>
        <v/>
      </c>
      <c r="AL123" s="436"/>
      <c r="AM123" s="745" t="str">
        <f>IF(【2】見・契!$AM123="","",【2】見・契!$AM123)</f>
        <v/>
      </c>
    </row>
    <row r="124" spans="4:39" ht="27.75" customHeight="1">
      <c r="D124" s="587" t="str">
        <f>IF(【2】見・契!D124="","",【2】見・契!D124)</f>
        <v/>
      </c>
      <c r="E124" s="438" t="str">
        <f>IF(【2】見・契!E124="","",【2】見・契!E124)</f>
        <v/>
      </c>
      <c r="F124" s="703" t="s">
        <v>244</v>
      </c>
      <c r="G124" s="402" t="str">
        <f>IF(【2】見・契!G124="","",【2】見・契!G124)</f>
        <v/>
      </c>
      <c r="H124" s="705" t="str">
        <f>IF(【2】見・契!H124="","",【2】見・契!H124)</f>
        <v/>
      </c>
      <c r="I124" s="1050" t="str">
        <f>IF(【2】見・契!I124="","",【2】見・契!I124)</f>
        <v/>
      </c>
      <c r="J124" s="1050"/>
      <c r="K124" s="737" t="str">
        <f>IF(【2】見・契!K124="","",【2】見・契!K124)</f>
        <v/>
      </c>
      <c r="L124" s="737" t="str">
        <f>IF(【2】見・契!L124="","",【2】見・契!L124)</f>
        <v/>
      </c>
      <c r="M124" s="705" t="str">
        <f>IF(【2】見・契!M124="","",【2】見・契!M124)</f>
        <v/>
      </c>
      <c r="N124" s="404" t="str">
        <f>IF(【2】見・契!N124="","",【2】見・契!N124)</f>
        <v/>
      </c>
      <c r="O124" s="430" t="str">
        <f>IF(【2】見・契!O124="","",【2】見・契!O124)</f>
        <v/>
      </c>
      <c r="P124" s="431" t="str">
        <f>IF(【2】見・契!P124="","",【2】見・契!P124)</f>
        <v/>
      </c>
      <c r="Q124" s="437" t="str">
        <f>IF(【2】見・契!$Q124="",IF($P124="講師",IF($E124="","",TIME(HOUR($G124-$E124),ROUNDUP(MINUTE($G124-$E124)/30,0)*30,0)*24),""),IF(OR(【2】見・契!$E124&lt;&gt;$E124,【2】見・契!$G124&lt;&gt;$G124),TIME(HOUR($G124-$E124),ROUNDUP(MINUTE($G124-$E124)/30,0)*30,0)*24,IF($P124&lt;&gt;"講師","",【2】見・契!$Q124)))</f>
        <v/>
      </c>
      <c r="R124" s="433" t="str">
        <f>IF($M124="","",IF($P124="講師",IF($O124="サブ",HLOOKUP(M124,'2024単価表'!$A$4:$B$5,2,FALSE)/2,HLOOKUP(M124,'2024単価表'!$A$4:$B$5,2,FALSE)),""))</f>
        <v/>
      </c>
      <c r="S124" s="410" t="str">
        <f t="shared" si="20"/>
        <v/>
      </c>
      <c r="T124" s="437" t="str">
        <f>IF(【2】見・契!$T124="",IF($P124="検討会等参加",IF($E124="","",TIME(HOUR($G124-$E124),ROUNDUP(MINUTE($G124-$E124)/30,0)*30,0)*24),""),IF(OR(【2】見・契!$E124&lt;&gt;$E124,【2】見・契!$G124&lt;&gt;$G124),TIME(HOUR($G124-$E124),ROUNDUP(MINUTE($G124-$E124)/30,0)*30,0)*24,IF($P124&lt;&gt;"検討会等参加","",【2】見・契!$T124)))</f>
        <v/>
      </c>
      <c r="U124" s="433" t="str">
        <f>IF($M124="","",IF($P124="検討会等参加",HLOOKUP(M124,'2024単価表'!$A$11:$B$12,2,0),""))</f>
        <v/>
      </c>
      <c r="V124" s="410" t="str">
        <f t="shared" si="21"/>
        <v/>
      </c>
      <c r="W124" s="404" t="str">
        <f>IF(【2】見・契!W124="","",【2】見・契!W124)</f>
        <v/>
      </c>
      <c r="X124" s="434" t="str">
        <f>IF(【2】見・契!X124="","",【2】見・契!X124)</f>
        <v/>
      </c>
      <c r="Y124" s="705" t="str">
        <f>IF(【2】見・契!Y124="","",【2】見・契!Y124)</f>
        <v/>
      </c>
      <c r="Z124" s="410" t="str">
        <f t="shared" si="16"/>
        <v/>
      </c>
      <c r="AA124" s="410" t="str">
        <f t="shared" si="17"/>
        <v/>
      </c>
      <c r="AB124" s="435" t="str">
        <f>IF(【2】見・契!AB124="","",【2】見・契!AB124)</f>
        <v/>
      </c>
      <c r="AC124" s="705" t="str">
        <f>IF(【2】見・契!AC124="","",【2】見・契!AC124)</f>
        <v/>
      </c>
      <c r="AD124" s="410" t="str">
        <f t="shared" si="18"/>
        <v/>
      </c>
      <c r="AE124" s="410" t="str">
        <f t="shared" si="19"/>
        <v/>
      </c>
      <c r="AF124" s="437" t="str">
        <f>IF(【2】見・契!$AF124="",IF($P124="講習料",IF($E124="","",TIME(HOUR($G124-$E124),ROUNDUP(MINUTE($G124-$E124)/30,0)*30,0)*24),""),IF(OR(【2】見・契!$E124&lt;&gt;$E124,【2】見・契!$G124&lt;&gt;$G124),TIME(HOUR($G124-$E124),ROUNDUP(MINUTE($G124-$E124)/30,0)*30,0)*24,IF($P124&lt;&gt;"講習料","",【2】見・契!$AF124)))</f>
        <v/>
      </c>
      <c r="AG124" s="433" t="str">
        <f>IF($M124="","",IF($P124="講習料",IF($O124="サブ",HLOOKUP(M124,'2024単価表'!$A$27:$B$28,2,0)/2,HLOOKUP(M124,'2024単価表'!$A$27:$B$28,2,0)),""))</f>
        <v/>
      </c>
      <c r="AH124" s="410" t="str">
        <f t="shared" si="22"/>
        <v/>
      </c>
      <c r="AI124" s="437" t="str">
        <f>IF(【2】見・契!$AI124="",IF($P124="検討会(法人参加)",IF($E124="","",TIME(HOUR($G124-$E124),ROUNDUP(MINUTE($G124-$E124)/30,0)*30,0)*24),""),IF(OR(【2】見・契!$E124&lt;&gt;$E124,【2】見・契!$G124&lt;&gt;$G124),TIME(HOUR($G124-$E124),ROUNDUP(MINUTE($G124-$E124)/30,0)*30,0)*24,IF($P124&lt;&gt;"検討会(法人参加)","",【2】見・契!$AI124)))</f>
        <v/>
      </c>
      <c r="AJ124" s="496" t="str">
        <f>IF($M124="","",IF($P124="検討会(法人参加)",HLOOKUP(M124,'2024単価表'!$A$27:$B$28,2,0)/2,""))</f>
        <v/>
      </c>
      <c r="AK124" s="410" t="str">
        <f t="shared" si="23"/>
        <v/>
      </c>
      <c r="AL124" s="436"/>
      <c r="AM124" s="745" t="str">
        <f>IF(【2】見・契!$AM124="","",【2】見・契!$AM124)</f>
        <v/>
      </c>
    </row>
    <row r="125" spans="4:39" ht="27.75" customHeight="1">
      <c r="D125" s="587" t="str">
        <f>IF(【2】見・契!D125="","",【2】見・契!D125)</f>
        <v/>
      </c>
      <c r="E125" s="438" t="str">
        <f>IF(【2】見・契!E125="","",【2】見・契!E125)</f>
        <v/>
      </c>
      <c r="F125" s="703" t="s">
        <v>245</v>
      </c>
      <c r="G125" s="402" t="str">
        <f>IF(【2】見・契!G125="","",【2】見・契!G125)</f>
        <v/>
      </c>
      <c r="H125" s="705" t="str">
        <f>IF(【2】見・契!H125="","",【2】見・契!H125)</f>
        <v/>
      </c>
      <c r="I125" s="1050" t="str">
        <f>IF(【2】見・契!I125="","",【2】見・契!I125)</f>
        <v/>
      </c>
      <c r="J125" s="1050"/>
      <c r="K125" s="737" t="str">
        <f>IF(【2】見・契!K125="","",【2】見・契!K125)</f>
        <v/>
      </c>
      <c r="L125" s="737" t="str">
        <f>IF(【2】見・契!L125="","",【2】見・契!L125)</f>
        <v/>
      </c>
      <c r="M125" s="403" t="str">
        <f>IF(【2】見・契!M125="","",【2】見・契!M125)</f>
        <v/>
      </c>
      <c r="N125" s="404" t="str">
        <f>IF(【2】見・契!N125="","",【2】見・契!N125)</f>
        <v/>
      </c>
      <c r="O125" s="430" t="str">
        <f>IF(【2】見・契!O125="","",【2】見・契!O125)</f>
        <v/>
      </c>
      <c r="P125" s="431" t="str">
        <f>IF(【2】見・契!P125="","",【2】見・契!P125)</f>
        <v/>
      </c>
      <c r="Q125" s="432" t="str">
        <f>IF(【2】見・契!$Q125="",IF($P125="講師",IF($E125="","",TIME(HOUR($G125-$E125),ROUNDUP(MINUTE($G125-$E125)/30,0)*30,0)*24),""),IF(OR(【2】見・契!$E125&lt;&gt;$E125,【2】見・契!$G125&lt;&gt;$G125),TIME(HOUR($G125-$E125),ROUNDUP(MINUTE($G125-$E125)/30,0)*30,0)*24,IF($P125&lt;&gt;"講師","",【2】見・契!$Q125)))</f>
        <v/>
      </c>
      <c r="R125" s="433" t="str">
        <f>IF($M125="","",IF($P125="講師",IF($O125="サブ",HLOOKUP(M125,'2024単価表'!$A$4:$B$5,2,FALSE)/2,HLOOKUP(M125,'2024単価表'!$A$4:$B$5,2,FALSE)),""))</f>
        <v/>
      </c>
      <c r="S125" s="410" t="str">
        <f t="shared" si="20"/>
        <v/>
      </c>
      <c r="T125" s="432" t="str">
        <f>IF(【2】見・契!$T125="",IF($P125="検討会等参加",IF($E125="","",TIME(HOUR($G125-$E125),ROUNDUP(MINUTE($G125-$E125)/30,0)*30,0)*24),""),IF(OR(【2】見・契!$E125&lt;&gt;$E125,【2】見・契!$G125&lt;&gt;$G125),TIME(HOUR($G125-$E125),ROUNDUP(MINUTE($G125-$E125)/30,0)*30,0)*24,IF($P125&lt;&gt;"検討会等参加","",【2】見・契!$T125)))</f>
        <v/>
      </c>
      <c r="U125" s="433" t="str">
        <f>IF($M125="","",IF($P125="検討会等参加",HLOOKUP(M125,'2024単価表'!$A$11:$B$12,2,0),""))</f>
        <v/>
      </c>
      <c r="V125" s="410" t="str">
        <f t="shared" si="21"/>
        <v/>
      </c>
      <c r="W125" s="404" t="str">
        <f>IF(【2】見・契!W125="","",【2】見・契!W125)</f>
        <v/>
      </c>
      <c r="X125" s="434" t="str">
        <f>IF(【2】見・契!X125="","",【2】見・契!X125)</f>
        <v/>
      </c>
      <c r="Y125" s="403" t="str">
        <f>IF(【2】見・契!Y125="","",【2】見・契!Y125)</f>
        <v/>
      </c>
      <c r="Z125" s="410" t="str">
        <f t="shared" si="16"/>
        <v/>
      </c>
      <c r="AA125" s="410" t="str">
        <f t="shared" si="17"/>
        <v/>
      </c>
      <c r="AB125" s="435" t="str">
        <f>IF(【2】見・契!AB125="","",【2】見・契!AB125)</f>
        <v/>
      </c>
      <c r="AC125" s="705" t="str">
        <f>IF(【2】見・契!AC125="","",【2】見・契!AC125)</f>
        <v/>
      </c>
      <c r="AD125" s="410" t="str">
        <f t="shared" si="18"/>
        <v/>
      </c>
      <c r="AE125" s="410" t="str">
        <f t="shared" si="19"/>
        <v/>
      </c>
      <c r="AF125" s="432" t="str">
        <f>IF(【2】見・契!$AF125="",IF($P125="講習料",IF($E125="","",TIME(HOUR($G125-$E125),ROUNDUP(MINUTE($G125-$E125)/30,0)*30,0)*24),""),IF(OR(【2】見・契!$E125&lt;&gt;$E125,【2】見・契!$G125&lt;&gt;$G125),TIME(HOUR($G125-$E125),ROUNDUP(MINUTE($G125-$E125)/30,0)*30,0)*24,IF($P125&lt;&gt;"講習料","",【2】見・契!$AF125)))</f>
        <v/>
      </c>
      <c r="AG125" s="433" t="str">
        <f>IF($M125="","",IF($P125="講習料",IF($O125="サブ",HLOOKUP(M125,'2024単価表'!$A$27:$B$28,2,0)/2,HLOOKUP(M125,'2024単価表'!$A$27:$B$28,2,0)),""))</f>
        <v/>
      </c>
      <c r="AH125" s="410" t="str">
        <f t="shared" si="22"/>
        <v/>
      </c>
      <c r="AI125" s="432" t="str">
        <f>IF(【2】見・契!$AI125="",IF($P125="検討会(法人参加)",IF($E125="","",TIME(HOUR($G125-$E125),ROUNDUP(MINUTE($G125-$E125)/30,0)*30,0)*24),""),IF(OR(【2】見・契!$E125&lt;&gt;$E125,【2】見・契!$G125&lt;&gt;$G125),TIME(HOUR($G125-$E125),ROUNDUP(MINUTE($G125-$E125)/30,0)*30,0)*24,IF($P125&lt;&gt;"検討会(法人参加)","",【2】見・契!$AI125)))</f>
        <v/>
      </c>
      <c r="AJ125" s="496" t="str">
        <f>IF($M125="","",IF($P125="検討会(法人参加)",HLOOKUP(M125,'2024単価表'!$A$27:$B$28,2,0)/2,""))</f>
        <v/>
      </c>
      <c r="AK125" s="410" t="str">
        <f t="shared" si="23"/>
        <v/>
      </c>
      <c r="AL125" s="436"/>
      <c r="AM125" s="745" t="str">
        <f>IF(【2】見・契!$AM125="","",【2】見・契!$AM125)</f>
        <v/>
      </c>
    </row>
    <row r="126" spans="4:39" ht="27.75" customHeight="1">
      <c r="D126" s="587" t="str">
        <f>IF(【2】見・契!D126="","",【2】見・契!D126)</f>
        <v/>
      </c>
      <c r="E126" s="438" t="str">
        <f>IF(【2】見・契!E126="","",【2】見・契!E126)</f>
        <v/>
      </c>
      <c r="F126" s="703" t="s">
        <v>244</v>
      </c>
      <c r="G126" s="402" t="str">
        <f>IF(【2】見・契!G126="","",【2】見・契!G126)</f>
        <v/>
      </c>
      <c r="H126" s="705" t="str">
        <f>IF(【2】見・契!H126="","",【2】見・契!H126)</f>
        <v/>
      </c>
      <c r="I126" s="1050" t="str">
        <f>IF(【2】見・契!I126="","",【2】見・契!I126)</f>
        <v/>
      </c>
      <c r="J126" s="1050"/>
      <c r="K126" s="737" t="str">
        <f>IF(【2】見・契!K126="","",【2】見・契!K126)</f>
        <v/>
      </c>
      <c r="L126" s="737" t="str">
        <f>IF(【2】見・契!L126="","",【2】見・契!L126)</f>
        <v/>
      </c>
      <c r="M126" s="705" t="str">
        <f>IF(【2】見・契!M126="","",【2】見・契!M126)</f>
        <v/>
      </c>
      <c r="N126" s="404" t="str">
        <f>IF(【2】見・契!N126="","",【2】見・契!N126)</f>
        <v/>
      </c>
      <c r="O126" s="430" t="str">
        <f>IF(【2】見・契!O126="","",【2】見・契!O126)</f>
        <v/>
      </c>
      <c r="P126" s="431" t="str">
        <f>IF(【2】見・契!P126="","",【2】見・契!P126)</f>
        <v/>
      </c>
      <c r="Q126" s="437" t="str">
        <f>IF(【2】見・契!$Q126="",IF($P126="講師",IF($E126="","",TIME(HOUR($G126-$E126),ROUNDUP(MINUTE($G126-$E126)/30,0)*30,0)*24),""),IF(OR(【2】見・契!$E126&lt;&gt;$E126,【2】見・契!$G126&lt;&gt;$G126),TIME(HOUR($G126-$E126),ROUNDUP(MINUTE($G126-$E126)/30,0)*30,0)*24,IF($P126&lt;&gt;"講師","",【2】見・契!$Q126)))</f>
        <v/>
      </c>
      <c r="R126" s="433" t="str">
        <f>IF($M126="","",IF($P126="講師",IF($O126="サブ",HLOOKUP(M126,'2024単価表'!$A$4:$B$5,2,FALSE)/2,HLOOKUP(M126,'2024単価表'!$A$4:$B$5,2,FALSE)),""))</f>
        <v/>
      </c>
      <c r="S126" s="410" t="str">
        <f t="shared" si="20"/>
        <v/>
      </c>
      <c r="T126" s="437" t="str">
        <f>IF(【2】見・契!$T126="",IF($P126="検討会等参加",IF($E126="","",TIME(HOUR($G126-$E126),ROUNDUP(MINUTE($G126-$E126)/30,0)*30,0)*24),""),IF(OR(【2】見・契!$E126&lt;&gt;$E126,【2】見・契!$G126&lt;&gt;$G126),TIME(HOUR($G126-$E126),ROUNDUP(MINUTE($G126-$E126)/30,0)*30,0)*24,IF($P126&lt;&gt;"検討会等参加","",【2】見・契!$T126)))</f>
        <v/>
      </c>
      <c r="U126" s="433" t="str">
        <f>IF($M126="","",IF($P126="検討会等参加",HLOOKUP(M126,'2024単価表'!$A$11:$B$12,2,0),""))</f>
        <v/>
      </c>
      <c r="V126" s="410" t="str">
        <f t="shared" si="21"/>
        <v/>
      </c>
      <c r="W126" s="404" t="str">
        <f>IF(【2】見・契!W126="","",【2】見・契!W126)</f>
        <v/>
      </c>
      <c r="X126" s="434" t="str">
        <f>IF(【2】見・契!X126="","",【2】見・契!X126)</f>
        <v/>
      </c>
      <c r="Y126" s="705" t="str">
        <f>IF(【2】見・契!Y126="","",【2】見・契!Y126)</f>
        <v/>
      </c>
      <c r="Z126" s="410" t="str">
        <f t="shared" si="16"/>
        <v/>
      </c>
      <c r="AA126" s="410" t="str">
        <f t="shared" si="17"/>
        <v/>
      </c>
      <c r="AB126" s="435" t="str">
        <f>IF(【2】見・契!AB126="","",【2】見・契!AB126)</f>
        <v/>
      </c>
      <c r="AC126" s="705" t="str">
        <f>IF(【2】見・契!AC126="","",【2】見・契!AC126)</f>
        <v/>
      </c>
      <c r="AD126" s="410" t="str">
        <f t="shared" si="18"/>
        <v/>
      </c>
      <c r="AE126" s="410" t="str">
        <f t="shared" si="19"/>
        <v/>
      </c>
      <c r="AF126" s="437" t="str">
        <f>IF(【2】見・契!$AF126="",IF($P126="講習料",IF($E126="","",TIME(HOUR($G126-$E126),ROUNDUP(MINUTE($G126-$E126)/30,0)*30,0)*24),""),IF(OR(【2】見・契!$E126&lt;&gt;$E126,【2】見・契!$G126&lt;&gt;$G126),TIME(HOUR($G126-$E126),ROUNDUP(MINUTE($G126-$E126)/30,0)*30,0)*24,IF($P126&lt;&gt;"講習料","",【2】見・契!$AF126)))</f>
        <v/>
      </c>
      <c r="AG126" s="433" t="str">
        <f>IF($M126="","",IF($P126="講習料",IF($O126="サブ",HLOOKUP(M126,'2024単価表'!$A$27:$B$28,2,0)/2,HLOOKUP(M126,'2024単価表'!$A$27:$B$28,2,0)),""))</f>
        <v/>
      </c>
      <c r="AH126" s="410" t="str">
        <f t="shared" si="22"/>
        <v/>
      </c>
      <c r="AI126" s="437" t="str">
        <f>IF(【2】見・契!$AI126="",IF($P126="検討会(法人参加)",IF($E126="","",TIME(HOUR($G126-$E126),ROUNDUP(MINUTE($G126-$E126)/30,0)*30,0)*24),""),IF(OR(【2】見・契!$E126&lt;&gt;$E126,【2】見・契!$G126&lt;&gt;$G126),TIME(HOUR($G126-$E126),ROUNDUP(MINUTE($G126-$E126)/30,0)*30,0)*24,IF($P126&lt;&gt;"検討会(法人参加)","",【2】見・契!$AI126)))</f>
        <v/>
      </c>
      <c r="AJ126" s="496" t="str">
        <f>IF($M126="","",IF($P126="検討会(法人参加)",HLOOKUP(M126,'2024単価表'!$A$27:$B$28,2,0)/2,""))</f>
        <v/>
      </c>
      <c r="AK126" s="410" t="str">
        <f t="shared" si="23"/>
        <v/>
      </c>
      <c r="AL126" s="436"/>
      <c r="AM126" s="745" t="str">
        <f>IF(【2】見・契!$AM126="","",【2】見・契!$AM126)</f>
        <v/>
      </c>
    </row>
    <row r="127" spans="4:39" ht="27.75" customHeight="1">
      <c r="D127" s="587" t="str">
        <f>IF(【2】見・契!D127="","",【2】見・契!D127)</f>
        <v/>
      </c>
      <c r="E127" s="438" t="str">
        <f>IF(【2】見・契!E127="","",【2】見・契!E127)</f>
        <v/>
      </c>
      <c r="F127" s="703" t="s">
        <v>245</v>
      </c>
      <c r="G127" s="402" t="str">
        <f>IF(【2】見・契!G127="","",【2】見・契!G127)</f>
        <v/>
      </c>
      <c r="H127" s="705" t="str">
        <f>IF(【2】見・契!H127="","",【2】見・契!H127)</f>
        <v/>
      </c>
      <c r="I127" s="1050" t="str">
        <f>IF(【2】見・契!I127="","",【2】見・契!I127)</f>
        <v/>
      </c>
      <c r="J127" s="1050"/>
      <c r="K127" s="737" t="str">
        <f>IF(【2】見・契!K127="","",【2】見・契!K127)</f>
        <v/>
      </c>
      <c r="L127" s="737" t="str">
        <f>IF(【2】見・契!L127="","",【2】見・契!L127)</f>
        <v/>
      </c>
      <c r="M127" s="403" t="str">
        <f>IF(【2】見・契!M127="","",【2】見・契!M127)</f>
        <v/>
      </c>
      <c r="N127" s="404" t="str">
        <f>IF(【2】見・契!N127="","",【2】見・契!N127)</f>
        <v/>
      </c>
      <c r="O127" s="430" t="str">
        <f>IF(【2】見・契!O127="","",【2】見・契!O127)</f>
        <v/>
      </c>
      <c r="P127" s="431" t="str">
        <f>IF(【2】見・契!P127="","",【2】見・契!P127)</f>
        <v/>
      </c>
      <c r="Q127" s="432" t="str">
        <f>IF(【2】見・契!$Q127="",IF($P127="講師",IF($E127="","",TIME(HOUR($G127-$E127),ROUNDUP(MINUTE($G127-$E127)/30,0)*30,0)*24),""),IF(OR(【2】見・契!$E127&lt;&gt;$E127,【2】見・契!$G127&lt;&gt;$G127),TIME(HOUR($G127-$E127),ROUNDUP(MINUTE($G127-$E127)/30,0)*30,0)*24,IF($P127&lt;&gt;"講師","",【2】見・契!$Q127)))</f>
        <v/>
      </c>
      <c r="R127" s="433" t="str">
        <f>IF($M127="","",IF($P127="講師",IF($O127="サブ",HLOOKUP(M127,'2024単価表'!$A$4:$B$5,2,FALSE)/2,HLOOKUP(M127,'2024単価表'!$A$4:$B$5,2,FALSE)),""))</f>
        <v/>
      </c>
      <c r="S127" s="410" t="str">
        <f t="shared" si="20"/>
        <v/>
      </c>
      <c r="T127" s="432" t="str">
        <f>IF(【2】見・契!$T127="",IF($P127="検討会等参加",IF($E127="","",TIME(HOUR($G127-$E127),ROUNDUP(MINUTE($G127-$E127)/30,0)*30,0)*24),""),IF(OR(【2】見・契!$E127&lt;&gt;$E127,【2】見・契!$G127&lt;&gt;$G127),TIME(HOUR($G127-$E127),ROUNDUP(MINUTE($G127-$E127)/30,0)*30,0)*24,IF($P127&lt;&gt;"検討会等参加","",【2】見・契!$T127)))</f>
        <v/>
      </c>
      <c r="U127" s="433" t="str">
        <f>IF($M127="","",IF($P127="検討会等参加",HLOOKUP(M127,'2024単価表'!$A$11:$B$12,2,0),""))</f>
        <v/>
      </c>
      <c r="V127" s="410" t="str">
        <f t="shared" si="21"/>
        <v/>
      </c>
      <c r="W127" s="404" t="str">
        <f>IF(【2】見・契!W127="","",【2】見・契!W127)</f>
        <v/>
      </c>
      <c r="X127" s="434" t="str">
        <f>IF(【2】見・契!X127="","",【2】見・契!X127)</f>
        <v/>
      </c>
      <c r="Y127" s="403" t="str">
        <f>IF(【2】見・契!Y127="","",【2】見・契!Y127)</f>
        <v/>
      </c>
      <c r="Z127" s="410" t="str">
        <f t="shared" si="16"/>
        <v/>
      </c>
      <c r="AA127" s="410" t="str">
        <f t="shared" si="17"/>
        <v/>
      </c>
      <c r="AB127" s="435" t="str">
        <f>IF(【2】見・契!AB127="","",【2】見・契!AB127)</f>
        <v/>
      </c>
      <c r="AC127" s="705" t="str">
        <f>IF(【2】見・契!AC127="","",【2】見・契!AC127)</f>
        <v/>
      </c>
      <c r="AD127" s="410" t="str">
        <f t="shared" si="18"/>
        <v/>
      </c>
      <c r="AE127" s="410" t="str">
        <f t="shared" si="19"/>
        <v/>
      </c>
      <c r="AF127" s="432" t="str">
        <f>IF(【2】見・契!$AF127="",IF($P127="講習料",IF($E127="","",TIME(HOUR($G127-$E127),ROUNDUP(MINUTE($G127-$E127)/30,0)*30,0)*24),""),IF(OR(【2】見・契!$E127&lt;&gt;$E127,【2】見・契!$G127&lt;&gt;$G127),TIME(HOUR($G127-$E127),ROUNDUP(MINUTE($G127-$E127)/30,0)*30,0)*24,IF($P127&lt;&gt;"講習料","",【2】見・契!$AF127)))</f>
        <v/>
      </c>
      <c r="AG127" s="433" t="str">
        <f>IF($M127="","",IF($P127="講習料",IF($O127="サブ",HLOOKUP(M127,'2024単価表'!$A$27:$B$28,2,0)/2,HLOOKUP(M127,'2024単価表'!$A$27:$B$28,2,0)),""))</f>
        <v/>
      </c>
      <c r="AH127" s="410" t="str">
        <f t="shared" si="22"/>
        <v/>
      </c>
      <c r="AI127" s="432" t="str">
        <f>IF(【2】見・契!$AI127="",IF($P127="検討会(法人参加)",IF($E127="","",TIME(HOUR($G127-$E127),ROUNDUP(MINUTE($G127-$E127)/30,0)*30,0)*24),""),IF(OR(【2】見・契!$E127&lt;&gt;$E127,【2】見・契!$G127&lt;&gt;$G127),TIME(HOUR($G127-$E127),ROUNDUP(MINUTE($G127-$E127)/30,0)*30,0)*24,IF($P127&lt;&gt;"検討会(法人参加)","",【2】見・契!$AI127)))</f>
        <v/>
      </c>
      <c r="AJ127" s="496" t="str">
        <f>IF($M127="","",IF($P127="検討会(法人参加)",HLOOKUP(M127,'2024単価表'!$A$27:$B$28,2,0)/2,""))</f>
        <v/>
      </c>
      <c r="AK127" s="410" t="str">
        <f t="shared" si="23"/>
        <v/>
      </c>
      <c r="AL127" s="436"/>
      <c r="AM127" s="745" t="str">
        <f>IF(【2】見・契!$AM127="","",【2】見・契!$AM127)</f>
        <v/>
      </c>
    </row>
    <row r="128" spans="4:39" ht="27.75" customHeight="1">
      <c r="D128" s="587" t="str">
        <f>IF(【2】見・契!D128="","",【2】見・契!D128)</f>
        <v/>
      </c>
      <c r="E128" s="438" t="str">
        <f>IF(【2】見・契!E128="","",【2】見・契!E128)</f>
        <v/>
      </c>
      <c r="F128" s="703" t="s">
        <v>244</v>
      </c>
      <c r="G128" s="402" t="str">
        <f>IF(【2】見・契!G128="","",【2】見・契!G128)</f>
        <v/>
      </c>
      <c r="H128" s="705" t="str">
        <f>IF(【2】見・契!H128="","",【2】見・契!H128)</f>
        <v/>
      </c>
      <c r="I128" s="1050" t="str">
        <f>IF(【2】見・契!I128="","",【2】見・契!I128)</f>
        <v/>
      </c>
      <c r="J128" s="1050"/>
      <c r="K128" s="737" t="str">
        <f>IF(【2】見・契!K128="","",【2】見・契!K128)</f>
        <v/>
      </c>
      <c r="L128" s="737" t="str">
        <f>IF(【2】見・契!L128="","",【2】見・契!L128)</f>
        <v/>
      </c>
      <c r="M128" s="705" t="str">
        <f>IF(【2】見・契!M128="","",【2】見・契!M128)</f>
        <v/>
      </c>
      <c r="N128" s="404" t="str">
        <f>IF(【2】見・契!N128="","",【2】見・契!N128)</f>
        <v/>
      </c>
      <c r="O128" s="430" t="str">
        <f>IF(【2】見・契!O128="","",【2】見・契!O128)</f>
        <v/>
      </c>
      <c r="P128" s="431" t="str">
        <f>IF(【2】見・契!P128="","",【2】見・契!P128)</f>
        <v/>
      </c>
      <c r="Q128" s="437" t="str">
        <f>IF(【2】見・契!$Q128="",IF($P128="講師",IF($E128="","",TIME(HOUR($G128-$E128),ROUNDUP(MINUTE($G128-$E128)/30,0)*30,0)*24),""),IF(OR(【2】見・契!$E128&lt;&gt;$E128,【2】見・契!$G128&lt;&gt;$G128),TIME(HOUR($G128-$E128),ROUNDUP(MINUTE($G128-$E128)/30,0)*30,0)*24,IF($P128&lt;&gt;"講師","",【2】見・契!$Q128)))</f>
        <v/>
      </c>
      <c r="R128" s="433" t="str">
        <f>IF($M128="","",IF($P128="講師",IF($O128="サブ",HLOOKUP(M128,'2024単価表'!$A$4:$B$5,2,FALSE)/2,HLOOKUP(M128,'2024単価表'!$A$4:$B$5,2,FALSE)),""))</f>
        <v/>
      </c>
      <c r="S128" s="410" t="str">
        <f t="shared" si="20"/>
        <v/>
      </c>
      <c r="T128" s="437" t="str">
        <f>IF(【2】見・契!$T128="",IF($P128="検討会等参加",IF($E128="","",TIME(HOUR($G128-$E128),ROUNDUP(MINUTE($G128-$E128)/30,0)*30,0)*24),""),IF(OR(【2】見・契!$E128&lt;&gt;$E128,【2】見・契!$G128&lt;&gt;$G128),TIME(HOUR($G128-$E128),ROUNDUP(MINUTE($G128-$E128)/30,0)*30,0)*24,IF($P128&lt;&gt;"検討会等参加","",【2】見・契!$T128)))</f>
        <v/>
      </c>
      <c r="U128" s="433" t="str">
        <f>IF($M128="","",IF($P128="検討会等参加",HLOOKUP(M128,'2024単価表'!$A$11:$B$12,2,0),""))</f>
        <v/>
      </c>
      <c r="V128" s="410" t="str">
        <f t="shared" si="21"/>
        <v/>
      </c>
      <c r="W128" s="404" t="str">
        <f>IF(【2】見・契!W128="","",【2】見・契!W128)</f>
        <v/>
      </c>
      <c r="X128" s="434" t="str">
        <f>IF(【2】見・契!X128="","",【2】見・契!X128)</f>
        <v/>
      </c>
      <c r="Y128" s="705" t="str">
        <f>IF(【2】見・契!Y128="","",【2】見・契!Y128)</f>
        <v/>
      </c>
      <c r="Z128" s="410" t="str">
        <f t="shared" si="16"/>
        <v/>
      </c>
      <c r="AA128" s="410" t="str">
        <f t="shared" si="17"/>
        <v/>
      </c>
      <c r="AB128" s="435" t="str">
        <f>IF(【2】見・契!AB128="","",【2】見・契!AB128)</f>
        <v/>
      </c>
      <c r="AC128" s="705" t="str">
        <f>IF(【2】見・契!AC128="","",【2】見・契!AC128)</f>
        <v/>
      </c>
      <c r="AD128" s="410" t="str">
        <f t="shared" si="18"/>
        <v/>
      </c>
      <c r="AE128" s="410" t="str">
        <f t="shared" si="19"/>
        <v/>
      </c>
      <c r="AF128" s="437" t="str">
        <f>IF(【2】見・契!$AF128="",IF($P128="講習料",IF($E128="","",TIME(HOUR($G128-$E128),ROUNDUP(MINUTE($G128-$E128)/30,0)*30,0)*24),""),IF(OR(【2】見・契!$E128&lt;&gt;$E128,【2】見・契!$G128&lt;&gt;$G128),TIME(HOUR($G128-$E128),ROUNDUP(MINUTE($G128-$E128)/30,0)*30,0)*24,IF($P128&lt;&gt;"講習料","",【2】見・契!$AF128)))</f>
        <v/>
      </c>
      <c r="AG128" s="433" t="str">
        <f>IF($M128="","",IF($P128="講習料",IF($O128="サブ",HLOOKUP(M128,'2024単価表'!$A$27:$B$28,2,0)/2,HLOOKUP(M128,'2024単価表'!$A$27:$B$28,2,0)),""))</f>
        <v/>
      </c>
      <c r="AH128" s="410" t="str">
        <f t="shared" si="22"/>
        <v/>
      </c>
      <c r="AI128" s="437" t="str">
        <f>IF(【2】見・契!$AI128="",IF($P128="検討会(法人参加)",IF($E128="","",TIME(HOUR($G128-$E128),ROUNDUP(MINUTE($G128-$E128)/30,0)*30,0)*24),""),IF(OR(【2】見・契!$E128&lt;&gt;$E128,【2】見・契!$G128&lt;&gt;$G128),TIME(HOUR($G128-$E128),ROUNDUP(MINUTE($G128-$E128)/30,0)*30,0)*24,IF($P128&lt;&gt;"検討会(法人参加)","",【2】見・契!$AI128)))</f>
        <v/>
      </c>
      <c r="AJ128" s="496" t="str">
        <f>IF($M128="","",IF($P128="検討会(法人参加)",HLOOKUP(M128,'2024単価表'!$A$27:$B$28,2,0)/2,""))</f>
        <v/>
      </c>
      <c r="AK128" s="410" t="str">
        <f t="shared" si="23"/>
        <v/>
      </c>
      <c r="AL128" s="436"/>
      <c r="AM128" s="745" t="str">
        <f>IF(【2】見・契!$AM128="","",【2】見・契!$AM128)</f>
        <v/>
      </c>
    </row>
    <row r="129" spans="4:39" ht="27.75" customHeight="1">
      <c r="D129" s="587" t="str">
        <f>IF(【2】見・契!D129="","",【2】見・契!D129)</f>
        <v/>
      </c>
      <c r="E129" s="438" t="str">
        <f>IF(【2】見・契!E129="","",【2】見・契!E129)</f>
        <v/>
      </c>
      <c r="F129" s="703" t="s">
        <v>245</v>
      </c>
      <c r="G129" s="402" t="str">
        <f>IF(【2】見・契!G129="","",【2】見・契!G129)</f>
        <v/>
      </c>
      <c r="H129" s="705" t="str">
        <f>IF(【2】見・契!H129="","",【2】見・契!H129)</f>
        <v/>
      </c>
      <c r="I129" s="1050" t="str">
        <f>IF(【2】見・契!I129="","",【2】見・契!I129)</f>
        <v/>
      </c>
      <c r="J129" s="1050"/>
      <c r="K129" s="737" t="str">
        <f>IF(【2】見・契!K129="","",【2】見・契!K129)</f>
        <v/>
      </c>
      <c r="L129" s="737" t="str">
        <f>IF(【2】見・契!L129="","",【2】見・契!L129)</f>
        <v/>
      </c>
      <c r="M129" s="403" t="str">
        <f>IF(【2】見・契!M129="","",【2】見・契!M129)</f>
        <v/>
      </c>
      <c r="N129" s="404" t="str">
        <f>IF(【2】見・契!N129="","",【2】見・契!N129)</f>
        <v/>
      </c>
      <c r="O129" s="430" t="str">
        <f>IF(【2】見・契!O129="","",【2】見・契!O129)</f>
        <v/>
      </c>
      <c r="P129" s="431" t="str">
        <f>IF(【2】見・契!P129="","",【2】見・契!P129)</f>
        <v/>
      </c>
      <c r="Q129" s="432" t="str">
        <f>IF(【2】見・契!$Q129="",IF($P129="講師",IF($E129="","",TIME(HOUR($G129-$E129),ROUNDUP(MINUTE($G129-$E129)/30,0)*30,0)*24),""),IF(OR(【2】見・契!$E129&lt;&gt;$E129,【2】見・契!$G129&lt;&gt;$G129),TIME(HOUR($G129-$E129),ROUNDUP(MINUTE($G129-$E129)/30,0)*30,0)*24,IF($P129&lt;&gt;"講師","",【2】見・契!$Q129)))</f>
        <v/>
      </c>
      <c r="R129" s="433" t="str">
        <f>IF($M129="","",IF($P129="講師",IF($O129="サブ",HLOOKUP(M129,'2024単価表'!$A$4:$B$5,2,FALSE)/2,HLOOKUP(M129,'2024単価表'!$A$4:$B$5,2,FALSE)),""))</f>
        <v/>
      </c>
      <c r="S129" s="410" t="str">
        <f t="shared" si="20"/>
        <v/>
      </c>
      <c r="T129" s="432" t="str">
        <f>IF(【2】見・契!$T129="",IF($P129="検討会等参加",IF($E129="","",TIME(HOUR($G129-$E129),ROUNDUP(MINUTE($G129-$E129)/30,0)*30,0)*24),""),IF(OR(【2】見・契!$E129&lt;&gt;$E129,【2】見・契!$G129&lt;&gt;$G129),TIME(HOUR($G129-$E129),ROUNDUP(MINUTE($G129-$E129)/30,0)*30,0)*24,IF($P129&lt;&gt;"検討会等参加","",【2】見・契!$T129)))</f>
        <v/>
      </c>
      <c r="U129" s="433" t="str">
        <f>IF($M129="","",IF($P129="検討会等参加",HLOOKUP(M129,'2024単価表'!$A$11:$B$12,2,0),""))</f>
        <v/>
      </c>
      <c r="V129" s="410" t="str">
        <f t="shared" si="21"/>
        <v/>
      </c>
      <c r="W129" s="404" t="str">
        <f>IF(【2】見・契!W129="","",【2】見・契!W129)</f>
        <v/>
      </c>
      <c r="X129" s="434" t="str">
        <f>IF(【2】見・契!X129="","",【2】見・契!X129)</f>
        <v/>
      </c>
      <c r="Y129" s="403" t="str">
        <f>IF(【2】見・契!Y129="","",【2】見・契!Y129)</f>
        <v/>
      </c>
      <c r="Z129" s="410" t="str">
        <f t="shared" si="16"/>
        <v/>
      </c>
      <c r="AA129" s="410" t="str">
        <f t="shared" si="17"/>
        <v/>
      </c>
      <c r="AB129" s="435" t="str">
        <f>IF(【2】見・契!AB129="","",【2】見・契!AB129)</f>
        <v/>
      </c>
      <c r="AC129" s="705" t="str">
        <f>IF(【2】見・契!AC129="","",【2】見・契!AC129)</f>
        <v/>
      </c>
      <c r="AD129" s="410" t="str">
        <f t="shared" si="18"/>
        <v/>
      </c>
      <c r="AE129" s="410" t="str">
        <f t="shared" si="19"/>
        <v/>
      </c>
      <c r="AF129" s="432" t="str">
        <f>IF(【2】見・契!$AF129="",IF($P129="講習料",IF($E129="","",TIME(HOUR($G129-$E129),ROUNDUP(MINUTE($G129-$E129)/30,0)*30,0)*24),""),IF(OR(【2】見・契!$E129&lt;&gt;$E129,【2】見・契!$G129&lt;&gt;$G129),TIME(HOUR($G129-$E129),ROUNDUP(MINUTE($G129-$E129)/30,0)*30,0)*24,IF($P129&lt;&gt;"講習料","",【2】見・契!$AF129)))</f>
        <v/>
      </c>
      <c r="AG129" s="433" t="str">
        <f>IF($M129="","",IF($P129="講習料",IF($O129="サブ",HLOOKUP(M129,'2024単価表'!$A$27:$B$28,2,0)/2,HLOOKUP(M129,'2024単価表'!$A$27:$B$28,2,0)),""))</f>
        <v/>
      </c>
      <c r="AH129" s="410" t="str">
        <f t="shared" si="22"/>
        <v/>
      </c>
      <c r="AI129" s="432" t="str">
        <f>IF(【2】見・契!$AI129="",IF($P129="検討会(法人参加)",IF($E129="","",TIME(HOUR($G129-$E129),ROUNDUP(MINUTE($G129-$E129)/30,0)*30,0)*24),""),IF(OR(【2】見・契!$E129&lt;&gt;$E129,【2】見・契!$G129&lt;&gt;$G129),TIME(HOUR($G129-$E129),ROUNDUP(MINUTE($G129-$E129)/30,0)*30,0)*24,IF($P129&lt;&gt;"検討会(法人参加)","",【2】見・契!$AI129)))</f>
        <v/>
      </c>
      <c r="AJ129" s="496" t="str">
        <f>IF($M129="","",IF($P129="検討会(法人参加)",HLOOKUP(M129,'2024単価表'!$A$27:$B$28,2,0)/2,""))</f>
        <v/>
      </c>
      <c r="AK129" s="410" t="str">
        <f t="shared" si="23"/>
        <v/>
      </c>
      <c r="AL129" s="436"/>
      <c r="AM129" s="745" t="str">
        <f>IF(【2】見・契!$AM129="","",【2】見・契!$AM129)</f>
        <v/>
      </c>
    </row>
    <row r="130" spans="4:39" ht="27.75" customHeight="1">
      <c r="D130" s="587" t="str">
        <f>IF(【2】見・契!D130="","",【2】見・契!D130)</f>
        <v/>
      </c>
      <c r="E130" s="438" t="str">
        <f>IF(【2】見・契!E130="","",【2】見・契!E130)</f>
        <v/>
      </c>
      <c r="F130" s="703" t="s">
        <v>244</v>
      </c>
      <c r="G130" s="402" t="str">
        <f>IF(【2】見・契!G130="","",【2】見・契!G130)</f>
        <v/>
      </c>
      <c r="H130" s="705" t="str">
        <f>IF(【2】見・契!H130="","",【2】見・契!H130)</f>
        <v/>
      </c>
      <c r="I130" s="1050" t="str">
        <f>IF(【2】見・契!I130="","",【2】見・契!I130)</f>
        <v/>
      </c>
      <c r="J130" s="1050"/>
      <c r="K130" s="737" t="str">
        <f>IF(【2】見・契!K130="","",【2】見・契!K130)</f>
        <v/>
      </c>
      <c r="L130" s="737" t="str">
        <f>IF(【2】見・契!L130="","",【2】見・契!L130)</f>
        <v/>
      </c>
      <c r="M130" s="705" t="str">
        <f>IF(【2】見・契!M130="","",【2】見・契!M130)</f>
        <v/>
      </c>
      <c r="N130" s="404" t="str">
        <f>IF(【2】見・契!N130="","",【2】見・契!N130)</f>
        <v/>
      </c>
      <c r="O130" s="430" t="str">
        <f>IF(【2】見・契!O130="","",【2】見・契!O130)</f>
        <v/>
      </c>
      <c r="P130" s="431" t="str">
        <f>IF(【2】見・契!P130="","",【2】見・契!P130)</f>
        <v/>
      </c>
      <c r="Q130" s="437" t="str">
        <f>IF(【2】見・契!$Q130="",IF($P130="講師",IF($E130="","",TIME(HOUR($G130-$E130),ROUNDUP(MINUTE($G130-$E130)/30,0)*30,0)*24),""),IF(OR(【2】見・契!$E130&lt;&gt;$E130,【2】見・契!$G130&lt;&gt;$G130),TIME(HOUR($G130-$E130),ROUNDUP(MINUTE($G130-$E130)/30,0)*30,0)*24,IF($P130&lt;&gt;"講師","",【2】見・契!$Q130)))</f>
        <v/>
      </c>
      <c r="R130" s="433" t="str">
        <f>IF($M130="","",IF($P130="講師",IF($O130="サブ",HLOOKUP(M130,'2024単価表'!$A$4:$B$5,2,FALSE)/2,HLOOKUP(M130,'2024単価表'!$A$4:$B$5,2,FALSE)),""))</f>
        <v/>
      </c>
      <c r="S130" s="410" t="str">
        <f t="shared" si="20"/>
        <v/>
      </c>
      <c r="T130" s="437" t="str">
        <f>IF(【2】見・契!$T130="",IF($P130="検討会等参加",IF($E130="","",TIME(HOUR($G130-$E130),ROUNDUP(MINUTE($G130-$E130)/30,0)*30,0)*24),""),IF(OR(【2】見・契!$E130&lt;&gt;$E130,【2】見・契!$G130&lt;&gt;$G130),TIME(HOUR($G130-$E130),ROUNDUP(MINUTE($G130-$E130)/30,0)*30,0)*24,IF($P130&lt;&gt;"検討会等参加","",【2】見・契!$T130)))</f>
        <v/>
      </c>
      <c r="U130" s="433" t="str">
        <f>IF($M130="","",IF($P130="検討会等参加",HLOOKUP(M130,'2024単価表'!$A$11:$B$12,2,0),""))</f>
        <v/>
      </c>
      <c r="V130" s="410" t="str">
        <f t="shared" si="21"/>
        <v/>
      </c>
      <c r="W130" s="404" t="str">
        <f>IF(【2】見・契!W130="","",【2】見・契!W130)</f>
        <v/>
      </c>
      <c r="X130" s="434" t="str">
        <f>IF(【2】見・契!X130="","",【2】見・契!X130)</f>
        <v/>
      </c>
      <c r="Y130" s="705" t="str">
        <f>IF(【2】見・契!Y130="","",【2】見・契!Y130)</f>
        <v/>
      </c>
      <c r="Z130" s="410" t="str">
        <f t="shared" si="16"/>
        <v/>
      </c>
      <c r="AA130" s="410" t="str">
        <f t="shared" si="17"/>
        <v/>
      </c>
      <c r="AB130" s="435" t="str">
        <f>IF(【2】見・契!AB130="","",【2】見・契!AB130)</f>
        <v/>
      </c>
      <c r="AC130" s="705" t="str">
        <f>IF(【2】見・契!AC130="","",【2】見・契!AC130)</f>
        <v/>
      </c>
      <c r="AD130" s="410" t="str">
        <f t="shared" si="18"/>
        <v/>
      </c>
      <c r="AE130" s="410" t="str">
        <f t="shared" si="19"/>
        <v/>
      </c>
      <c r="AF130" s="437" t="str">
        <f>IF(【2】見・契!$AF130="",IF($P130="講習料",IF($E130="","",TIME(HOUR($G130-$E130),ROUNDUP(MINUTE($G130-$E130)/30,0)*30,0)*24),""),IF(OR(【2】見・契!$E130&lt;&gt;$E130,【2】見・契!$G130&lt;&gt;$G130),TIME(HOUR($G130-$E130),ROUNDUP(MINUTE($G130-$E130)/30,0)*30,0)*24,IF($P130&lt;&gt;"講習料","",【2】見・契!$AF130)))</f>
        <v/>
      </c>
      <c r="AG130" s="433" t="str">
        <f>IF($M130="","",IF($P130="講習料",IF($O130="サブ",HLOOKUP(M130,'2024単価表'!$A$27:$B$28,2,0)/2,HLOOKUP(M130,'2024単価表'!$A$27:$B$28,2,0)),""))</f>
        <v/>
      </c>
      <c r="AH130" s="410" t="str">
        <f t="shared" si="22"/>
        <v/>
      </c>
      <c r="AI130" s="437" t="str">
        <f>IF(【2】見・契!$AI130="",IF($P130="検討会(法人参加)",IF($E130="","",TIME(HOUR($G130-$E130),ROUNDUP(MINUTE($G130-$E130)/30,0)*30,0)*24),""),IF(OR(【2】見・契!$E130&lt;&gt;$E130,【2】見・契!$G130&lt;&gt;$G130),TIME(HOUR($G130-$E130),ROUNDUP(MINUTE($G130-$E130)/30,0)*30,0)*24,IF($P130&lt;&gt;"検討会(法人参加)","",【2】見・契!$AI130)))</f>
        <v/>
      </c>
      <c r="AJ130" s="496" t="str">
        <f>IF($M130="","",IF($P130="検討会(法人参加)",HLOOKUP(M130,'2024単価表'!$A$27:$B$28,2,0)/2,""))</f>
        <v/>
      </c>
      <c r="AK130" s="410" t="str">
        <f t="shared" si="23"/>
        <v/>
      </c>
      <c r="AL130" s="436"/>
      <c r="AM130" s="745" t="str">
        <f>IF(【2】見・契!$AM130="","",【2】見・契!$AM130)</f>
        <v/>
      </c>
    </row>
    <row r="131" spans="4:39" ht="27.75" customHeight="1">
      <c r="D131" s="587" t="str">
        <f>IF(【2】見・契!D131="","",【2】見・契!D131)</f>
        <v/>
      </c>
      <c r="E131" s="438" t="str">
        <f>IF(【2】見・契!E131="","",【2】見・契!E131)</f>
        <v/>
      </c>
      <c r="F131" s="703" t="s">
        <v>245</v>
      </c>
      <c r="G131" s="402" t="str">
        <f>IF(【2】見・契!G131="","",【2】見・契!G131)</f>
        <v/>
      </c>
      <c r="H131" s="705" t="str">
        <f>IF(【2】見・契!H131="","",【2】見・契!H131)</f>
        <v/>
      </c>
      <c r="I131" s="1050" t="str">
        <f>IF(【2】見・契!I131="","",【2】見・契!I131)</f>
        <v/>
      </c>
      <c r="J131" s="1050"/>
      <c r="K131" s="737" t="str">
        <f>IF(【2】見・契!K131="","",【2】見・契!K131)</f>
        <v/>
      </c>
      <c r="L131" s="737" t="str">
        <f>IF(【2】見・契!L131="","",【2】見・契!L131)</f>
        <v/>
      </c>
      <c r="M131" s="403" t="str">
        <f>IF(【2】見・契!M131="","",【2】見・契!M131)</f>
        <v/>
      </c>
      <c r="N131" s="404" t="str">
        <f>IF(【2】見・契!N131="","",【2】見・契!N131)</f>
        <v/>
      </c>
      <c r="O131" s="430" t="str">
        <f>IF(【2】見・契!O131="","",【2】見・契!O131)</f>
        <v/>
      </c>
      <c r="P131" s="431" t="str">
        <f>IF(【2】見・契!P131="","",【2】見・契!P131)</f>
        <v/>
      </c>
      <c r="Q131" s="432" t="str">
        <f>IF(【2】見・契!$Q131="",IF($P131="講師",IF($E131="","",TIME(HOUR($G131-$E131),ROUNDUP(MINUTE($G131-$E131)/30,0)*30,0)*24),""),IF(OR(【2】見・契!$E131&lt;&gt;$E131,【2】見・契!$G131&lt;&gt;$G131),TIME(HOUR($G131-$E131),ROUNDUP(MINUTE($G131-$E131)/30,0)*30,0)*24,IF($P131&lt;&gt;"講師","",【2】見・契!$Q131)))</f>
        <v/>
      </c>
      <c r="R131" s="433" t="str">
        <f>IF($M131="","",IF($P131="講師",IF($O131="サブ",HLOOKUP(M131,'2024単価表'!$A$4:$B$5,2,FALSE)/2,HLOOKUP(M131,'2024単価表'!$A$4:$B$5,2,FALSE)),""))</f>
        <v/>
      </c>
      <c r="S131" s="410" t="str">
        <f t="shared" si="20"/>
        <v/>
      </c>
      <c r="T131" s="432" t="str">
        <f>IF(【2】見・契!$T131="",IF($P131="検討会等参加",IF($E131="","",TIME(HOUR($G131-$E131),ROUNDUP(MINUTE($G131-$E131)/30,0)*30,0)*24),""),IF(OR(【2】見・契!$E131&lt;&gt;$E131,【2】見・契!$G131&lt;&gt;$G131),TIME(HOUR($G131-$E131),ROUNDUP(MINUTE($G131-$E131)/30,0)*30,0)*24,IF($P131&lt;&gt;"検討会等参加","",【2】見・契!$T131)))</f>
        <v/>
      </c>
      <c r="U131" s="433" t="str">
        <f>IF($M131="","",IF($P131="検討会等参加",HLOOKUP(M131,'2024単価表'!$A$11:$B$12,2,0),""))</f>
        <v/>
      </c>
      <c r="V131" s="410" t="str">
        <f t="shared" si="21"/>
        <v/>
      </c>
      <c r="W131" s="404" t="str">
        <f>IF(【2】見・契!W131="","",【2】見・契!W131)</f>
        <v/>
      </c>
      <c r="X131" s="434" t="str">
        <f>IF(【2】見・契!X131="","",【2】見・契!X131)</f>
        <v/>
      </c>
      <c r="Y131" s="403" t="str">
        <f>IF(【2】見・契!Y131="","",【2】見・契!Y131)</f>
        <v/>
      </c>
      <c r="Z131" s="410" t="str">
        <f t="shared" si="16"/>
        <v/>
      </c>
      <c r="AA131" s="410" t="str">
        <f t="shared" si="17"/>
        <v/>
      </c>
      <c r="AB131" s="435" t="str">
        <f>IF(【2】見・契!AB131="","",【2】見・契!AB131)</f>
        <v/>
      </c>
      <c r="AC131" s="705" t="str">
        <f>IF(【2】見・契!AC131="","",【2】見・契!AC131)</f>
        <v/>
      </c>
      <c r="AD131" s="410" t="str">
        <f t="shared" si="18"/>
        <v/>
      </c>
      <c r="AE131" s="410" t="str">
        <f t="shared" si="19"/>
        <v/>
      </c>
      <c r="AF131" s="432" t="str">
        <f>IF(【2】見・契!$AF131="",IF($P131="講習料",IF($E131="","",TIME(HOUR($G131-$E131),ROUNDUP(MINUTE($G131-$E131)/30,0)*30,0)*24),""),IF(OR(【2】見・契!$E131&lt;&gt;$E131,【2】見・契!$G131&lt;&gt;$G131),TIME(HOUR($G131-$E131),ROUNDUP(MINUTE($G131-$E131)/30,0)*30,0)*24,IF($P131&lt;&gt;"講習料","",【2】見・契!$AF131)))</f>
        <v/>
      </c>
      <c r="AG131" s="433" t="str">
        <f>IF($M131="","",IF($P131="講習料",IF($O131="サブ",HLOOKUP(M131,'2024単価表'!$A$27:$B$28,2,0)/2,HLOOKUP(M131,'2024単価表'!$A$27:$B$28,2,0)),""))</f>
        <v/>
      </c>
      <c r="AH131" s="410" t="str">
        <f t="shared" si="22"/>
        <v/>
      </c>
      <c r="AI131" s="432" t="str">
        <f>IF(【2】見・契!$AI131="",IF($P131="検討会(法人参加)",IF($E131="","",TIME(HOUR($G131-$E131),ROUNDUP(MINUTE($G131-$E131)/30,0)*30,0)*24),""),IF(OR(【2】見・契!$E131&lt;&gt;$E131,【2】見・契!$G131&lt;&gt;$G131),TIME(HOUR($G131-$E131),ROUNDUP(MINUTE($G131-$E131)/30,0)*30,0)*24,IF($P131&lt;&gt;"検討会(法人参加)","",【2】見・契!$AI131)))</f>
        <v/>
      </c>
      <c r="AJ131" s="496" t="str">
        <f>IF($M131="","",IF($P131="検討会(法人参加)",HLOOKUP(M131,'2024単価表'!$A$27:$B$28,2,0)/2,""))</f>
        <v/>
      </c>
      <c r="AK131" s="410" t="str">
        <f t="shared" si="23"/>
        <v/>
      </c>
      <c r="AL131" s="436"/>
      <c r="AM131" s="745" t="str">
        <f>IF(【2】見・契!$AM131="","",【2】見・契!$AM131)</f>
        <v/>
      </c>
    </row>
    <row r="132" spans="4:39" ht="27.75" customHeight="1">
      <c r="D132" s="587" t="str">
        <f>IF(【2】見・契!D132="","",【2】見・契!D132)</f>
        <v/>
      </c>
      <c r="E132" s="438" t="str">
        <f>IF(【2】見・契!E132="","",【2】見・契!E132)</f>
        <v/>
      </c>
      <c r="F132" s="703" t="s">
        <v>244</v>
      </c>
      <c r="G132" s="402" t="str">
        <f>IF(【2】見・契!G132="","",【2】見・契!G132)</f>
        <v/>
      </c>
      <c r="H132" s="705" t="str">
        <f>IF(【2】見・契!H132="","",【2】見・契!H132)</f>
        <v/>
      </c>
      <c r="I132" s="1050" t="str">
        <f>IF(【2】見・契!I132="","",【2】見・契!I132)</f>
        <v/>
      </c>
      <c r="J132" s="1050"/>
      <c r="K132" s="737" t="str">
        <f>IF(【2】見・契!K132="","",【2】見・契!K132)</f>
        <v/>
      </c>
      <c r="L132" s="737" t="str">
        <f>IF(【2】見・契!L132="","",【2】見・契!L132)</f>
        <v/>
      </c>
      <c r="M132" s="705" t="str">
        <f>IF(【2】見・契!M132="","",【2】見・契!M132)</f>
        <v/>
      </c>
      <c r="N132" s="404" t="str">
        <f>IF(【2】見・契!N132="","",【2】見・契!N132)</f>
        <v/>
      </c>
      <c r="O132" s="430" t="str">
        <f>IF(【2】見・契!O132="","",【2】見・契!O132)</f>
        <v/>
      </c>
      <c r="P132" s="431" t="str">
        <f>IF(【2】見・契!P132="","",【2】見・契!P132)</f>
        <v/>
      </c>
      <c r="Q132" s="437" t="str">
        <f>IF(【2】見・契!$Q132="",IF($P132="講師",IF($E132="","",TIME(HOUR($G132-$E132),ROUNDUP(MINUTE($G132-$E132)/30,0)*30,0)*24),""),IF(OR(【2】見・契!$E132&lt;&gt;$E132,【2】見・契!$G132&lt;&gt;$G132),TIME(HOUR($G132-$E132),ROUNDUP(MINUTE($G132-$E132)/30,0)*30,0)*24,IF($P132&lt;&gt;"講師","",【2】見・契!$Q132)))</f>
        <v/>
      </c>
      <c r="R132" s="433" t="str">
        <f>IF($M132="","",IF($P132="講師",IF($O132="サブ",HLOOKUP(M132,'2024単価表'!$A$4:$B$5,2,FALSE)/2,HLOOKUP(M132,'2024単価表'!$A$4:$B$5,2,FALSE)),""))</f>
        <v/>
      </c>
      <c r="S132" s="410" t="str">
        <f t="shared" si="20"/>
        <v/>
      </c>
      <c r="T132" s="437" t="str">
        <f>IF(【2】見・契!$T132="",IF($P132="検討会等参加",IF($E132="","",TIME(HOUR($G132-$E132),ROUNDUP(MINUTE($G132-$E132)/30,0)*30,0)*24),""),IF(OR(【2】見・契!$E132&lt;&gt;$E132,【2】見・契!$G132&lt;&gt;$G132),TIME(HOUR($G132-$E132),ROUNDUP(MINUTE($G132-$E132)/30,0)*30,0)*24,IF($P132&lt;&gt;"検討会等参加","",【2】見・契!$T132)))</f>
        <v/>
      </c>
      <c r="U132" s="433" t="str">
        <f>IF($M132="","",IF($P132="検討会等参加",HLOOKUP(M132,'2024単価表'!$A$11:$B$12,2,0),""))</f>
        <v/>
      </c>
      <c r="V132" s="410" t="str">
        <f t="shared" si="21"/>
        <v/>
      </c>
      <c r="W132" s="404" t="str">
        <f>IF(【2】見・契!W132="","",【2】見・契!W132)</f>
        <v/>
      </c>
      <c r="X132" s="434" t="str">
        <f>IF(【2】見・契!X132="","",【2】見・契!X132)</f>
        <v/>
      </c>
      <c r="Y132" s="705" t="str">
        <f>IF(【2】見・契!Y132="","",【2】見・契!Y132)</f>
        <v/>
      </c>
      <c r="Z132" s="410" t="str">
        <f t="shared" si="16"/>
        <v/>
      </c>
      <c r="AA132" s="410" t="str">
        <f t="shared" si="17"/>
        <v/>
      </c>
      <c r="AB132" s="435" t="str">
        <f>IF(【2】見・契!AB132="","",【2】見・契!AB132)</f>
        <v/>
      </c>
      <c r="AC132" s="705" t="str">
        <f>IF(【2】見・契!AC132="","",【2】見・契!AC132)</f>
        <v/>
      </c>
      <c r="AD132" s="410" t="str">
        <f t="shared" si="18"/>
        <v/>
      </c>
      <c r="AE132" s="410" t="str">
        <f t="shared" si="19"/>
        <v/>
      </c>
      <c r="AF132" s="437" t="str">
        <f>IF(【2】見・契!$AF132="",IF($P132="講習料",IF($E132="","",TIME(HOUR($G132-$E132),ROUNDUP(MINUTE($G132-$E132)/30,0)*30,0)*24),""),IF(OR(【2】見・契!$E132&lt;&gt;$E132,【2】見・契!$G132&lt;&gt;$G132),TIME(HOUR($G132-$E132),ROUNDUP(MINUTE($G132-$E132)/30,0)*30,0)*24,IF($P132&lt;&gt;"講習料","",【2】見・契!$AF132)))</f>
        <v/>
      </c>
      <c r="AG132" s="433" t="str">
        <f>IF($M132="","",IF($P132="講習料",IF($O132="サブ",HLOOKUP(M132,'2024単価表'!$A$27:$B$28,2,0)/2,HLOOKUP(M132,'2024単価表'!$A$27:$B$28,2,0)),""))</f>
        <v/>
      </c>
      <c r="AH132" s="410" t="str">
        <f t="shared" si="22"/>
        <v/>
      </c>
      <c r="AI132" s="437" t="str">
        <f>IF(【2】見・契!$AI132="",IF($P132="検討会(法人参加)",IF($E132="","",TIME(HOUR($G132-$E132),ROUNDUP(MINUTE($G132-$E132)/30,0)*30,0)*24),""),IF(OR(【2】見・契!$E132&lt;&gt;$E132,【2】見・契!$G132&lt;&gt;$G132),TIME(HOUR($G132-$E132),ROUNDUP(MINUTE($G132-$E132)/30,0)*30,0)*24,IF($P132&lt;&gt;"検討会(法人参加)","",【2】見・契!$AI132)))</f>
        <v/>
      </c>
      <c r="AJ132" s="496" t="str">
        <f>IF($M132="","",IF($P132="検討会(法人参加)",HLOOKUP(M132,'2024単価表'!$A$27:$B$28,2,0)/2,""))</f>
        <v/>
      </c>
      <c r="AK132" s="410" t="str">
        <f t="shared" si="23"/>
        <v/>
      </c>
      <c r="AL132" s="436"/>
      <c r="AM132" s="745" t="str">
        <f>IF(【2】見・契!$AM132="","",【2】見・契!$AM132)</f>
        <v/>
      </c>
    </row>
    <row r="133" spans="4:39" ht="27.75" customHeight="1">
      <c r="D133" s="587" t="str">
        <f>IF(【2】見・契!D133="","",【2】見・契!D133)</f>
        <v/>
      </c>
      <c r="E133" s="438" t="str">
        <f>IF(【2】見・契!E133="","",【2】見・契!E133)</f>
        <v/>
      </c>
      <c r="F133" s="703" t="s">
        <v>245</v>
      </c>
      <c r="G133" s="402" t="str">
        <f>IF(【2】見・契!G133="","",【2】見・契!G133)</f>
        <v/>
      </c>
      <c r="H133" s="705" t="str">
        <f>IF(【2】見・契!H133="","",【2】見・契!H133)</f>
        <v/>
      </c>
      <c r="I133" s="1050" t="str">
        <f>IF(【2】見・契!I133="","",【2】見・契!I133)</f>
        <v/>
      </c>
      <c r="J133" s="1050"/>
      <c r="K133" s="737" t="str">
        <f>IF(【2】見・契!K133="","",【2】見・契!K133)</f>
        <v/>
      </c>
      <c r="L133" s="737" t="str">
        <f>IF(【2】見・契!L133="","",【2】見・契!L133)</f>
        <v/>
      </c>
      <c r="M133" s="403" t="str">
        <f>IF(【2】見・契!M133="","",【2】見・契!M133)</f>
        <v/>
      </c>
      <c r="N133" s="404" t="str">
        <f>IF(【2】見・契!N133="","",【2】見・契!N133)</f>
        <v/>
      </c>
      <c r="O133" s="430" t="str">
        <f>IF(【2】見・契!O133="","",【2】見・契!O133)</f>
        <v/>
      </c>
      <c r="P133" s="431" t="str">
        <f>IF(【2】見・契!P133="","",【2】見・契!P133)</f>
        <v/>
      </c>
      <c r="Q133" s="432" t="str">
        <f>IF(【2】見・契!$Q133="",IF($P133="講師",IF($E133="","",TIME(HOUR($G133-$E133),ROUNDUP(MINUTE($G133-$E133)/30,0)*30,0)*24),""),IF(OR(【2】見・契!$E133&lt;&gt;$E133,【2】見・契!$G133&lt;&gt;$G133),TIME(HOUR($G133-$E133),ROUNDUP(MINUTE($G133-$E133)/30,0)*30,0)*24,IF($P133&lt;&gt;"講師","",【2】見・契!$Q133)))</f>
        <v/>
      </c>
      <c r="R133" s="433" t="str">
        <f>IF($M133="","",IF($P133="講師",IF($O133="サブ",HLOOKUP(M133,'2024単価表'!$A$4:$B$5,2,FALSE)/2,HLOOKUP(M133,'2024単価表'!$A$4:$B$5,2,FALSE)),""))</f>
        <v/>
      </c>
      <c r="S133" s="410" t="str">
        <f t="shared" si="20"/>
        <v/>
      </c>
      <c r="T133" s="432" t="str">
        <f>IF(【2】見・契!$T133="",IF($P133="検討会等参加",IF($E133="","",TIME(HOUR($G133-$E133),ROUNDUP(MINUTE($G133-$E133)/30,0)*30,0)*24),""),IF(OR(【2】見・契!$E133&lt;&gt;$E133,【2】見・契!$G133&lt;&gt;$G133),TIME(HOUR($G133-$E133),ROUNDUP(MINUTE($G133-$E133)/30,0)*30,0)*24,IF($P133&lt;&gt;"検討会等参加","",【2】見・契!$T133)))</f>
        <v/>
      </c>
      <c r="U133" s="433" t="str">
        <f>IF($M133="","",IF($P133="検討会等参加",HLOOKUP(M133,'2024単価表'!$A$11:$B$12,2,0),""))</f>
        <v/>
      </c>
      <c r="V133" s="410" t="str">
        <f t="shared" si="21"/>
        <v/>
      </c>
      <c r="W133" s="404" t="str">
        <f>IF(【2】見・契!W133="","",【2】見・契!W133)</f>
        <v/>
      </c>
      <c r="X133" s="434" t="str">
        <f>IF(【2】見・契!X133="","",【2】見・契!X133)</f>
        <v/>
      </c>
      <c r="Y133" s="403" t="str">
        <f>IF(【2】見・契!Y133="","",【2】見・契!Y133)</f>
        <v/>
      </c>
      <c r="Z133" s="410" t="str">
        <f t="shared" si="16"/>
        <v/>
      </c>
      <c r="AA133" s="410" t="str">
        <f t="shared" si="17"/>
        <v/>
      </c>
      <c r="AB133" s="435" t="str">
        <f>IF(【2】見・契!AB133="","",【2】見・契!AB133)</f>
        <v/>
      </c>
      <c r="AC133" s="705" t="str">
        <f>IF(【2】見・契!AC133="","",【2】見・契!AC133)</f>
        <v/>
      </c>
      <c r="AD133" s="410" t="str">
        <f t="shared" si="18"/>
        <v/>
      </c>
      <c r="AE133" s="410" t="str">
        <f t="shared" si="19"/>
        <v/>
      </c>
      <c r="AF133" s="432" t="str">
        <f>IF(【2】見・契!$AF133="",IF($P133="講習料",IF($E133="","",TIME(HOUR($G133-$E133),ROUNDUP(MINUTE($G133-$E133)/30,0)*30,0)*24),""),IF(OR(【2】見・契!$E133&lt;&gt;$E133,【2】見・契!$G133&lt;&gt;$G133),TIME(HOUR($G133-$E133),ROUNDUP(MINUTE($G133-$E133)/30,0)*30,0)*24,IF($P133&lt;&gt;"講習料","",【2】見・契!$AF133)))</f>
        <v/>
      </c>
      <c r="AG133" s="433" t="str">
        <f>IF($M133="","",IF($P133="講習料",IF($O133="サブ",HLOOKUP(M133,'2024単価表'!$A$27:$B$28,2,0)/2,HLOOKUP(M133,'2024単価表'!$A$27:$B$28,2,0)),""))</f>
        <v/>
      </c>
      <c r="AH133" s="410" t="str">
        <f t="shared" si="22"/>
        <v/>
      </c>
      <c r="AI133" s="432" t="str">
        <f>IF(【2】見・契!$AI133="",IF($P133="検討会(法人参加)",IF($E133="","",TIME(HOUR($G133-$E133),ROUNDUP(MINUTE($G133-$E133)/30,0)*30,0)*24),""),IF(OR(【2】見・契!$E133&lt;&gt;$E133,【2】見・契!$G133&lt;&gt;$G133),TIME(HOUR($G133-$E133),ROUNDUP(MINUTE($G133-$E133)/30,0)*30,0)*24,IF($P133&lt;&gt;"検討会(法人参加)","",【2】見・契!$AI133)))</f>
        <v/>
      </c>
      <c r="AJ133" s="496" t="str">
        <f>IF($M133="","",IF($P133="検討会(法人参加)",HLOOKUP(M133,'2024単価表'!$A$27:$B$28,2,0)/2,""))</f>
        <v/>
      </c>
      <c r="AK133" s="410" t="str">
        <f t="shared" si="23"/>
        <v/>
      </c>
      <c r="AL133" s="436"/>
      <c r="AM133" s="745" t="str">
        <f>IF(【2】見・契!$AM133="","",【2】見・契!$AM133)</f>
        <v/>
      </c>
    </row>
    <row r="134" spans="4:39" ht="27.75" customHeight="1">
      <c r="D134" s="587" t="str">
        <f>IF(【2】見・契!D134="","",【2】見・契!D134)</f>
        <v/>
      </c>
      <c r="E134" s="438" t="str">
        <f>IF(【2】見・契!E134="","",【2】見・契!E134)</f>
        <v/>
      </c>
      <c r="F134" s="703" t="s">
        <v>244</v>
      </c>
      <c r="G134" s="402" t="str">
        <f>IF(【2】見・契!G134="","",【2】見・契!G134)</f>
        <v/>
      </c>
      <c r="H134" s="705" t="str">
        <f>IF(【2】見・契!H134="","",【2】見・契!H134)</f>
        <v/>
      </c>
      <c r="I134" s="1050" t="str">
        <f>IF(【2】見・契!I134="","",【2】見・契!I134)</f>
        <v/>
      </c>
      <c r="J134" s="1050"/>
      <c r="K134" s="737" t="str">
        <f>IF(【2】見・契!K134="","",【2】見・契!K134)</f>
        <v/>
      </c>
      <c r="L134" s="737" t="str">
        <f>IF(【2】見・契!L134="","",【2】見・契!L134)</f>
        <v/>
      </c>
      <c r="M134" s="705" t="str">
        <f>IF(【2】見・契!M134="","",【2】見・契!M134)</f>
        <v/>
      </c>
      <c r="N134" s="404" t="str">
        <f>IF(【2】見・契!N134="","",【2】見・契!N134)</f>
        <v/>
      </c>
      <c r="O134" s="430" t="str">
        <f>IF(【2】見・契!O134="","",【2】見・契!O134)</f>
        <v/>
      </c>
      <c r="P134" s="431" t="str">
        <f>IF(【2】見・契!P134="","",【2】見・契!P134)</f>
        <v/>
      </c>
      <c r="Q134" s="437" t="str">
        <f>IF(【2】見・契!$Q134="",IF($P134="講師",IF($E134="","",TIME(HOUR($G134-$E134),ROUNDUP(MINUTE($G134-$E134)/30,0)*30,0)*24),""),IF(OR(【2】見・契!$E134&lt;&gt;$E134,【2】見・契!$G134&lt;&gt;$G134),TIME(HOUR($G134-$E134),ROUNDUP(MINUTE($G134-$E134)/30,0)*30,0)*24,IF($P134&lt;&gt;"講師","",【2】見・契!$Q134)))</f>
        <v/>
      </c>
      <c r="R134" s="433" t="str">
        <f>IF($M134="","",IF($P134="講師",IF($O134="サブ",HLOOKUP(M134,'2024単価表'!$A$4:$B$5,2,FALSE)/2,HLOOKUP(M134,'2024単価表'!$A$4:$B$5,2,FALSE)),""))</f>
        <v/>
      </c>
      <c r="S134" s="410" t="str">
        <f t="shared" si="20"/>
        <v/>
      </c>
      <c r="T134" s="437" t="str">
        <f>IF(【2】見・契!$T134="",IF($P134="検討会等参加",IF($E134="","",TIME(HOUR($G134-$E134),ROUNDUP(MINUTE($G134-$E134)/30,0)*30,0)*24),""),IF(OR(【2】見・契!$E134&lt;&gt;$E134,【2】見・契!$G134&lt;&gt;$G134),TIME(HOUR($G134-$E134),ROUNDUP(MINUTE($G134-$E134)/30,0)*30,0)*24,IF($P134&lt;&gt;"検討会等参加","",【2】見・契!$T134)))</f>
        <v/>
      </c>
      <c r="U134" s="433" t="str">
        <f>IF($M134="","",IF($P134="検討会等参加",HLOOKUP(M134,'2024単価表'!$A$11:$B$12,2,0),""))</f>
        <v/>
      </c>
      <c r="V134" s="410" t="str">
        <f t="shared" si="21"/>
        <v/>
      </c>
      <c r="W134" s="404" t="str">
        <f>IF(【2】見・契!W134="","",【2】見・契!W134)</f>
        <v/>
      </c>
      <c r="X134" s="434" t="str">
        <f>IF(【2】見・契!X134="","",【2】見・契!X134)</f>
        <v/>
      </c>
      <c r="Y134" s="705" t="str">
        <f>IF(【2】見・契!Y134="","",【2】見・契!Y134)</f>
        <v/>
      </c>
      <c r="Z134" s="410" t="str">
        <f t="shared" si="16"/>
        <v/>
      </c>
      <c r="AA134" s="410" t="str">
        <f t="shared" si="17"/>
        <v/>
      </c>
      <c r="AB134" s="435" t="str">
        <f>IF(【2】見・契!AB134="","",【2】見・契!AB134)</f>
        <v/>
      </c>
      <c r="AC134" s="705" t="str">
        <f>IF(【2】見・契!AC134="","",【2】見・契!AC134)</f>
        <v/>
      </c>
      <c r="AD134" s="410" t="str">
        <f t="shared" si="18"/>
        <v/>
      </c>
      <c r="AE134" s="410" t="str">
        <f t="shared" si="19"/>
        <v/>
      </c>
      <c r="AF134" s="437" t="str">
        <f>IF(【2】見・契!$AF134="",IF($P134="講習料",IF($E134="","",TIME(HOUR($G134-$E134),ROUNDUP(MINUTE($G134-$E134)/30,0)*30,0)*24),""),IF(OR(【2】見・契!$E134&lt;&gt;$E134,【2】見・契!$G134&lt;&gt;$G134),TIME(HOUR($G134-$E134),ROUNDUP(MINUTE($G134-$E134)/30,0)*30,0)*24,IF($P134&lt;&gt;"講習料","",【2】見・契!$AF134)))</f>
        <v/>
      </c>
      <c r="AG134" s="433" t="str">
        <f>IF($M134="","",IF($P134="講習料",IF($O134="サブ",HLOOKUP(M134,'2024単価表'!$A$27:$B$28,2,0)/2,HLOOKUP(M134,'2024単価表'!$A$27:$B$28,2,0)),""))</f>
        <v/>
      </c>
      <c r="AH134" s="410" t="str">
        <f t="shared" si="22"/>
        <v/>
      </c>
      <c r="AI134" s="437" t="str">
        <f>IF(【2】見・契!$AI134="",IF($P134="検討会(法人参加)",IF($E134="","",TIME(HOUR($G134-$E134),ROUNDUP(MINUTE($G134-$E134)/30,0)*30,0)*24),""),IF(OR(【2】見・契!$E134&lt;&gt;$E134,【2】見・契!$G134&lt;&gt;$G134),TIME(HOUR($G134-$E134),ROUNDUP(MINUTE($G134-$E134)/30,0)*30,0)*24,IF($P134&lt;&gt;"検討会(法人参加)","",【2】見・契!$AI134)))</f>
        <v/>
      </c>
      <c r="AJ134" s="496" t="str">
        <f>IF($M134="","",IF($P134="検討会(法人参加)",HLOOKUP(M134,'2024単価表'!$A$27:$B$28,2,0)/2,""))</f>
        <v/>
      </c>
      <c r="AK134" s="410" t="str">
        <f t="shared" si="23"/>
        <v/>
      </c>
      <c r="AL134" s="436"/>
      <c r="AM134" s="745" t="str">
        <f>IF(【2】見・契!$AM134="","",【2】見・契!$AM134)</f>
        <v/>
      </c>
    </row>
    <row r="135" spans="4:39" ht="27.75" customHeight="1">
      <c r="D135" s="587" t="str">
        <f>IF(【2】見・契!D135="","",【2】見・契!D135)</f>
        <v/>
      </c>
      <c r="E135" s="438" t="str">
        <f>IF(【2】見・契!E135="","",【2】見・契!E135)</f>
        <v/>
      </c>
      <c r="F135" s="703" t="s">
        <v>245</v>
      </c>
      <c r="G135" s="402" t="str">
        <f>IF(【2】見・契!G135="","",【2】見・契!G135)</f>
        <v/>
      </c>
      <c r="H135" s="705" t="str">
        <f>IF(【2】見・契!H135="","",【2】見・契!H135)</f>
        <v/>
      </c>
      <c r="I135" s="1050" t="str">
        <f>IF(【2】見・契!I135="","",【2】見・契!I135)</f>
        <v/>
      </c>
      <c r="J135" s="1050"/>
      <c r="K135" s="737" t="str">
        <f>IF(【2】見・契!K135="","",【2】見・契!K135)</f>
        <v/>
      </c>
      <c r="L135" s="737" t="str">
        <f>IF(【2】見・契!L135="","",【2】見・契!L135)</f>
        <v/>
      </c>
      <c r="M135" s="403" t="str">
        <f>IF(【2】見・契!M135="","",【2】見・契!M135)</f>
        <v/>
      </c>
      <c r="N135" s="404" t="str">
        <f>IF(【2】見・契!N135="","",【2】見・契!N135)</f>
        <v/>
      </c>
      <c r="O135" s="430" t="str">
        <f>IF(【2】見・契!O135="","",【2】見・契!O135)</f>
        <v/>
      </c>
      <c r="P135" s="431" t="str">
        <f>IF(【2】見・契!P135="","",【2】見・契!P135)</f>
        <v/>
      </c>
      <c r="Q135" s="432" t="str">
        <f>IF(【2】見・契!$Q135="",IF($P135="講師",IF($E135="","",TIME(HOUR($G135-$E135),ROUNDUP(MINUTE($G135-$E135)/30,0)*30,0)*24),""),IF(OR(【2】見・契!$E135&lt;&gt;$E135,【2】見・契!$G135&lt;&gt;$G135),TIME(HOUR($G135-$E135),ROUNDUP(MINUTE($G135-$E135)/30,0)*30,0)*24,IF($P135&lt;&gt;"講師","",【2】見・契!$Q135)))</f>
        <v/>
      </c>
      <c r="R135" s="433" t="str">
        <f>IF($M135="","",IF($P135="講師",IF($O135="サブ",HLOOKUP(M135,'2024単価表'!$A$4:$B$5,2,FALSE)/2,HLOOKUP(M135,'2024単価表'!$A$4:$B$5,2,FALSE)),""))</f>
        <v/>
      </c>
      <c r="S135" s="410" t="str">
        <f t="shared" ref="S135:S166" si="24">IF($Q135="","",IF($M135="","",(Q135*R135)))</f>
        <v/>
      </c>
      <c r="T135" s="432" t="str">
        <f>IF(【2】見・契!$T135="",IF($P135="検討会等参加",IF($E135="","",TIME(HOUR($G135-$E135),ROUNDUP(MINUTE($G135-$E135)/30,0)*30,0)*24),""),IF(OR(【2】見・契!$E135&lt;&gt;$E135,【2】見・契!$G135&lt;&gt;$G135),TIME(HOUR($G135-$E135),ROUNDUP(MINUTE($G135-$E135)/30,0)*30,0)*24,IF($P135&lt;&gt;"検討会等参加","",【2】見・契!$T135)))</f>
        <v/>
      </c>
      <c r="U135" s="433" t="str">
        <f>IF($M135="","",IF($P135="検討会等参加",HLOOKUP(M135,'2024単価表'!$A$11:$B$12,2,0),""))</f>
        <v/>
      </c>
      <c r="V135" s="410" t="str">
        <f t="shared" ref="V135:V166" si="25">IF($T135="","",IF($M135="","",(T135*U135)))</f>
        <v/>
      </c>
      <c r="W135" s="404" t="str">
        <f>IF(【2】見・契!W135="","",【2】見・契!W135)</f>
        <v/>
      </c>
      <c r="X135" s="434" t="str">
        <f>IF(【2】見・契!X135="","",【2】見・契!X135)</f>
        <v/>
      </c>
      <c r="Y135" s="403" t="str">
        <f>IF(【2】見・契!Y135="","",【2】見・契!Y135)</f>
        <v/>
      </c>
      <c r="Z135" s="410" t="str">
        <f t="shared" si="16"/>
        <v/>
      </c>
      <c r="AA135" s="410" t="str">
        <f t="shared" si="17"/>
        <v/>
      </c>
      <c r="AB135" s="435" t="str">
        <f>IF(【2】見・契!AB135="","",【2】見・契!AB135)</f>
        <v/>
      </c>
      <c r="AC135" s="705" t="str">
        <f>IF(【2】見・契!AC135="","",【2】見・契!AC135)</f>
        <v/>
      </c>
      <c r="AD135" s="410" t="str">
        <f t="shared" si="18"/>
        <v/>
      </c>
      <c r="AE135" s="410" t="str">
        <f t="shared" si="19"/>
        <v/>
      </c>
      <c r="AF135" s="432" t="str">
        <f>IF(【2】見・契!$AF135="",IF($P135="講習料",IF($E135="","",TIME(HOUR($G135-$E135),ROUNDUP(MINUTE($G135-$E135)/30,0)*30,0)*24),""),IF(OR(【2】見・契!$E135&lt;&gt;$E135,【2】見・契!$G135&lt;&gt;$G135),TIME(HOUR($G135-$E135),ROUNDUP(MINUTE($G135-$E135)/30,0)*30,0)*24,IF($P135&lt;&gt;"講習料","",【2】見・契!$AF135)))</f>
        <v/>
      </c>
      <c r="AG135" s="433" t="str">
        <f>IF($M135="","",IF($P135="講習料",IF($O135="サブ",HLOOKUP(M135,'2024単価表'!$A$27:$B$28,2,0)/2,HLOOKUP(M135,'2024単価表'!$A$27:$B$28,2,0)),""))</f>
        <v/>
      </c>
      <c r="AH135" s="410" t="str">
        <f t="shared" ref="AH135:AH166" si="26">IF($AF135="","",IF($M135="","",(AF135*AG135)))</f>
        <v/>
      </c>
      <c r="AI135" s="432" t="str">
        <f>IF(【2】見・契!$AI135="",IF($P135="検討会(法人参加)",IF($E135="","",TIME(HOUR($G135-$E135),ROUNDUP(MINUTE($G135-$E135)/30,0)*30,0)*24),""),IF(OR(【2】見・契!$E135&lt;&gt;$E135,【2】見・契!$G135&lt;&gt;$G135),TIME(HOUR($G135-$E135),ROUNDUP(MINUTE($G135-$E135)/30,0)*30,0)*24,IF($P135&lt;&gt;"検討会(法人参加)","",【2】見・契!$AI135)))</f>
        <v/>
      </c>
      <c r="AJ135" s="496" t="str">
        <f>IF($M135="","",IF($P135="検討会(法人参加)",HLOOKUP(M135,'2024単価表'!$A$27:$B$28,2,0)/2,""))</f>
        <v/>
      </c>
      <c r="AK135" s="410" t="str">
        <f t="shared" ref="AK135:AK166" si="27">IF($AI135="","",IF($M135="","",(AI135*AJ135)))</f>
        <v/>
      </c>
      <c r="AL135" s="436"/>
      <c r="AM135" s="745" t="str">
        <f>IF(【2】見・契!$AM135="","",【2】見・契!$AM135)</f>
        <v/>
      </c>
    </row>
    <row r="136" spans="4:39" ht="27.75" customHeight="1">
      <c r="D136" s="587" t="str">
        <f>IF(【2】見・契!D136="","",【2】見・契!D136)</f>
        <v/>
      </c>
      <c r="E136" s="438" t="str">
        <f>IF(【2】見・契!E136="","",【2】見・契!E136)</f>
        <v/>
      </c>
      <c r="F136" s="703" t="s">
        <v>244</v>
      </c>
      <c r="G136" s="402" t="str">
        <f>IF(【2】見・契!G136="","",【2】見・契!G136)</f>
        <v/>
      </c>
      <c r="H136" s="705" t="str">
        <f>IF(【2】見・契!H136="","",【2】見・契!H136)</f>
        <v/>
      </c>
      <c r="I136" s="1050" t="str">
        <f>IF(【2】見・契!I136="","",【2】見・契!I136)</f>
        <v/>
      </c>
      <c r="J136" s="1050"/>
      <c r="K136" s="737" t="str">
        <f>IF(【2】見・契!K136="","",【2】見・契!K136)</f>
        <v/>
      </c>
      <c r="L136" s="737" t="str">
        <f>IF(【2】見・契!L136="","",【2】見・契!L136)</f>
        <v/>
      </c>
      <c r="M136" s="705" t="str">
        <f>IF(【2】見・契!M136="","",【2】見・契!M136)</f>
        <v/>
      </c>
      <c r="N136" s="404" t="str">
        <f>IF(【2】見・契!N136="","",【2】見・契!N136)</f>
        <v/>
      </c>
      <c r="O136" s="430" t="str">
        <f>IF(【2】見・契!O136="","",【2】見・契!O136)</f>
        <v/>
      </c>
      <c r="P136" s="431" t="str">
        <f>IF(【2】見・契!P136="","",【2】見・契!P136)</f>
        <v/>
      </c>
      <c r="Q136" s="437" t="str">
        <f>IF(【2】見・契!$Q136="",IF($P136="講師",IF($E136="","",TIME(HOUR($G136-$E136),ROUNDUP(MINUTE($G136-$E136)/30,0)*30,0)*24),""),IF(OR(【2】見・契!$E136&lt;&gt;$E136,【2】見・契!$G136&lt;&gt;$G136),TIME(HOUR($G136-$E136),ROUNDUP(MINUTE($G136-$E136)/30,0)*30,0)*24,IF($P136&lt;&gt;"講師","",【2】見・契!$Q136)))</f>
        <v/>
      </c>
      <c r="R136" s="433" t="str">
        <f>IF($M136="","",IF($P136="講師",IF($O136="サブ",HLOOKUP(M136,'2024単価表'!$A$4:$B$5,2,FALSE)/2,HLOOKUP(M136,'2024単価表'!$A$4:$B$5,2,FALSE)),""))</f>
        <v/>
      </c>
      <c r="S136" s="410" t="str">
        <f t="shared" si="24"/>
        <v/>
      </c>
      <c r="T136" s="437" t="str">
        <f>IF(【2】見・契!$T136="",IF($P136="検討会等参加",IF($E136="","",TIME(HOUR($G136-$E136),ROUNDUP(MINUTE($G136-$E136)/30,0)*30,0)*24),""),IF(OR(【2】見・契!$E136&lt;&gt;$E136,【2】見・契!$G136&lt;&gt;$G136),TIME(HOUR($G136-$E136),ROUNDUP(MINUTE($G136-$E136)/30,0)*30,0)*24,IF($P136&lt;&gt;"検討会等参加","",【2】見・契!$T136)))</f>
        <v/>
      </c>
      <c r="U136" s="433" t="str">
        <f>IF($M136="","",IF($P136="検討会等参加",HLOOKUP(M136,'2024単価表'!$A$11:$B$12,2,0),""))</f>
        <v/>
      </c>
      <c r="V136" s="410" t="str">
        <f t="shared" si="25"/>
        <v/>
      </c>
      <c r="W136" s="404" t="str">
        <f>IF(【2】見・契!W136="","",【2】見・契!W136)</f>
        <v/>
      </c>
      <c r="X136" s="434" t="str">
        <f>IF(【2】見・契!X136="","",【2】見・契!X136)</f>
        <v/>
      </c>
      <c r="Y136" s="705" t="str">
        <f>IF(【2】見・契!Y136="","",【2】見・契!Y136)</f>
        <v/>
      </c>
      <c r="Z136" s="410" t="str">
        <f t="shared" ref="Z136:Z190" si="28">IF(OR($X136="",$Y136=""),"",IF($Y136="日","1,500",IF($Y136="外","5,500")))</f>
        <v/>
      </c>
      <c r="AA136" s="410" t="str">
        <f t="shared" ref="AA136:AA190" si="29">IF(OR($X136="",$Y136=""),"",(X136*Z136))</f>
        <v/>
      </c>
      <c r="AB136" s="435" t="str">
        <f>IF(【2】見・契!AB136="","",【2】見・契!AB136)</f>
        <v/>
      </c>
      <c r="AC136" s="705" t="str">
        <f>IF(【2】見・契!AC136="","",【2】見・契!AC136)</f>
        <v/>
      </c>
      <c r="AD136" s="410" t="str">
        <f t="shared" ref="AD136:AD190" si="30">IF(OR($AB136="",$AC136=""),"",IF(OR($AB136="見学",$AB136="視察"),"10,000",IF($AB136="手土産","3,000")))</f>
        <v/>
      </c>
      <c r="AE136" s="410" t="str">
        <f t="shared" ref="AE136:AE190" si="31">IF(OR($AC136="",$AD136=""),"",(AD136*AC136))</f>
        <v/>
      </c>
      <c r="AF136" s="437" t="str">
        <f>IF(【2】見・契!$AF136="",IF($P136="講習料",IF($E136="","",TIME(HOUR($G136-$E136),ROUNDUP(MINUTE($G136-$E136)/30,0)*30,0)*24),""),IF(OR(【2】見・契!$E136&lt;&gt;$E136,【2】見・契!$G136&lt;&gt;$G136),TIME(HOUR($G136-$E136),ROUNDUP(MINUTE($G136-$E136)/30,0)*30,0)*24,IF($P136&lt;&gt;"講習料","",【2】見・契!$AF136)))</f>
        <v/>
      </c>
      <c r="AG136" s="433" t="str">
        <f>IF($M136="","",IF($P136="講習料",IF($O136="サブ",HLOOKUP(M136,'2024単価表'!$A$27:$B$28,2,0)/2,HLOOKUP(M136,'2024単価表'!$A$27:$B$28,2,0)),""))</f>
        <v/>
      </c>
      <c r="AH136" s="410" t="str">
        <f t="shared" si="26"/>
        <v/>
      </c>
      <c r="AI136" s="437" t="str">
        <f>IF(【2】見・契!$AI136="",IF($P136="検討会(法人参加)",IF($E136="","",TIME(HOUR($G136-$E136),ROUNDUP(MINUTE($G136-$E136)/30,0)*30,0)*24),""),IF(OR(【2】見・契!$E136&lt;&gt;$E136,【2】見・契!$G136&lt;&gt;$G136),TIME(HOUR($G136-$E136),ROUNDUP(MINUTE($G136-$E136)/30,0)*30,0)*24,IF($P136&lt;&gt;"検討会(法人参加)","",【2】見・契!$AI136)))</f>
        <v/>
      </c>
      <c r="AJ136" s="496" t="str">
        <f>IF($M136="","",IF($P136="検討会(法人参加)",HLOOKUP(M136,'2024単価表'!$A$27:$B$28,2,0)/2,""))</f>
        <v/>
      </c>
      <c r="AK136" s="410" t="str">
        <f t="shared" si="27"/>
        <v/>
      </c>
      <c r="AL136" s="436"/>
      <c r="AM136" s="745" t="str">
        <f>IF(【2】見・契!$AM136="","",【2】見・契!$AM136)</f>
        <v/>
      </c>
    </row>
    <row r="137" spans="4:39" ht="27.75" customHeight="1">
      <c r="D137" s="587" t="str">
        <f>IF(【2】見・契!D137="","",【2】見・契!D137)</f>
        <v/>
      </c>
      <c r="E137" s="438" t="str">
        <f>IF(【2】見・契!E137="","",【2】見・契!E137)</f>
        <v/>
      </c>
      <c r="F137" s="703" t="s">
        <v>245</v>
      </c>
      <c r="G137" s="402" t="str">
        <f>IF(【2】見・契!G137="","",【2】見・契!G137)</f>
        <v/>
      </c>
      <c r="H137" s="705" t="str">
        <f>IF(【2】見・契!H137="","",【2】見・契!H137)</f>
        <v/>
      </c>
      <c r="I137" s="1050" t="str">
        <f>IF(【2】見・契!I137="","",【2】見・契!I137)</f>
        <v/>
      </c>
      <c r="J137" s="1050"/>
      <c r="K137" s="737" t="str">
        <f>IF(【2】見・契!K137="","",【2】見・契!K137)</f>
        <v/>
      </c>
      <c r="L137" s="737" t="str">
        <f>IF(【2】見・契!L137="","",【2】見・契!L137)</f>
        <v/>
      </c>
      <c r="M137" s="403" t="str">
        <f>IF(【2】見・契!M137="","",【2】見・契!M137)</f>
        <v/>
      </c>
      <c r="N137" s="404" t="str">
        <f>IF(【2】見・契!N137="","",【2】見・契!N137)</f>
        <v/>
      </c>
      <c r="O137" s="430" t="str">
        <f>IF(【2】見・契!O137="","",【2】見・契!O137)</f>
        <v/>
      </c>
      <c r="P137" s="431" t="str">
        <f>IF(【2】見・契!P137="","",【2】見・契!P137)</f>
        <v/>
      </c>
      <c r="Q137" s="432" t="str">
        <f>IF(【2】見・契!$Q137="",IF($P137="講師",IF($E137="","",TIME(HOUR($G137-$E137),ROUNDUP(MINUTE($G137-$E137)/30,0)*30,0)*24),""),IF(OR(【2】見・契!$E137&lt;&gt;$E137,【2】見・契!$G137&lt;&gt;$G137),TIME(HOUR($G137-$E137),ROUNDUP(MINUTE($G137-$E137)/30,0)*30,0)*24,IF($P137&lt;&gt;"講師","",【2】見・契!$Q137)))</f>
        <v/>
      </c>
      <c r="R137" s="433" t="str">
        <f>IF($M137="","",IF($P137="講師",IF($O137="サブ",HLOOKUP(M137,'2024単価表'!$A$4:$B$5,2,FALSE)/2,HLOOKUP(M137,'2024単価表'!$A$4:$B$5,2,FALSE)),""))</f>
        <v/>
      </c>
      <c r="S137" s="410" t="str">
        <f t="shared" si="24"/>
        <v/>
      </c>
      <c r="T137" s="432" t="str">
        <f>IF(【2】見・契!$T137="",IF($P137="検討会等参加",IF($E137="","",TIME(HOUR($G137-$E137),ROUNDUP(MINUTE($G137-$E137)/30,0)*30,0)*24),""),IF(OR(【2】見・契!$E137&lt;&gt;$E137,【2】見・契!$G137&lt;&gt;$G137),TIME(HOUR($G137-$E137),ROUNDUP(MINUTE($G137-$E137)/30,0)*30,0)*24,IF($P137&lt;&gt;"検討会等参加","",【2】見・契!$T137)))</f>
        <v/>
      </c>
      <c r="U137" s="433" t="str">
        <f>IF($M137="","",IF($P137="検討会等参加",HLOOKUP(M137,'2024単価表'!$A$11:$B$12,2,0),""))</f>
        <v/>
      </c>
      <c r="V137" s="410" t="str">
        <f t="shared" si="25"/>
        <v/>
      </c>
      <c r="W137" s="404" t="str">
        <f>IF(【2】見・契!W137="","",【2】見・契!W137)</f>
        <v/>
      </c>
      <c r="X137" s="434" t="str">
        <f>IF(【2】見・契!X137="","",【2】見・契!X137)</f>
        <v/>
      </c>
      <c r="Y137" s="403" t="str">
        <f>IF(【2】見・契!Y137="","",【2】見・契!Y137)</f>
        <v/>
      </c>
      <c r="Z137" s="410" t="str">
        <f t="shared" si="28"/>
        <v/>
      </c>
      <c r="AA137" s="410" t="str">
        <f t="shared" si="29"/>
        <v/>
      </c>
      <c r="AB137" s="435" t="str">
        <f>IF(【2】見・契!AB137="","",【2】見・契!AB137)</f>
        <v/>
      </c>
      <c r="AC137" s="705" t="str">
        <f>IF(【2】見・契!AC137="","",【2】見・契!AC137)</f>
        <v/>
      </c>
      <c r="AD137" s="410" t="str">
        <f t="shared" si="30"/>
        <v/>
      </c>
      <c r="AE137" s="410" t="str">
        <f t="shared" si="31"/>
        <v/>
      </c>
      <c r="AF137" s="432" t="str">
        <f>IF(【2】見・契!$AF137="",IF($P137="講習料",IF($E137="","",TIME(HOUR($G137-$E137),ROUNDUP(MINUTE($G137-$E137)/30,0)*30,0)*24),""),IF(OR(【2】見・契!$E137&lt;&gt;$E137,【2】見・契!$G137&lt;&gt;$G137),TIME(HOUR($G137-$E137),ROUNDUP(MINUTE($G137-$E137)/30,0)*30,0)*24,IF($P137&lt;&gt;"講習料","",【2】見・契!$AF137)))</f>
        <v/>
      </c>
      <c r="AG137" s="433" t="str">
        <f>IF($M137="","",IF($P137="講習料",IF($O137="サブ",HLOOKUP(M137,'2024単価表'!$A$27:$B$28,2,0)/2,HLOOKUP(M137,'2024単価表'!$A$27:$B$28,2,0)),""))</f>
        <v/>
      </c>
      <c r="AH137" s="410" t="str">
        <f t="shared" si="26"/>
        <v/>
      </c>
      <c r="AI137" s="432" t="str">
        <f>IF(【2】見・契!$AI137="",IF($P137="検討会(法人参加)",IF($E137="","",TIME(HOUR($G137-$E137),ROUNDUP(MINUTE($G137-$E137)/30,0)*30,0)*24),""),IF(OR(【2】見・契!$E137&lt;&gt;$E137,【2】見・契!$G137&lt;&gt;$G137),TIME(HOUR($G137-$E137),ROUNDUP(MINUTE($G137-$E137)/30,0)*30,0)*24,IF($P137&lt;&gt;"検討会(法人参加)","",【2】見・契!$AI137)))</f>
        <v/>
      </c>
      <c r="AJ137" s="496" t="str">
        <f>IF($M137="","",IF($P137="検討会(法人参加)",HLOOKUP(M137,'2024単価表'!$A$27:$B$28,2,0)/2,""))</f>
        <v/>
      </c>
      <c r="AK137" s="410" t="str">
        <f t="shared" si="27"/>
        <v/>
      </c>
      <c r="AL137" s="436"/>
      <c r="AM137" s="745" t="str">
        <f>IF(【2】見・契!$AM137="","",【2】見・契!$AM137)</f>
        <v/>
      </c>
    </row>
    <row r="138" spans="4:39" ht="27.75" customHeight="1">
      <c r="D138" s="587" t="str">
        <f>IF(【2】見・契!D138="","",【2】見・契!D138)</f>
        <v/>
      </c>
      <c r="E138" s="438" t="str">
        <f>IF(【2】見・契!E138="","",【2】見・契!E138)</f>
        <v/>
      </c>
      <c r="F138" s="703" t="s">
        <v>244</v>
      </c>
      <c r="G138" s="402" t="str">
        <f>IF(【2】見・契!G138="","",【2】見・契!G138)</f>
        <v/>
      </c>
      <c r="H138" s="705" t="str">
        <f>IF(【2】見・契!H138="","",【2】見・契!H138)</f>
        <v/>
      </c>
      <c r="I138" s="1050" t="str">
        <f>IF(【2】見・契!I138="","",【2】見・契!I138)</f>
        <v/>
      </c>
      <c r="J138" s="1050"/>
      <c r="K138" s="737" t="str">
        <f>IF(【2】見・契!K138="","",【2】見・契!K138)</f>
        <v/>
      </c>
      <c r="L138" s="737" t="str">
        <f>IF(【2】見・契!L138="","",【2】見・契!L138)</f>
        <v/>
      </c>
      <c r="M138" s="705" t="str">
        <f>IF(【2】見・契!M138="","",【2】見・契!M138)</f>
        <v/>
      </c>
      <c r="N138" s="404" t="str">
        <f>IF(【2】見・契!N138="","",【2】見・契!N138)</f>
        <v/>
      </c>
      <c r="O138" s="430" t="str">
        <f>IF(【2】見・契!O138="","",【2】見・契!O138)</f>
        <v/>
      </c>
      <c r="P138" s="431" t="str">
        <f>IF(【2】見・契!P138="","",【2】見・契!P138)</f>
        <v/>
      </c>
      <c r="Q138" s="437" t="str">
        <f>IF(【2】見・契!$Q138="",IF($P138="講師",IF($E138="","",TIME(HOUR($G138-$E138),ROUNDUP(MINUTE($G138-$E138)/30,0)*30,0)*24),""),IF(OR(【2】見・契!$E138&lt;&gt;$E138,【2】見・契!$G138&lt;&gt;$G138),TIME(HOUR($G138-$E138),ROUNDUP(MINUTE($G138-$E138)/30,0)*30,0)*24,IF($P138&lt;&gt;"講師","",【2】見・契!$Q138)))</f>
        <v/>
      </c>
      <c r="R138" s="433" t="str">
        <f>IF($M138="","",IF($P138="講師",IF($O138="サブ",HLOOKUP(M138,'2024単価表'!$A$4:$B$5,2,FALSE)/2,HLOOKUP(M138,'2024単価表'!$A$4:$B$5,2,FALSE)),""))</f>
        <v/>
      </c>
      <c r="S138" s="410" t="str">
        <f t="shared" si="24"/>
        <v/>
      </c>
      <c r="T138" s="437" t="str">
        <f>IF(【2】見・契!$T138="",IF($P138="検討会等参加",IF($E138="","",TIME(HOUR($G138-$E138),ROUNDUP(MINUTE($G138-$E138)/30,0)*30,0)*24),""),IF(OR(【2】見・契!$E138&lt;&gt;$E138,【2】見・契!$G138&lt;&gt;$G138),TIME(HOUR($G138-$E138),ROUNDUP(MINUTE($G138-$E138)/30,0)*30,0)*24,IF($P138&lt;&gt;"検討会等参加","",【2】見・契!$T138)))</f>
        <v/>
      </c>
      <c r="U138" s="433" t="str">
        <f>IF($M138="","",IF($P138="検討会等参加",HLOOKUP(M138,'2024単価表'!$A$11:$B$12,2,0),""))</f>
        <v/>
      </c>
      <c r="V138" s="410" t="str">
        <f t="shared" si="25"/>
        <v/>
      </c>
      <c r="W138" s="404" t="str">
        <f>IF(【2】見・契!W138="","",【2】見・契!W138)</f>
        <v/>
      </c>
      <c r="X138" s="434" t="str">
        <f>IF(【2】見・契!X138="","",【2】見・契!X138)</f>
        <v/>
      </c>
      <c r="Y138" s="705" t="str">
        <f>IF(【2】見・契!Y138="","",【2】見・契!Y138)</f>
        <v/>
      </c>
      <c r="Z138" s="410" t="str">
        <f t="shared" si="28"/>
        <v/>
      </c>
      <c r="AA138" s="410" t="str">
        <f t="shared" si="29"/>
        <v/>
      </c>
      <c r="AB138" s="435" t="str">
        <f>IF(【2】見・契!AB138="","",【2】見・契!AB138)</f>
        <v/>
      </c>
      <c r="AC138" s="705" t="str">
        <f>IF(【2】見・契!AC138="","",【2】見・契!AC138)</f>
        <v/>
      </c>
      <c r="AD138" s="410" t="str">
        <f t="shared" si="30"/>
        <v/>
      </c>
      <c r="AE138" s="410" t="str">
        <f t="shared" si="31"/>
        <v/>
      </c>
      <c r="AF138" s="437" t="str">
        <f>IF(【2】見・契!$AF138="",IF($P138="講習料",IF($E138="","",TIME(HOUR($G138-$E138),ROUNDUP(MINUTE($G138-$E138)/30,0)*30,0)*24),""),IF(OR(【2】見・契!$E138&lt;&gt;$E138,【2】見・契!$G138&lt;&gt;$G138),TIME(HOUR($G138-$E138),ROUNDUP(MINUTE($G138-$E138)/30,0)*30,0)*24,IF($P138&lt;&gt;"講習料","",【2】見・契!$AF138)))</f>
        <v/>
      </c>
      <c r="AG138" s="433" t="str">
        <f>IF($M138="","",IF($P138="講習料",IF($O138="サブ",HLOOKUP(M138,'2024単価表'!$A$27:$B$28,2,0)/2,HLOOKUP(M138,'2024単価表'!$A$27:$B$28,2,0)),""))</f>
        <v/>
      </c>
      <c r="AH138" s="410" t="str">
        <f t="shared" si="26"/>
        <v/>
      </c>
      <c r="AI138" s="437" t="str">
        <f>IF(【2】見・契!$AI138="",IF($P138="検討会(法人参加)",IF($E138="","",TIME(HOUR($G138-$E138),ROUNDUP(MINUTE($G138-$E138)/30,0)*30,0)*24),""),IF(OR(【2】見・契!$E138&lt;&gt;$E138,【2】見・契!$G138&lt;&gt;$G138),TIME(HOUR($G138-$E138),ROUNDUP(MINUTE($G138-$E138)/30,0)*30,0)*24,IF($P138&lt;&gt;"検討会(法人参加)","",【2】見・契!$AI138)))</f>
        <v/>
      </c>
      <c r="AJ138" s="496" t="str">
        <f>IF($M138="","",IF($P138="検討会(法人参加)",HLOOKUP(M138,'2024単価表'!$A$27:$B$28,2,0)/2,""))</f>
        <v/>
      </c>
      <c r="AK138" s="410" t="str">
        <f t="shared" si="27"/>
        <v/>
      </c>
      <c r="AL138" s="436"/>
      <c r="AM138" s="745" t="str">
        <f>IF(【2】見・契!$AM138="","",【2】見・契!$AM138)</f>
        <v/>
      </c>
    </row>
    <row r="139" spans="4:39" ht="27.75" customHeight="1">
      <c r="D139" s="587" t="str">
        <f>IF(【2】見・契!D139="","",【2】見・契!D139)</f>
        <v/>
      </c>
      <c r="E139" s="438" t="str">
        <f>IF(【2】見・契!E139="","",【2】見・契!E139)</f>
        <v/>
      </c>
      <c r="F139" s="703" t="s">
        <v>245</v>
      </c>
      <c r="G139" s="402" t="str">
        <f>IF(【2】見・契!G139="","",【2】見・契!G139)</f>
        <v/>
      </c>
      <c r="H139" s="705" t="str">
        <f>IF(【2】見・契!H139="","",【2】見・契!H139)</f>
        <v/>
      </c>
      <c r="I139" s="1050" t="str">
        <f>IF(【2】見・契!I139="","",【2】見・契!I139)</f>
        <v/>
      </c>
      <c r="J139" s="1050"/>
      <c r="K139" s="737" t="str">
        <f>IF(【2】見・契!K139="","",【2】見・契!K139)</f>
        <v/>
      </c>
      <c r="L139" s="737" t="str">
        <f>IF(【2】見・契!L139="","",【2】見・契!L139)</f>
        <v/>
      </c>
      <c r="M139" s="403" t="str">
        <f>IF(【2】見・契!M139="","",【2】見・契!M139)</f>
        <v/>
      </c>
      <c r="N139" s="404" t="str">
        <f>IF(【2】見・契!N139="","",【2】見・契!N139)</f>
        <v/>
      </c>
      <c r="O139" s="430" t="str">
        <f>IF(【2】見・契!O139="","",【2】見・契!O139)</f>
        <v/>
      </c>
      <c r="P139" s="431" t="str">
        <f>IF(【2】見・契!P139="","",【2】見・契!P139)</f>
        <v/>
      </c>
      <c r="Q139" s="432" t="str">
        <f>IF(【2】見・契!$Q139="",IF($P139="講師",IF($E139="","",TIME(HOUR($G139-$E139),ROUNDUP(MINUTE($G139-$E139)/30,0)*30,0)*24),""),IF(OR(【2】見・契!$E139&lt;&gt;$E139,【2】見・契!$G139&lt;&gt;$G139),TIME(HOUR($G139-$E139),ROUNDUP(MINUTE($G139-$E139)/30,0)*30,0)*24,IF($P139&lt;&gt;"講師","",【2】見・契!$Q139)))</f>
        <v/>
      </c>
      <c r="R139" s="433" t="str">
        <f>IF($M139="","",IF($P139="講師",IF($O139="サブ",HLOOKUP(M139,'2024単価表'!$A$4:$B$5,2,FALSE)/2,HLOOKUP(M139,'2024単価表'!$A$4:$B$5,2,FALSE)),""))</f>
        <v/>
      </c>
      <c r="S139" s="410" t="str">
        <f t="shared" si="24"/>
        <v/>
      </c>
      <c r="T139" s="432" t="str">
        <f>IF(【2】見・契!$T139="",IF($P139="検討会等参加",IF($E139="","",TIME(HOUR($G139-$E139),ROUNDUP(MINUTE($G139-$E139)/30,0)*30,0)*24),""),IF(OR(【2】見・契!$E139&lt;&gt;$E139,【2】見・契!$G139&lt;&gt;$G139),TIME(HOUR($G139-$E139),ROUNDUP(MINUTE($G139-$E139)/30,0)*30,0)*24,IF($P139&lt;&gt;"検討会等参加","",【2】見・契!$T139)))</f>
        <v/>
      </c>
      <c r="U139" s="433" t="str">
        <f>IF($M139="","",IF($P139="検討会等参加",HLOOKUP(M139,'2024単価表'!$A$11:$B$12,2,0),""))</f>
        <v/>
      </c>
      <c r="V139" s="410" t="str">
        <f t="shared" si="25"/>
        <v/>
      </c>
      <c r="W139" s="404" t="str">
        <f>IF(【2】見・契!W139="","",【2】見・契!W139)</f>
        <v/>
      </c>
      <c r="X139" s="434" t="str">
        <f>IF(【2】見・契!X139="","",【2】見・契!X139)</f>
        <v/>
      </c>
      <c r="Y139" s="403" t="str">
        <f>IF(【2】見・契!Y139="","",【2】見・契!Y139)</f>
        <v/>
      </c>
      <c r="Z139" s="410" t="str">
        <f t="shared" si="28"/>
        <v/>
      </c>
      <c r="AA139" s="410" t="str">
        <f t="shared" si="29"/>
        <v/>
      </c>
      <c r="AB139" s="435" t="str">
        <f>IF(【2】見・契!AB139="","",【2】見・契!AB139)</f>
        <v/>
      </c>
      <c r="AC139" s="705" t="str">
        <f>IF(【2】見・契!AC139="","",【2】見・契!AC139)</f>
        <v/>
      </c>
      <c r="AD139" s="410" t="str">
        <f t="shared" si="30"/>
        <v/>
      </c>
      <c r="AE139" s="410" t="str">
        <f t="shared" si="31"/>
        <v/>
      </c>
      <c r="AF139" s="432" t="str">
        <f>IF(【2】見・契!$AF139="",IF($P139="講習料",IF($E139="","",TIME(HOUR($G139-$E139),ROUNDUP(MINUTE($G139-$E139)/30,0)*30,0)*24),""),IF(OR(【2】見・契!$E139&lt;&gt;$E139,【2】見・契!$G139&lt;&gt;$G139),TIME(HOUR($G139-$E139),ROUNDUP(MINUTE($G139-$E139)/30,0)*30,0)*24,IF($P139&lt;&gt;"講習料","",【2】見・契!$AF139)))</f>
        <v/>
      </c>
      <c r="AG139" s="433" t="str">
        <f>IF($M139="","",IF($P139="講習料",IF($O139="サブ",HLOOKUP(M139,'2024単価表'!$A$27:$B$28,2,0)/2,HLOOKUP(M139,'2024単価表'!$A$27:$B$28,2,0)),""))</f>
        <v/>
      </c>
      <c r="AH139" s="410" t="str">
        <f t="shared" si="26"/>
        <v/>
      </c>
      <c r="AI139" s="432" t="str">
        <f>IF(【2】見・契!$AI139="",IF($P139="検討会(法人参加)",IF($E139="","",TIME(HOUR($G139-$E139),ROUNDUP(MINUTE($G139-$E139)/30,0)*30,0)*24),""),IF(OR(【2】見・契!$E139&lt;&gt;$E139,【2】見・契!$G139&lt;&gt;$G139),TIME(HOUR($G139-$E139),ROUNDUP(MINUTE($G139-$E139)/30,0)*30,0)*24,IF($P139&lt;&gt;"検討会(法人参加)","",【2】見・契!$AI139)))</f>
        <v/>
      </c>
      <c r="AJ139" s="496" t="str">
        <f>IF($M139="","",IF($P139="検討会(法人参加)",HLOOKUP(M139,'2024単価表'!$A$27:$B$28,2,0)/2,""))</f>
        <v/>
      </c>
      <c r="AK139" s="410" t="str">
        <f t="shared" si="27"/>
        <v/>
      </c>
      <c r="AL139" s="436"/>
      <c r="AM139" s="745" t="str">
        <f>IF(【2】見・契!$AM139="","",【2】見・契!$AM139)</f>
        <v/>
      </c>
    </row>
    <row r="140" spans="4:39" ht="27.75" customHeight="1">
      <c r="D140" s="587" t="str">
        <f>IF(【2】見・契!D140="","",【2】見・契!D140)</f>
        <v/>
      </c>
      <c r="E140" s="438" t="str">
        <f>IF(【2】見・契!E140="","",【2】見・契!E140)</f>
        <v/>
      </c>
      <c r="F140" s="703" t="s">
        <v>244</v>
      </c>
      <c r="G140" s="402" t="str">
        <f>IF(【2】見・契!G140="","",【2】見・契!G140)</f>
        <v/>
      </c>
      <c r="H140" s="705" t="str">
        <f>IF(【2】見・契!H140="","",【2】見・契!H140)</f>
        <v/>
      </c>
      <c r="I140" s="1050" t="str">
        <f>IF(【2】見・契!I140="","",【2】見・契!I140)</f>
        <v/>
      </c>
      <c r="J140" s="1050"/>
      <c r="K140" s="737" t="str">
        <f>IF(【2】見・契!K140="","",【2】見・契!K140)</f>
        <v/>
      </c>
      <c r="L140" s="737" t="str">
        <f>IF(【2】見・契!L140="","",【2】見・契!L140)</f>
        <v/>
      </c>
      <c r="M140" s="705" t="str">
        <f>IF(【2】見・契!M140="","",【2】見・契!M140)</f>
        <v/>
      </c>
      <c r="N140" s="404" t="str">
        <f>IF(【2】見・契!N140="","",【2】見・契!N140)</f>
        <v/>
      </c>
      <c r="O140" s="430" t="str">
        <f>IF(【2】見・契!O140="","",【2】見・契!O140)</f>
        <v/>
      </c>
      <c r="P140" s="431" t="str">
        <f>IF(【2】見・契!P140="","",【2】見・契!P140)</f>
        <v/>
      </c>
      <c r="Q140" s="437" t="str">
        <f>IF(【2】見・契!$Q140="",IF($P140="講師",IF($E140="","",TIME(HOUR($G140-$E140),ROUNDUP(MINUTE($G140-$E140)/30,0)*30,0)*24),""),IF(OR(【2】見・契!$E140&lt;&gt;$E140,【2】見・契!$G140&lt;&gt;$G140),TIME(HOUR($G140-$E140),ROUNDUP(MINUTE($G140-$E140)/30,0)*30,0)*24,IF($P140&lt;&gt;"講師","",【2】見・契!$Q140)))</f>
        <v/>
      </c>
      <c r="R140" s="433" t="str">
        <f>IF($M140="","",IF($P140="講師",IF($O140="サブ",HLOOKUP(M140,'2024単価表'!$A$4:$B$5,2,FALSE)/2,HLOOKUP(M140,'2024単価表'!$A$4:$B$5,2,FALSE)),""))</f>
        <v/>
      </c>
      <c r="S140" s="410" t="str">
        <f t="shared" si="24"/>
        <v/>
      </c>
      <c r="T140" s="437" t="str">
        <f>IF(【2】見・契!$T140="",IF($P140="検討会等参加",IF($E140="","",TIME(HOUR($G140-$E140),ROUNDUP(MINUTE($G140-$E140)/30,0)*30,0)*24),""),IF(OR(【2】見・契!$E140&lt;&gt;$E140,【2】見・契!$G140&lt;&gt;$G140),TIME(HOUR($G140-$E140),ROUNDUP(MINUTE($G140-$E140)/30,0)*30,0)*24,IF($P140&lt;&gt;"検討会等参加","",【2】見・契!$T140)))</f>
        <v/>
      </c>
      <c r="U140" s="433" t="str">
        <f>IF($M140="","",IF($P140="検討会等参加",HLOOKUP(M140,'2024単価表'!$A$11:$B$12,2,0),""))</f>
        <v/>
      </c>
      <c r="V140" s="410" t="str">
        <f t="shared" si="25"/>
        <v/>
      </c>
      <c r="W140" s="404" t="str">
        <f>IF(【2】見・契!W140="","",【2】見・契!W140)</f>
        <v/>
      </c>
      <c r="X140" s="434" t="str">
        <f>IF(【2】見・契!X140="","",【2】見・契!X140)</f>
        <v/>
      </c>
      <c r="Y140" s="705" t="str">
        <f>IF(【2】見・契!Y140="","",【2】見・契!Y140)</f>
        <v/>
      </c>
      <c r="Z140" s="410" t="str">
        <f t="shared" si="28"/>
        <v/>
      </c>
      <c r="AA140" s="410" t="str">
        <f t="shared" si="29"/>
        <v/>
      </c>
      <c r="AB140" s="435" t="str">
        <f>IF(【2】見・契!AB140="","",【2】見・契!AB140)</f>
        <v/>
      </c>
      <c r="AC140" s="705" t="str">
        <f>IF(【2】見・契!AC140="","",【2】見・契!AC140)</f>
        <v/>
      </c>
      <c r="AD140" s="410" t="str">
        <f t="shared" si="30"/>
        <v/>
      </c>
      <c r="AE140" s="410" t="str">
        <f t="shared" si="31"/>
        <v/>
      </c>
      <c r="AF140" s="437" t="str">
        <f>IF(【2】見・契!$AF140="",IF($P140="講習料",IF($E140="","",TIME(HOUR($G140-$E140),ROUNDUP(MINUTE($G140-$E140)/30,0)*30,0)*24),""),IF(OR(【2】見・契!$E140&lt;&gt;$E140,【2】見・契!$G140&lt;&gt;$G140),TIME(HOUR($G140-$E140),ROUNDUP(MINUTE($G140-$E140)/30,0)*30,0)*24,IF($P140&lt;&gt;"講習料","",【2】見・契!$AF140)))</f>
        <v/>
      </c>
      <c r="AG140" s="433" t="str">
        <f>IF($M140="","",IF($P140="講習料",IF($O140="サブ",HLOOKUP(M140,'2024単価表'!$A$27:$B$28,2,0)/2,HLOOKUP(M140,'2024単価表'!$A$27:$B$28,2,0)),""))</f>
        <v/>
      </c>
      <c r="AH140" s="410" t="str">
        <f t="shared" si="26"/>
        <v/>
      </c>
      <c r="AI140" s="437" t="str">
        <f>IF(【2】見・契!$AI140="",IF($P140="検討会(法人参加)",IF($E140="","",TIME(HOUR($G140-$E140),ROUNDUP(MINUTE($G140-$E140)/30,0)*30,0)*24),""),IF(OR(【2】見・契!$E140&lt;&gt;$E140,【2】見・契!$G140&lt;&gt;$G140),TIME(HOUR($G140-$E140),ROUNDUP(MINUTE($G140-$E140)/30,0)*30,0)*24,IF($P140&lt;&gt;"検討会(法人参加)","",【2】見・契!$AI140)))</f>
        <v/>
      </c>
      <c r="AJ140" s="496" t="str">
        <f>IF($M140="","",IF($P140="検討会(法人参加)",HLOOKUP(M140,'2024単価表'!$A$27:$B$28,2,0)/2,""))</f>
        <v/>
      </c>
      <c r="AK140" s="410" t="str">
        <f t="shared" si="27"/>
        <v/>
      </c>
      <c r="AL140" s="436"/>
      <c r="AM140" s="745" t="str">
        <f>IF(【2】見・契!$AM140="","",【2】見・契!$AM140)</f>
        <v/>
      </c>
    </row>
    <row r="141" spans="4:39" ht="27.75" customHeight="1">
      <c r="D141" s="587" t="str">
        <f>IF(【2】見・契!D141="","",【2】見・契!D141)</f>
        <v/>
      </c>
      <c r="E141" s="438" t="str">
        <f>IF(【2】見・契!E141="","",【2】見・契!E141)</f>
        <v/>
      </c>
      <c r="F141" s="703" t="s">
        <v>245</v>
      </c>
      <c r="G141" s="402" t="str">
        <f>IF(【2】見・契!G141="","",【2】見・契!G141)</f>
        <v/>
      </c>
      <c r="H141" s="705" t="str">
        <f>IF(【2】見・契!H141="","",【2】見・契!H141)</f>
        <v/>
      </c>
      <c r="I141" s="1050" t="str">
        <f>IF(【2】見・契!I141="","",【2】見・契!I141)</f>
        <v/>
      </c>
      <c r="J141" s="1050"/>
      <c r="K141" s="737" t="str">
        <f>IF(【2】見・契!K141="","",【2】見・契!K141)</f>
        <v/>
      </c>
      <c r="L141" s="737" t="str">
        <f>IF(【2】見・契!L141="","",【2】見・契!L141)</f>
        <v/>
      </c>
      <c r="M141" s="403" t="str">
        <f>IF(【2】見・契!M141="","",【2】見・契!M141)</f>
        <v/>
      </c>
      <c r="N141" s="404" t="str">
        <f>IF(【2】見・契!N141="","",【2】見・契!N141)</f>
        <v/>
      </c>
      <c r="O141" s="430" t="str">
        <f>IF(【2】見・契!O141="","",【2】見・契!O141)</f>
        <v/>
      </c>
      <c r="P141" s="431" t="str">
        <f>IF(【2】見・契!P141="","",【2】見・契!P141)</f>
        <v/>
      </c>
      <c r="Q141" s="432" t="str">
        <f>IF(【2】見・契!$Q141="",IF($P141="講師",IF($E141="","",TIME(HOUR($G141-$E141),ROUNDUP(MINUTE($G141-$E141)/30,0)*30,0)*24),""),IF(OR(【2】見・契!$E141&lt;&gt;$E141,【2】見・契!$G141&lt;&gt;$G141),TIME(HOUR($G141-$E141),ROUNDUP(MINUTE($G141-$E141)/30,0)*30,0)*24,IF($P141&lt;&gt;"講師","",【2】見・契!$Q141)))</f>
        <v/>
      </c>
      <c r="R141" s="433" t="str">
        <f>IF($M141="","",IF($P141="講師",IF($O141="サブ",HLOOKUP(M141,'2024単価表'!$A$4:$B$5,2,FALSE)/2,HLOOKUP(M141,'2024単価表'!$A$4:$B$5,2,FALSE)),""))</f>
        <v/>
      </c>
      <c r="S141" s="410" t="str">
        <f t="shared" si="24"/>
        <v/>
      </c>
      <c r="T141" s="432" t="str">
        <f>IF(【2】見・契!$T141="",IF($P141="検討会等参加",IF($E141="","",TIME(HOUR($G141-$E141),ROUNDUP(MINUTE($G141-$E141)/30,0)*30,0)*24),""),IF(OR(【2】見・契!$E141&lt;&gt;$E141,【2】見・契!$G141&lt;&gt;$G141),TIME(HOUR($G141-$E141),ROUNDUP(MINUTE($G141-$E141)/30,0)*30,0)*24,IF($P141&lt;&gt;"検討会等参加","",【2】見・契!$T141)))</f>
        <v/>
      </c>
      <c r="U141" s="433" t="str">
        <f>IF($M141="","",IF($P141="検討会等参加",HLOOKUP(M141,'2024単価表'!$A$11:$B$12,2,0),""))</f>
        <v/>
      </c>
      <c r="V141" s="410" t="str">
        <f t="shared" si="25"/>
        <v/>
      </c>
      <c r="W141" s="404" t="str">
        <f>IF(【2】見・契!W141="","",【2】見・契!W141)</f>
        <v/>
      </c>
      <c r="X141" s="434" t="str">
        <f>IF(【2】見・契!X141="","",【2】見・契!X141)</f>
        <v/>
      </c>
      <c r="Y141" s="403" t="str">
        <f>IF(【2】見・契!Y141="","",【2】見・契!Y141)</f>
        <v/>
      </c>
      <c r="Z141" s="410" t="str">
        <f t="shared" si="28"/>
        <v/>
      </c>
      <c r="AA141" s="410" t="str">
        <f t="shared" si="29"/>
        <v/>
      </c>
      <c r="AB141" s="435" t="str">
        <f>IF(【2】見・契!AB141="","",【2】見・契!AB141)</f>
        <v/>
      </c>
      <c r="AC141" s="705" t="str">
        <f>IF(【2】見・契!AC141="","",【2】見・契!AC141)</f>
        <v/>
      </c>
      <c r="AD141" s="410" t="str">
        <f t="shared" si="30"/>
        <v/>
      </c>
      <c r="AE141" s="410" t="str">
        <f t="shared" si="31"/>
        <v/>
      </c>
      <c r="AF141" s="432" t="str">
        <f>IF(【2】見・契!$AF141="",IF($P141="講習料",IF($E141="","",TIME(HOUR($G141-$E141),ROUNDUP(MINUTE($G141-$E141)/30,0)*30,0)*24),""),IF(OR(【2】見・契!$E141&lt;&gt;$E141,【2】見・契!$G141&lt;&gt;$G141),TIME(HOUR($G141-$E141),ROUNDUP(MINUTE($G141-$E141)/30,0)*30,0)*24,IF($P141&lt;&gt;"講習料","",【2】見・契!$AF141)))</f>
        <v/>
      </c>
      <c r="AG141" s="433" t="str">
        <f>IF($M141="","",IF($P141="講習料",IF($O141="サブ",HLOOKUP(M141,'2024単価表'!$A$27:$B$28,2,0)/2,HLOOKUP(M141,'2024単価表'!$A$27:$B$28,2,0)),""))</f>
        <v/>
      </c>
      <c r="AH141" s="410" t="str">
        <f t="shared" si="26"/>
        <v/>
      </c>
      <c r="AI141" s="432" t="str">
        <f>IF(【2】見・契!$AI141="",IF($P141="検討会(法人参加)",IF($E141="","",TIME(HOUR($G141-$E141),ROUNDUP(MINUTE($G141-$E141)/30,0)*30,0)*24),""),IF(OR(【2】見・契!$E141&lt;&gt;$E141,【2】見・契!$G141&lt;&gt;$G141),TIME(HOUR($G141-$E141),ROUNDUP(MINUTE($G141-$E141)/30,0)*30,0)*24,IF($P141&lt;&gt;"検討会(法人参加)","",【2】見・契!$AI141)))</f>
        <v/>
      </c>
      <c r="AJ141" s="496" t="str">
        <f>IF($M141="","",IF($P141="検討会(法人参加)",HLOOKUP(M141,'2024単価表'!$A$27:$B$28,2,0)/2,""))</f>
        <v/>
      </c>
      <c r="AK141" s="410" t="str">
        <f t="shared" si="27"/>
        <v/>
      </c>
      <c r="AL141" s="436"/>
      <c r="AM141" s="745" t="str">
        <f>IF(【2】見・契!$AM141="","",【2】見・契!$AM141)</f>
        <v/>
      </c>
    </row>
    <row r="142" spans="4:39" ht="27.75" customHeight="1">
      <c r="D142" s="587" t="str">
        <f>IF(【2】見・契!D142="","",【2】見・契!D142)</f>
        <v/>
      </c>
      <c r="E142" s="438" t="str">
        <f>IF(【2】見・契!E142="","",【2】見・契!E142)</f>
        <v/>
      </c>
      <c r="F142" s="703" t="s">
        <v>244</v>
      </c>
      <c r="G142" s="402" t="str">
        <f>IF(【2】見・契!G142="","",【2】見・契!G142)</f>
        <v/>
      </c>
      <c r="H142" s="705" t="str">
        <f>IF(【2】見・契!H142="","",【2】見・契!H142)</f>
        <v/>
      </c>
      <c r="I142" s="1050" t="str">
        <f>IF(【2】見・契!I142="","",【2】見・契!I142)</f>
        <v/>
      </c>
      <c r="J142" s="1050"/>
      <c r="K142" s="737" t="str">
        <f>IF(【2】見・契!K142="","",【2】見・契!K142)</f>
        <v/>
      </c>
      <c r="L142" s="737" t="str">
        <f>IF(【2】見・契!L142="","",【2】見・契!L142)</f>
        <v/>
      </c>
      <c r="M142" s="705" t="str">
        <f>IF(【2】見・契!M142="","",【2】見・契!M142)</f>
        <v/>
      </c>
      <c r="N142" s="404" t="str">
        <f>IF(【2】見・契!N142="","",【2】見・契!N142)</f>
        <v/>
      </c>
      <c r="O142" s="430" t="str">
        <f>IF(【2】見・契!O142="","",【2】見・契!O142)</f>
        <v/>
      </c>
      <c r="P142" s="431" t="str">
        <f>IF(【2】見・契!P142="","",【2】見・契!P142)</f>
        <v/>
      </c>
      <c r="Q142" s="437" t="str">
        <f>IF(【2】見・契!$Q142="",IF($P142="講師",IF($E142="","",TIME(HOUR($G142-$E142),ROUNDUP(MINUTE($G142-$E142)/30,0)*30,0)*24),""),IF(OR(【2】見・契!$E142&lt;&gt;$E142,【2】見・契!$G142&lt;&gt;$G142),TIME(HOUR($G142-$E142),ROUNDUP(MINUTE($G142-$E142)/30,0)*30,0)*24,IF($P142&lt;&gt;"講師","",【2】見・契!$Q142)))</f>
        <v/>
      </c>
      <c r="R142" s="433" t="str">
        <f>IF($M142="","",IF($P142="講師",IF($O142="サブ",HLOOKUP(M142,'2024単価表'!$A$4:$B$5,2,FALSE)/2,HLOOKUP(M142,'2024単価表'!$A$4:$B$5,2,FALSE)),""))</f>
        <v/>
      </c>
      <c r="S142" s="410" t="str">
        <f t="shared" si="24"/>
        <v/>
      </c>
      <c r="T142" s="437" t="str">
        <f>IF(【2】見・契!$T142="",IF($P142="検討会等参加",IF($E142="","",TIME(HOUR($G142-$E142),ROUNDUP(MINUTE($G142-$E142)/30,0)*30,0)*24),""),IF(OR(【2】見・契!$E142&lt;&gt;$E142,【2】見・契!$G142&lt;&gt;$G142),TIME(HOUR($G142-$E142),ROUNDUP(MINUTE($G142-$E142)/30,0)*30,0)*24,IF($P142&lt;&gt;"検討会等参加","",【2】見・契!$T142)))</f>
        <v/>
      </c>
      <c r="U142" s="433" t="str">
        <f>IF($M142="","",IF($P142="検討会等参加",HLOOKUP(M142,'2024単価表'!$A$11:$B$12,2,0),""))</f>
        <v/>
      </c>
      <c r="V142" s="410" t="str">
        <f t="shared" si="25"/>
        <v/>
      </c>
      <c r="W142" s="404" t="str">
        <f>IF(【2】見・契!W142="","",【2】見・契!W142)</f>
        <v/>
      </c>
      <c r="X142" s="434" t="str">
        <f>IF(【2】見・契!X142="","",【2】見・契!X142)</f>
        <v/>
      </c>
      <c r="Y142" s="705" t="str">
        <f>IF(【2】見・契!Y142="","",【2】見・契!Y142)</f>
        <v/>
      </c>
      <c r="Z142" s="410" t="str">
        <f t="shared" si="28"/>
        <v/>
      </c>
      <c r="AA142" s="410" t="str">
        <f t="shared" si="29"/>
        <v/>
      </c>
      <c r="AB142" s="435" t="str">
        <f>IF(【2】見・契!AB142="","",【2】見・契!AB142)</f>
        <v/>
      </c>
      <c r="AC142" s="705" t="str">
        <f>IF(【2】見・契!AC142="","",【2】見・契!AC142)</f>
        <v/>
      </c>
      <c r="AD142" s="410" t="str">
        <f t="shared" si="30"/>
        <v/>
      </c>
      <c r="AE142" s="410" t="str">
        <f t="shared" si="31"/>
        <v/>
      </c>
      <c r="AF142" s="437" t="str">
        <f>IF(【2】見・契!$AF142="",IF($P142="講習料",IF($E142="","",TIME(HOUR($G142-$E142),ROUNDUP(MINUTE($G142-$E142)/30,0)*30,0)*24),""),IF(OR(【2】見・契!$E142&lt;&gt;$E142,【2】見・契!$G142&lt;&gt;$G142),TIME(HOUR($G142-$E142),ROUNDUP(MINUTE($G142-$E142)/30,0)*30,0)*24,IF($P142&lt;&gt;"講習料","",【2】見・契!$AF142)))</f>
        <v/>
      </c>
      <c r="AG142" s="433" t="str">
        <f>IF($M142="","",IF($P142="講習料",IF($O142="サブ",HLOOKUP(M142,'2024単価表'!$A$27:$B$28,2,0)/2,HLOOKUP(M142,'2024単価表'!$A$27:$B$28,2,0)),""))</f>
        <v/>
      </c>
      <c r="AH142" s="410" t="str">
        <f t="shared" si="26"/>
        <v/>
      </c>
      <c r="AI142" s="437" t="str">
        <f>IF(【2】見・契!$AI142="",IF($P142="検討会(法人参加)",IF($E142="","",TIME(HOUR($G142-$E142),ROUNDUP(MINUTE($G142-$E142)/30,0)*30,0)*24),""),IF(OR(【2】見・契!$E142&lt;&gt;$E142,【2】見・契!$G142&lt;&gt;$G142),TIME(HOUR($G142-$E142),ROUNDUP(MINUTE($G142-$E142)/30,0)*30,0)*24,IF($P142&lt;&gt;"検討会(法人参加)","",【2】見・契!$AI142)))</f>
        <v/>
      </c>
      <c r="AJ142" s="496" t="str">
        <f>IF($M142="","",IF($P142="検討会(法人参加)",HLOOKUP(M142,'2024単価表'!$A$27:$B$28,2,0)/2,""))</f>
        <v/>
      </c>
      <c r="AK142" s="410" t="str">
        <f t="shared" si="27"/>
        <v/>
      </c>
      <c r="AL142" s="436"/>
      <c r="AM142" s="745" t="str">
        <f>IF(【2】見・契!$AM142="","",【2】見・契!$AM142)</f>
        <v/>
      </c>
    </row>
    <row r="143" spans="4:39" ht="27.75" customHeight="1">
      <c r="D143" s="587" t="str">
        <f>IF(【2】見・契!D143="","",【2】見・契!D143)</f>
        <v/>
      </c>
      <c r="E143" s="438" t="str">
        <f>IF(【2】見・契!E143="","",【2】見・契!E143)</f>
        <v/>
      </c>
      <c r="F143" s="703" t="s">
        <v>245</v>
      </c>
      <c r="G143" s="402" t="str">
        <f>IF(【2】見・契!G143="","",【2】見・契!G143)</f>
        <v/>
      </c>
      <c r="H143" s="705" t="str">
        <f>IF(【2】見・契!H143="","",【2】見・契!H143)</f>
        <v/>
      </c>
      <c r="I143" s="1050" t="str">
        <f>IF(【2】見・契!I143="","",【2】見・契!I143)</f>
        <v/>
      </c>
      <c r="J143" s="1050"/>
      <c r="K143" s="737" t="str">
        <f>IF(【2】見・契!K143="","",【2】見・契!K143)</f>
        <v/>
      </c>
      <c r="L143" s="737" t="str">
        <f>IF(【2】見・契!L143="","",【2】見・契!L143)</f>
        <v/>
      </c>
      <c r="M143" s="403" t="str">
        <f>IF(【2】見・契!M143="","",【2】見・契!M143)</f>
        <v/>
      </c>
      <c r="N143" s="404" t="str">
        <f>IF(【2】見・契!N143="","",【2】見・契!N143)</f>
        <v/>
      </c>
      <c r="O143" s="430" t="str">
        <f>IF(【2】見・契!O143="","",【2】見・契!O143)</f>
        <v/>
      </c>
      <c r="P143" s="431" t="str">
        <f>IF(【2】見・契!P143="","",【2】見・契!P143)</f>
        <v/>
      </c>
      <c r="Q143" s="432" t="str">
        <f>IF(【2】見・契!$Q143="",IF($P143="講師",IF($E143="","",TIME(HOUR($G143-$E143),ROUNDUP(MINUTE($G143-$E143)/30,0)*30,0)*24),""),IF(OR(【2】見・契!$E143&lt;&gt;$E143,【2】見・契!$G143&lt;&gt;$G143),TIME(HOUR($G143-$E143),ROUNDUP(MINUTE($G143-$E143)/30,0)*30,0)*24,IF($P143&lt;&gt;"講師","",【2】見・契!$Q143)))</f>
        <v/>
      </c>
      <c r="R143" s="433" t="str">
        <f>IF($M143="","",IF($P143="講師",IF($O143="サブ",HLOOKUP(M143,'2024単価表'!$A$4:$B$5,2,FALSE)/2,HLOOKUP(M143,'2024単価表'!$A$4:$B$5,2,FALSE)),""))</f>
        <v/>
      </c>
      <c r="S143" s="410" t="str">
        <f t="shared" si="24"/>
        <v/>
      </c>
      <c r="T143" s="432" t="str">
        <f>IF(【2】見・契!$T143="",IF($P143="検討会等参加",IF($E143="","",TIME(HOUR($G143-$E143),ROUNDUP(MINUTE($G143-$E143)/30,0)*30,0)*24),""),IF(OR(【2】見・契!$E143&lt;&gt;$E143,【2】見・契!$G143&lt;&gt;$G143),TIME(HOUR($G143-$E143),ROUNDUP(MINUTE($G143-$E143)/30,0)*30,0)*24,IF($P143&lt;&gt;"検討会等参加","",【2】見・契!$T143)))</f>
        <v/>
      </c>
      <c r="U143" s="433" t="str">
        <f>IF($M143="","",IF($P143="検討会等参加",HLOOKUP(M143,'2024単価表'!$A$11:$B$12,2,0),""))</f>
        <v/>
      </c>
      <c r="V143" s="410" t="str">
        <f t="shared" si="25"/>
        <v/>
      </c>
      <c r="W143" s="404" t="str">
        <f>IF(【2】見・契!W143="","",【2】見・契!W143)</f>
        <v/>
      </c>
      <c r="X143" s="434" t="str">
        <f>IF(【2】見・契!X143="","",【2】見・契!X143)</f>
        <v/>
      </c>
      <c r="Y143" s="403" t="str">
        <f>IF(【2】見・契!Y143="","",【2】見・契!Y143)</f>
        <v/>
      </c>
      <c r="Z143" s="410" t="str">
        <f t="shared" si="28"/>
        <v/>
      </c>
      <c r="AA143" s="410" t="str">
        <f t="shared" si="29"/>
        <v/>
      </c>
      <c r="AB143" s="435" t="str">
        <f>IF(【2】見・契!AB143="","",【2】見・契!AB143)</f>
        <v/>
      </c>
      <c r="AC143" s="705" t="str">
        <f>IF(【2】見・契!AC143="","",【2】見・契!AC143)</f>
        <v/>
      </c>
      <c r="AD143" s="410" t="str">
        <f t="shared" si="30"/>
        <v/>
      </c>
      <c r="AE143" s="410" t="str">
        <f t="shared" si="31"/>
        <v/>
      </c>
      <c r="AF143" s="432" t="str">
        <f>IF(【2】見・契!$AF143="",IF($P143="講習料",IF($E143="","",TIME(HOUR($G143-$E143),ROUNDUP(MINUTE($G143-$E143)/30,0)*30,0)*24),""),IF(OR(【2】見・契!$E143&lt;&gt;$E143,【2】見・契!$G143&lt;&gt;$G143),TIME(HOUR($G143-$E143),ROUNDUP(MINUTE($G143-$E143)/30,0)*30,0)*24,IF($P143&lt;&gt;"講習料","",【2】見・契!$AF143)))</f>
        <v/>
      </c>
      <c r="AG143" s="433" t="str">
        <f>IF($M143="","",IF($P143="講習料",IF($O143="サブ",HLOOKUP(M143,'2024単価表'!$A$27:$B$28,2,0)/2,HLOOKUP(M143,'2024単価表'!$A$27:$B$28,2,0)),""))</f>
        <v/>
      </c>
      <c r="AH143" s="410" t="str">
        <f t="shared" si="26"/>
        <v/>
      </c>
      <c r="AI143" s="432" t="str">
        <f>IF(【2】見・契!$AI143="",IF($P143="検討会(法人参加)",IF($E143="","",TIME(HOUR($G143-$E143),ROUNDUP(MINUTE($G143-$E143)/30,0)*30,0)*24),""),IF(OR(【2】見・契!$E143&lt;&gt;$E143,【2】見・契!$G143&lt;&gt;$G143),TIME(HOUR($G143-$E143),ROUNDUP(MINUTE($G143-$E143)/30,0)*30,0)*24,IF($P143&lt;&gt;"検討会(法人参加)","",【2】見・契!$AI143)))</f>
        <v/>
      </c>
      <c r="AJ143" s="496" t="str">
        <f>IF($M143="","",IF($P143="検討会(法人参加)",HLOOKUP(M143,'2024単価表'!$A$27:$B$28,2,0)/2,""))</f>
        <v/>
      </c>
      <c r="AK143" s="410" t="str">
        <f t="shared" si="27"/>
        <v/>
      </c>
      <c r="AL143" s="436"/>
      <c r="AM143" s="745" t="str">
        <f>IF(【2】見・契!$AM143="","",【2】見・契!$AM143)</f>
        <v/>
      </c>
    </row>
    <row r="144" spans="4:39" ht="27.75" customHeight="1">
      <c r="D144" s="587" t="str">
        <f>IF(【2】見・契!D144="","",【2】見・契!D144)</f>
        <v/>
      </c>
      <c r="E144" s="438" t="str">
        <f>IF(【2】見・契!E144="","",【2】見・契!E144)</f>
        <v/>
      </c>
      <c r="F144" s="703" t="s">
        <v>244</v>
      </c>
      <c r="G144" s="402" t="str">
        <f>IF(【2】見・契!G144="","",【2】見・契!G144)</f>
        <v/>
      </c>
      <c r="H144" s="705" t="str">
        <f>IF(【2】見・契!H144="","",【2】見・契!H144)</f>
        <v/>
      </c>
      <c r="I144" s="1050" t="str">
        <f>IF(【2】見・契!I144="","",【2】見・契!I144)</f>
        <v/>
      </c>
      <c r="J144" s="1050"/>
      <c r="K144" s="737" t="str">
        <f>IF(【2】見・契!K144="","",【2】見・契!K144)</f>
        <v/>
      </c>
      <c r="L144" s="737" t="str">
        <f>IF(【2】見・契!L144="","",【2】見・契!L144)</f>
        <v/>
      </c>
      <c r="M144" s="705" t="str">
        <f>IF(【2】見・契!M144="","",【2】見・契!M144)</f>
        <v/>
      </c>
      <c r="N144" s="404" t="str">
        <f>IF(【2】見・契!N144="","",【2】見・契!N144)</f>
        <v/>
      </c>
      <c r="O144" s="430" t="str">
        <f>IF(【2】見・契!O144="","",【2】見・契!O144)</f>
        <v/>
      </c>
      <c r="P144" s="431" t="str">
        <f>IF(【2】見・契!P144="","",【2】見・契!P144)</f>
        <v/>
      </c>
      <c r="Q144" s="437" t="str">
        <f>IF(【2】見・契!$Q144="",IF($P144="講師",IF($E144="","",TIME(HOUR($G144-$E144),ROUNDUP(MINUTE($G144-$E144)/30,0)*30,0)*24),""),IF(OR(【2】見・契!$E144&lt;&gt;$E144,【2】見・契!$G144&lt;&gt;$G144),TIME(HOUR($G144-$E144),ROUNDUP(MINUTE($G144-$E144)/30,0)*30,0)*24,IF($P144&lt;&gt;"講師","",【2】見・契!$Q144)))</f>
        <v/>
      </c>
      <c r="R144" s="433" t="str">
        <f>IF($M144="","",IF($P144="講師",IF($O144="サブ",HLOOKUP(M144,'2024単価表'!$A$4:$B$5,2,FALSE)/2,HLOOKUP(M144,'2024単価表'!$A$4:$B$5,2,FALSE)),""))</f>
        <v/>
      </c>
      <c r="S144" s="410" t="str">
        <f t="shared" si="24"/>
        <v/>
      </c>
      <c r="T144" s="437" t="str">
        <f>IF(【2】見・契!$T144="",IF($P144="検討会等参加",IF($E144="","",TIME(HOUR($G144-$E144),ROUNDUP(MINUTE($G144-$E144)/30,0)*30,0)*24),""),IF(OR(【2】見・契!$E144&lt;&gt;$E144,【2】見・契!$G144&lt;&gt;$G144),TIME(HOUR($G144-$E144),ROUNDUP(MINUTE($G144-$E144)/30,0)*30,0)*24,IF($P144&lt;&gt;"検討会等参加","",【2】見・契!$T144)))</f>
        <v/>
      </c>
      <c r="U144" s="433" t="str">
        <f>IF($M144="","",IF($P144="検討会等参加",HLOOKUP(M144,'2024単価表'!$A$11:$B$12,2,0),""))</f>
        <v/>
      </c>
      <c r="V144" s="410" t="str">
        <f t="shared" si="25"/>
        <v/>
      </c>
      <c r="W144" s="404" t="str">
        <f>IF(【2】見・契!W144="","",【2】見・契!W144)</f>
        <v/>
      </c>
      <c r="X144" s="434" t="str">
        <f>IF(【2】見・契!X144="","",【2】見・契!X144)</f>
        <v/>
      </c>
      <c r="Y144" s="705" t="str">
        <f>IF(【2】見・契!Y144="","",【2】見・契!Y144)</f>
        <v/>
      </c>
      <c r="Z144" s="410" t="str">
        <f t="shared" si="28"/>
        <v/>
      </c>
      <c r="AA144" s="410" t="str">
        <f t="shared" si="29"/>
        <v/>
      </c>
      <c r="AB144" s="435" t="str">
        <f>IF(【2】見・契!AB144="","",【2】見・契!AB144)</f>
        <v/>
      </c>
      <c r="AC144" s="705" t="str">
        <f>IF(【2】見・契!AC144="","",【2】見・契!AC144)</f>
        <v/>
      </c>
      <c r="AD144" s="410" t="str">
        <f t="shared" si="30"/>
        <v/>
      </c>
      <c r="AE144" s="410" t="str">
        <f t="shared" si="31"/>
        <v/>
      </c>
      <c r="AF144" s="437" t="str">
        <f>IF(【2】見・契!$AF144="",IF($P144="講習料",IF($E144="","",TIME(HOUR($G144-$E144),ROUNDUP(MINUTE($G144-$E144)/30,0)*30,0)*24),""),IF(OR(【2】見・契!$E144&lt;&gt;$E144,【2】見・契!$G144&lt;&gt;$G144),TIME(HOUR($G144-$E144),ROUNDUP(MINUTE($G144-$E144)/30,0)*30,0)*24,IF($P144&lt;&gt;"講習料","",【2】見・契!$AF144)))</f>
        <v/>
      </c>
      <c r="AG144" s="433" t="str">
        <f>IF($M144="","",IF($P144="講習料",IF($O144="サブ",HLOOKUP(M144,'2024単価表'!$A$27:$B$28,2,0)/2,HLOOKUP(M144,'2024単価表'!$A$27:$B$28,2,0)),""))</f>
        <v/>
      </c>
      <c r="AH144" s="410" t="str">
        <f t="shared" si="26"/>
        <v/>
      </c>
      <c r="AI144" s="437" t="str">
        <f>IF(【2】見・契!$AI144="",IF($P144="検討会(法人参加)",IF($E144="","",TIME(HOUR($G144-$E144),ROUNDUP(MINUTE($G144-$E144)/30,0)*30,0)*24),""),IF(OR(【2】見・契!$E144&lt;&gt;$E144,【2】見・契!$G144&lt;&gt;$G144),TIME(HOUR($G144-$E144),ROUNDUP(MINUTE($G144-$E144)/30,0)*30,0)*24,IF($P144&lt;&gt;"検討会(法人参加)","",【2】見・契!$AI144)))</f>
        <v/>
      </c>
      <c r="AJ144" s="496" t="str">
        <f>IF($M144="","",IF($P144="検討会(法人参加)",HLOOKUP(M144,'2024単価表'!$A$27:$B$28,2,0)/2,""))</f>
        <v/>
      </c>
      <c r="AK144" s="410" t="str">
        <f t="shared" si="27"/>
        <v/>
      </c>
      <c r="AL144" s="436"/>
      <c r="AM144" s="745" t="str">
        <f>IF(【2】見・契!$AM144="","",【2】見・契!$AM144)</f>
        <v/>
      </c>
    </row>
    <row r="145" spans="4:39" ht="27.75" customHeight="1">
      <c r="D145" s="587" t="str">
        <f>IF(【2】見・契!D145="","",【2】見・契!D145)</f>
        <v/>
      </c>
      <c r="E145" s="438" t="str">
        <f>IF(【2】見・契!E145="","",【2】見・契!E145)</f>
        <v/>
      </c>
      <c r="F145" s="703" t="s">
        <v>245</v>
      </c>
      <c r="G145" s="402" t="str">
        <f>IF(【2】見・契!G145="","",【2】見・契!G145)</f>
        <v/>
      </c>
      <c r="H145" s="705" t="str">
        <f>IF(【2】見・契!H145="","",【2】見・契!H145)</f>
        <v/>
      </c>
      <c r="I145" s="1050" t="str">
        <f>IF(【2】見・契!I145="","",【2】見・契!I145)</f>
        <v/>
      </c>
      <c r="J145" s="1050"/>
      <c r="K145" s="737" t="str">
        <f>IF(【2】見・契!K145="","",【2】見・契!K145)</f>
        <v/>
      </c>
      <c r="L145" s="737" t="str">
        <f>IF(【2】見・契!L145="","",【2】見・契!L145)</f>
        <v/>
      </c>
      <c r="M145" s="403" t="str">
        <f>IF(【2】見・契!M145="","",【2】見・契!M145)</f>
        <v/>
      </c>
      <c r="N145" s="404" t="str">
        <f>IF(【2】見・契!N145="","",【2】見・契!N145)</f>
        <v/>
      </c>
      <c r="O145" s="430" t="str">
        <f>IF(【2】見・契!O145="","",【2】見・契!O145)</f>
        <v/>
      </c>
      <c r="P145" s="431" t="str">
        <f>IF(【2】見・契!P145="","",【2】見・契!P145)</f>
        <v/>
      </c>
      <c r="Q145" s="432" t="str">
        <f>IF(【2】見・契!$Q145="",IF($P145="講師",IF($E145="","",TIME(HOUR($G145-$E145),ROUNDUP(MINUTE($G145-$E145)/30,0)*30,0)*24),""),IF(OR(【2】見・契!$E145&lt;&gt;$E145,【2】見・契!$G145&lt;&gt;$G145),TIME(HOUR($G145-$E145),ROUNDUP(MINUTE($G145-$E145)/30,0)*30,0)*24,IF($P145&lt;&gt;"講師","",【2】見・契!$Q145)))</f>
        <v/>
      </c>
      <c r="R145" s="433" t="str">
        <f>IF($M145="","",IF($P145="講師",IF($O145="サブ",HLOOKUP(M145,'2024単価表'!$A$4:$B$5,2,FALSE)/2,HLOOKUP(M145,'2024単価表'!$A$4:$B$5,2,FALSE)),""))</f>
        <v/>
      </c>
      <c r="S145" s="410" t="str">
        <f t="shared" si="24"/>
        <v/>
      </c>
      <c r="T145" s="432" t="str">
        <f>IF(【2】見・契!$T145="",IF($P145="検討会等参加",IF($E145="","",TIME(HOUR($G145-$E145),ROUNDUP(MINUTE($G145-$E145)/30,0)*30,0)*24),""),IF(OR(【2】見・契!$E145&lt;&gt;$E145,【2】見・契!$G145&lt;&gt;$G145),TIME(HOUR($G145-$E145),ROUNDUP(MINUTE($G145-$E145)/30,0)*30,0)*24,IF($P145&lt;&gt;"検討会等参加","",【2】見・契!$T145)))</f>
        <v/>
      </c>
      <c r="U145" s="433" t="str">
        <f>IF($M145="","",IF($P145="検討会等参加",HLOOKUP(M145,'2024単価表'!$A$11:$B$12,2,0),""))</f>
        <v/>
      </c>
      <c r="V145" s="410" t="str">
        <f t="shared" si="25"/>
        <v/>
      </c>
      <c r="W145" s="404" t="str">
        <f>IF(【2】見・契!W145="","",【2】見・契!W145)</f>
        <v/>
      </c>
      <c r="X145" s="434" t="str">
        <f>IF(【2】見・契!X145="","",【2】見・契!X145)</f>
        <v/>
      </c>
      <c r="Y145" s="403" t="str">
        <f>IF(【2】見・契!Y145="","",【2】見・契!Y145)</f>
        <v/>
      </c>
      <c r="Z145" s="410" t="str">
        <f t="shared" si="28"/>
        <v/>
      </c>
      <c r="AA145" s="410" t="str">
        <f t="shared" si="29"/>
        <v/>
      </c>
      <c r="AB145" s="435" t="str">
        <f>IF(【2】見・契!AB145="","",【2】見・契!AB145)</f>
        <v/>
      </c>
      <c r="AC145" s="705" t="str">
        <f>IF(【2】見・契!AC145="","",【2】見・契!AC145)</f>
        <v/>
      </c>
      <c r="AD145" s="410" t="str">
        <f t="shared" si="30"/>
        <v/>
      </c>
      <c r="AE145" s="410" t="str">
        <f t="shared" si="31"/>
        <v/>
      </c>
      <c r="AF145" s="432" t="str">
        <f>IF(【2】見・契!$AF145="",IF($P145="講習料",IF($E145="","",TIME(HOUR($G145-$E145),ROUNDUP(MINUTE($G145-$E145)/30,0)*30,0)*24),""),IF(OR(【2】見・契!$E145&lt;&gt;$E145,【2】見・契!$G145&lt;&gt;$G145),TIME(HOUR($G145-$E145),ROUNDUP(MINUTE($G145-$E145)/30,0)*30,0)*24,IF($P145&lt;&gt;"講習料","",【2】見・契!$AF145)))</f>
        <v/>
      </c>
      <c r="AG145" s="433" t="str">
        <f>IF($M145="","",IF($P145="講習料",IF($O145="サブ",HLOOKUP(M145,'2024単価表'!$A$27:$B$28,2,0)/2,HLOOKUP(M145,'2024単価表'!$A$27:$B$28,2,0)),""))</f>
        <v/>
      </c>
      <c r="AH145" s="410" t="str">
        <f t="shared" si="26"/>
        <v/>
      </c>
      <c r="AI145" s="432" t="str">
        <f>IF(【2】見・契!$AI145="",IF($P145="検討会(法人参加)",IF($E145="","",TIME(HOUR($G145-$E145),ROUNDUP(MINUTE($G145-$E145)/30,0)*30,0)*24),""),IF(OR(【2】見・契!$E145&lt;&gt;$E145,【2】見・契!$G145&lt;&gt;$G145),TIME(HOUR($G145-$E145),ROUNDUP(MINUTE($G145-$E145)/30,0)*30,0)*24,IF($P145&lt;&gt;"検討会(法人参加)","",【2】見・契!$AI145)))</f>
        <v/>
      </c>
      <c r="AJ145" s="496" t="str">
        <f>IF($M145="","",IF($P145="検討会(法人参加)",HLOOKUP(M145,'2024単価表'!$A$27:$B$28,2,0)/2,""))</f>
        <v/>
      </c>
      <c r="AK145" s="410" t="str">
        <f t="shared" si="27"/>
        <v/>
      </c>
      <c r="AL145" s="436"/>
      <c r="AM145" s="745" t="str">
        <f>IF(【2】見・契!$AM145="","",【2】見・契!$AM145)</f>
        <v/>
      </c>
    </row>
    <row r="146" spans="4:39" ht="27.75" customHeight="1">
      <c r="D146" s="587" t="str">
        <f>IF(【2】見・契!D146="","",【2】見・契!D146)</f>
        <v/>
      </c>
      <c r="E146" s="438" t="str">
        <f>IF(【2】見・契!E146="","",【2】見・契!E146)</f>
        <v/>
      </c>
      <c r="F146" s="703" t="s">
        <v>244</v>
      </c>
      <c r="G146" s="402" t="str">
        <f>IF(【2】見・契!G146="","",【2】見・契!G146)</f>
        <v/>
      </c>
      <c r="H146" s="705" t="str">
        <f>IF(【2】見・契!H146="","",【2】見・契!H146)</f>
        <v/>
      </c>
      <c r="I146" s="1050" t="str">
        <f>IF(【2】見・契!I146="","",【2】見・契!I146)</f>
        <v/>
      </c>
      <c r="J146" s="1050"/>
      <c r="K146" s="737" t="str">
        <f>IF(【2】見・契!K146="","",【2】見・契!K146)</f>
        <v/>
      </c>
      <c r="L146" s="737" t="str">
        <f>IF(【2】見・契!L146="","",【2】見・契!L146)</f>
        <v/>
      </c>
      <c r="M146" s="705" t="str">
        <f>IF(【2】見・契!M146="","",【2】見・契!M146)</f>
        <v/>
      </c>
      <c r="N146" s="404" t="str">
        <f>IF(【2】見・契!N146="","",【2】見・契!N146)</f>
        <v/>
      </c>
      <c r="O146" s="430" t="str">
        <f>IF(【2】見・契!O146="","",【2】見・契!O146)</f>
        <v/>
      </c>
      <c r="P146" s="431" t="str">
        <f>IF(【2】見・契!P146="","",【2】見・契!P146)</f>
        <v/>
      </c>
      <c r="Q146" s="437" t="str">
        <f>IF(【2】見・契!$Q146="",IF($P146="講師",IF($E146="","",TIME(HOUR($G146-$E146),ROUNDUP(MINUTE($G146-$E146)/30,0)*30,0)*24),""),IF(OR(【2】見・契!$E146&lt;&gt;$E146,【2】見・契!$G146&lt;&gt;$G146),TIME(HOUR($G146-$E146),ROUNDUP(MINUTE($G146-$E146)/30,0)*30,0)*24,IF($P146&lt;&gt;"講師","",【2】見・契!$Q146)))</f>
        <v/>
      </c>
      <c r="R146" s="433" t="str">
        <f>IF($M146="","",IF($P146="講師",IF($O146="サブ",HLOOKUP(M146,'2024単価表'!$A$4:$B$5,2,FALSE)/2,HLOOKUP(M146,'2024単価表'!$A$4:$B$5,2,FALSE)),""))</f>
        <v/>
      </c>
      <c r="S146" s="410" t="str">
        <f t="shared" si="24"/>
        <v/>
      </c>
      <c r="T146" s="437" t="str">
        <f>IF(【2】見・契!$T146="",IF($P146="検討会等参加",IF($E146="","",TIME(HOUR($G146-$E146),ROUNDUP(MINUTE($G146-$E146)/30,0)*30,0)*24),""),IF(OR(【2】見・契!$E146&lt;&gt;$E146,【2】見・契!$G146&lt;&gt;$G146),TIME(HOUR($G146-$E146),ROUNDUP(MINUTE($G146-$E146)/30,0)*30,0)*24,IF($P146&lt;&gt;"検討会等参加","",【2】見・契!$T146)))</f>
        <v/>
      </c>
      <c r="U146" s="433" t="str">
        <f>IF($M146="","",IF($P146="検討会等参加",HLOOKUP(M146,'2024単価表'!$A$11:$B$12,2,0),""))</f>
        <v/>
      </c>
      <c r="V146" s="410" t="str">
        <f t="shared" si="25"/>
        <v/>
      </c>
      <c r="W146" s="404" t="str">
        <f>IF(【2】見・契!W146="","",【2】見・契!W146)</f>
        <v/>
      </c>
      <c r="X146" s="434" t="str">
        <f>IF(【2】見・契!X146="","",【2】見・契!X146)</f>
        <v/>
      </c>
      <c r="Y146" s="705" t="str">
        <f>IF(【2】見・契!Y146="","",【2】見・契!Y146)</f>
        <v/>
      </c>
      <c r="Z146" s="410" t="str">
        <f t="shared" si="28"/>
        <v/>
      </c>
      <c r="AA146" s="410" t="str">
        <f t="shared" si="29"/>
        <v/>
      </c>
      <c r="AB146" s="435" t="str">
        <f>IF(【2】見・契!AB146="","",【2】見・契!AB146)</f>
        <v/>
      </c>
      <c r="AC146" s="705" t="str">
        <f>IF(【2】見・契!AC146="","",【2】見・契!AC146)</f>
        <v/>
      </c>
      <c r="AD146" s="410" t="str">
        <f t="shared" si="30"/>
        <v/>
      </c>
      <c r="AE146" s="410" t="str">
        <f t="shared" si="31"/>
        <v/>
      </c>
      <c r="AF146" s="437" t="str">
        <f>IF(【2】見・契!$AF146="",IF($P146="講習料",IF($E146="","",TIME(HOUR($G146-$E146),ROUNDUP(MINUTE($G146-$E146)/30,0)*30,0)*24),""),IF(OR(【2】見・契!$E146&lt;&gt;$E146,【2】見・契!$G146&lt;&gt;$G146),TIME(HOUR($G146-$E146),ROUNDUP(MINUTE($G146-$E146)/30,0)*30,0)*24,IF($P146&lt;&gt;"講習料","",【2】見・契!$AF146)))</f>
        <v/>
      </c>
      <c r="AG146" s="433" t="str">
        <f>IF($M146="","",IF($P146="講習料",IF($O146="サブ",HLOOKUP(M146,'2024単価表'!$A$27:$B$28,2,0)/2,HLOOKUP(M146,'2024単価表'!$A$27:$B$28,2,0)),""))</f>
        <v/>
      </c>
      <c r="AH146" s="410" t="str">
        <f t="shared" si="26"/>
        <v/>
      </c>
      <c r="AI146" s="437" t="str">
        <f>IF(【2】見・契!$AI146="",IF($P146="検討会(法人参加)",IF($E146="","",TIME(HOUR($G146-$E146),ROUNDUP(MINUTE($G146-$E146)/30,0)*30,0)*24),""),IF(OR(【2】見・契!$E146&lt;&gt;$E146,【2】見・契!$G146&lt;&gt;$G146),TIME(HOUR($G146-$E146),ROUNDUP(MINUTE($G146-$E146)/30,0)*30,0)*24,IF($P146&lt;&gt;"検討会(法人参加)","",【2】見・契!$AI146)))</f>
        <v/>
      </c>
      <c r="AJ146" s="496" t="str">
        <f>IF($M146="","",IF($P146="検討会(法人参加)",HLOOKUP(M146,'2024単価表'!$A$27:$B$28,2,0)/2,""))</f>
        <v/>
      </c>
      <c r="AK146" s="410" t="str">
        <f t="shared" si="27"/>
        <v/>
      </c>
      <c r="AL146" s="436"/>
      <c r="AM146" s="745" t="str">
        <f>IF(【2】見・契!$AM146="","",【2】見・契!$AM146)</f>
        <v/>
      </c>
    </row>
    <row r="147" spans="4:39" ht="27.75" customHeight="1">
      <c r="D147" s="587" t="str">
        <f>IF(【2】見・契!D147="","",【2】見・契!D147)</f>
        <v/>
      </c>
      <c r="E147" s="438" t="str">
        <f>IF(【2】見・契!E147="","",【2】見・契!E147)</f>
        <v/>
      </c>
      <c r="F147" s="703" t="s">
        <v>245</v>
      </c>
      <c r="G147" s="402" t="str">
        <f>IF(【2】見・契!G147="","",【2】見・契!G147)</f>
        <v/>
      </c>
      <c r="H147" s="705" t="str">
        <f>IF(【2】見・契!H147="","",【2】見・契!H147)</f>
        <v/>
      </c>
      <c r="I147" s="1050" t="str">
        <f>IF(【2】見・契!I147="","",【2】見・契!I147)</f>
        <v/>
      </c>
      <c r="J147" s="1050"/>
      <c r="K147" s="737" t="str">
        <f>IF(【2】見・契!K147="","",【2】見・契!K147)</f>
        <v/>
      </c>
      <c r="L147" s="737" t="str">
        <f>IF(【2】見・契!L147="","",【2】見・契!L147)</f>
        <v/>
      </c>
      <c r="M147" s="403" t="str">
        <f>IF(【2】見・契!M147="","",【2】見・契!M147)</f>
        <v/>
      </c>
      <c r="N147" s="404" t="str">
        <f>IF(【2】見・契!N147="","",【2】見・契!N147)</f>
        <v/>
      </c>
      <c r="O147" s="430" t="str">
        <f>IF(【2】見・契!O147="","",【2】見・契!O147)</f>
        <v/>
      </c>
      <c r="P147" s="431" t="str">
        <f>IF(【2】見・契!P147="","",【2】見・契!P147)</f>
        <v/>
      </c>
      <c r="Q147" s="432" t="str">
        <f>IF(【2】見・契!$Q147="",IF($P147="講師",IF($E147="","",TIME(HOUR($G147-$E147),ROUNDUP(MINUTE($G147-$E147)/30,0)*30,0)*24),""),IF(OR(【2】見・契!$E147&lt;&gt;$E147,【2】見・契!$G147&lt;&gt;$G147),TIME(HOUR($G147-$E147),ROUNDUP(MINUTE($G147-$E147)/30,0)*30,0)*24,IF($P147&lt;&gt;"講師","",【2】見・契!$Q147)))</f>
        <v/>
      </c>
      <c r="R147" s="433" t="str">
        <f>IF($M147="","",IF($P147="講師",IF($O147="サブ",HLOOKUP(M147,'2024単価表'!$A$4:$B$5,2,FALSE)/2,HLOOKUP(M147,'2024単価表'!$A$4:$B$5,2,FALSE)),""))</f>
        <v/>
      </c>
      <c r="S147" s="410" t="str">
        <f t="shared" si="24"/>
        <v/>
      </c>
      <c r="T147" s="432" t="str">
        <f>IF(【2】見・契!$T147="",IF($P147="検討会等参加",IF($E147="","",TIME(HOUR($G147-$E147),ROUNDUP(MINUTE($G147-$E147)/30,0)*30,0)*24),""),IF(OR(【2】見・契!$E147&lt;&gt;$E147,【2】見・契!$G147&lt;&gt;$G147),TIME(HOUR($G147-$E147),ROUNDUP(MINUTE($G147-$E147)/30,0)*30,0)*24,IF($P147&lt;&gt;"検討会等参加","",【2】見・契!$T147)))</f>
        <v/>
      </c>
      <c r="U147" s="433" t="str">
        <f>IF($M147="","",IF($P147="検討会等参加",HLOOKUP(M147,'2024単価表'!$A$11:$B$12,2,0),""))</f>
        <v/>
      </c>
      <c r="V147" s="410" t="str">
        <f t="shared" si="25"/>
        <v/>
      </c>
      <c r="W147" s="404" t="str">
        <f>IF(【2】見・契!W147="","",【2】見・契!W147)</f>
        <v/>
      </c>
      <c r="X147" s="434" t="str">
        <f>IF(【2】見・契!X147="","",【2】見・契!X147)</f>
        <v/>
      </c>
      <c r="Y147" s="403" t="str">
        <f>IF(【2】見・契!Y147="","",【2】見・契!Y147)</f>
        <v/>
      </c>
      <c r="Z147" s="410" t="str">
        <f t="shared" si="28"/>
        <v/>
      </c>
      <c r="AA147" s="410" t="str">
        <f t="shared" si="29"/>
        <v/>
      </c>
      <c r="AB147" s="435" t="str">
        <f>IF(【2】見・契!AB147="","",【2】見・契!AB147)</f>
        <v/>
      </c>
      <c r="AC147" s="705" t="str">
        <f>IF(【2】見・契!AC147="","",【2】見・契!AC147)</f>
        <v/>
      </c>
      <c r="AD147" s="410" t="str">
        <f t="shared" si="30"/>
        <v/>
      </c>
      <c r="AE147" s="410" t="str">
        <f t="shared" si="31"/>
        <v/>
      </c>
      <c r="AF147" s="432" t="str">
        <f>IF(【2】見・契!$AF147="",IF($P147="講習料",IF($E147="","",TIME(HOUR($G147-$E147),ROUNDUP(MINUTE($G147-$E147)/30,0)*30,0)*24),""),IF(OR(【2】見・契!$E147&lt;&gt;$E147,【2】見・契!$G147&lt;&gt;$G147),TIME(HOUR($G147-$E147),ROUNDUP(MINUTE($G147-$E147)/30,0)*30,0)*24,IF($P147&lt;&gt;"講習料","",【2】見・契!$AF147)))</f>
        <v/>
      </c>
      <c r="AG147" s="433" t="str">
        <f>IF($M147="","",IF($P147="講習料",IF($O147="サブ",HLOOKUP(M147,'2024単価表'!$A$27:$B$28,2,0)/2,HLOOKUP(M147,'2024単価表'!$A$27:$B$28,2,0)),""))</f>
        <v/>
      </c>
      <c r="AH147" s="410" t="str">
        <f t="shared" si="26"/>
        <v/>
      </c>
      <c r="AI147" s="432" t="str">
        <f>IF(【2】見・契!$AI147="",IF($P147="検討会(法人参加)",IF($E147="","",TIME(HOUR($G147-$E147),ROUNDUP(MINUTE($G147-$E147)/30,0)*30,0)*24),""),IF(OR(【2】見・契!$E147&lt;&gt;$E147,【2】見・契!$G147&lt;&gt;$G147),TIME(HOUR($G147-$E147),ROUNDUP(MINUTE($G147-$E147)/30,0)*30,0)*24,IF($P147&lt;&gt;"検討会(法人参加)","",【2】見・契!$AI147)))</f>
        <v/>
      </c>
      <c r="AJ147" s="496" t="str">
        <f>IF($M147="","",IF($P147="検討会(法人参加)",HLOOKUP(M147,'2024単価表'!$A$27:$B$28,2,0)/2,""))</f>
        <v/>
      </c>
      <c r="AK147" s="410" t="str">
        <f t="shared" si="27"/>
        <v/>
      </c>
      <c r="AL147" s="436"/>
      <c r="AM147" s="745" t="str">
        <f>IF(【2】見・契!$AM147="","",【2】見・契!$AM147)</f>
        <v/>
      </c>
    </row>
    <row r="148" spans="4:39" ht="27.75" customHeight="1">
      <c r="D148" s="587" t="str">
        <f>IF(【2】見・契!D148="","",【2】見・契!D148)</f>
        <v/>
      </c>
      <c r="E148" s="438" t="str">
        <f>IF(【2】見・契!E148="","",【2】見・契!E148)</f>
        <v/>
      </c>
      <c r="F148" s="703" t="s">
        <v>244</v>
      </c>
      <c r="G148" s="402" t="str">
        <f>IF(【2】見・契!G148="","",【2】見・契!G148)</f>
        <v/>
      </c>
      <c r="H148" s="705" t="str">
        <f>IF(【2】見・契!H148="","",【2】見・契!H148)</f>
        <v/>
      </c>
      <c r="I148" s="1050" t="str">
        <f>IF(【2】見・契!I148="","",【2】見・契!I148)</f>
        <v/>
      </c>
      <c r="J148" s="1050"/>
      <c r="K148" s="737" t="str">
        <f>IF(【2】見・契!K148="","",【2】見・契!K148)</f>
        <v/>
      </c>
      <c r="L148" s="737" t="str">
        <f>IF(【2】見・契!L148="","",【2】見・契!L148)</f>
        <v/>
      </c>
      <c r="M148" s="705" t="str">
        <f>IF(【2】見・契!M148="","",【2】見・契!M148)</f>
        <v/>
      </c>
      <c r="N148" s="404" t="str">
        <f>IF(【2】見・契!N148="","",【2】見・契!N148)</f>
        <v/>
      </c>
      <c r="O148" s="430" t="str">
        <f>IF(【2】見・契!O148="","",【2】見・契!O148)</f>
        <v/>
      </c>
      <c r="P148" s="431" t="str">
        <f>IF(【2】見・契!P148="","",【2】見・契!P148)</f>
        <v/>
      </c>
      <c r="Q148" s="437" t="str">
        <f>IF(【2】見・契!$Q148="",IF($P148="講師",IF($E148="","",TIME(HOUR($G148-$E148),ROUNDUP(MINUTE($G148-$E148)/30,0)*30,0)*24),""),IF(OR(【2】見・契!$E148&lt;&gt;$E148,【2】見・契!$G148&lt;&gt;$G148),TIME(HOUR($G148-$E148),ROUNDUP(MINUTE($G148-$E148)/30,0)*30,0)*24,IF($P148&lt;&gt;"講師","",【2】見・契!$Q148)))</f>
        <v/>
      </c>
      <c r="R148" s="433" t="str">
        <f>IF($M148="","",IF($P148="講師",IF($O148="サブ",HLOOKUP(M148,'2024単価表'!$A$4:$B$5,2,FALSE)/2,HLOOKUP(M148,'2024単価表'!$A$4:$B$5,2,FALSE)),""))</f>
        <v/>
      </c>
      <c r="S148" s="410" t="str">
        <f t="shared" si="24"/>
        <v/>
      </c>
      <c r="T148" s="437" t="str">
        <f>IF(【2】見・契!$T148="",IF($P148="検討会等参加",IF($E148="","",TIME(HOUR($G148-$E148),ROUNDUP(MINUTE($G148-$E148)/30,0)*30,0)*24),""),IF(OR(【2】見・契!$E148&lt;&gt;$E148,【2】見・契!$G148&lt;&gt;$G148),TIME(HOUR($G148-$E148),ROUNDUP(MINUTE($G148-$E148)/30,0)*30,0)*24,IF($P148&lt;&gt;"検討会等参加","",【2】見・契!$T148)))</f>
        <v/>
      </c>
      <c r="U148" s="433" t="str">
        <f>IF($M148="","",IF($P148="検討会等参加",HLOOKUP(M148,'2024単価表'!$A$11:$B$12,2,0),""))</f>
        <v/>
      </c>
      <c r="V148" s="410" t="str">
        <f t="shared" si="25"/>
        <v/>
      </c>
      <c r="W148" s="404" t="str">
        <f>IF(【2】見・契!W148="","",【2】見・契!W148)</f>
        <v/>
      </c>
      <c r="X148" s="434" t="str">
        <f>IF(【2】見・契!X148="","",【2】見・契!X148)</f>
        <v/>
      </c>
      <c r="Y148" s="705" t="str">
        <f>IF(【2】見・契!Y148="","",【2】見・契!Y148)</f>
        <v/>
      </c>
      <c r="Z148" s="410" t="str">
        <f t="shared" si="28"/>
        <v/>
      </c>
      <c r="AA148" s="410" t="str">
        <f t="shared" si="29"/>
        <v/>
      </c>
      <c r="AB148" s="435" t="str">
        <f>IF(【2】見・契!AB148="","",【2】見・契!AB148)</f>
        <v/>
      </c>
      <c r="AC148" s="705" t="str">
        <f>IF(【2】見・契!AC148="","",【2】見・契!AC148)</f>
        <v/>
      </c>
      <c r="AD148" s="410" t="str">
        <f t="shared" si="30"/>
        <v/>
      </c>
      <c r="AE148" s="410" t="str">
        <f t="shared" si="31"/>
        <v/>
      </c>
      <c r="AF148" s="437" t="str">
        <f>IF(【2】見・契!$AF148="",IF($P148="講習料",IF($E148="","",TIME(HOUR($G148-$E148),ROUNDUP(MINUTE($G148-$E148)/30,0)*30,0)*24),""),IF(OR(【2】見・契!$E148&lt;&gt;$E148,【2】見・契!$G148&lt;&gt;$G148),TIME(HOUR($G148-$E148),ROUNDUP(MINUTE($G148-$E148)/30,0)*30,0)*24,IF($P148&lt;&gt;"講習料","",【2】見・契!$AF148)))</f>
        <v/>
      </c>
      <c r="AG148" s="433" t="str">
        <f>IF($M148="","",IF($P148="講習料",IF($O148="サブ",HLOOKUP(M148,'2024単価表'!$A$27:$B$28,2,0)/2,HLOOKUP(M148,'2024単価表'!$A$27:$B$28,2,0)),""))</f>
        <v/>
      </c>
      <c r="AH148" s="410" t="str">
        <f t="shared" si="26"/>
        <v/>
      </c>
      <c r="AI148" s="437" t="str">
        <f>IF(【2】見・契!$AI148="",IF($P148="検討会(法人参加)",IF($E148="","",TIME(HOUR($G148-$E148),ROUNDUP(MINUTE($G148-$E148)/30,0)*30,0)*24),""),IF(OR(【2】見・契!$E148&lt;&gt;$E148,【2】見・契!$G148&lt;&gt;$G148),TIME(HOUR($G148-$E148),ROUNDUP(MINUTE($G148-$E148)/30,0)*30,0)*24,IF($P148&lt;&gt;"検討会(法人参加)","",【2】見・契!$AI148)))</f>
        <v/>
      </c>
      <c r="AJ148" s="496" t="str">
        <f>IF($M148="","",IF($P148="検討会(法人参加)",HLOOKUP(M148,'2024単価表'!$A$27:$B$28,2,0)/2,""))</f>
        <v/>
      </c>
      <c r="AK148" s="410" t="str">
        <f t="shared" si="27"/>
        <v/>
      </c>
      <c r="AL148" s="436"/>
      <c r="AM148" s="745" t="str">
        <f>IF(【2】見・契!$AM148="","",【2】見・契!$AM148)</f>
        <v/>
      </c>
    </row>
    <row r="149" spans="4:39" ht="27.75" customHeight="1">
      <c r="D149" s="587" t="str">
        <f>IF(【2】見・契!D149="","",【2】見・契!D149)</f>
        <v/>
      </c>
      <c r="E149" s="438" t="str">
        <f>IF(【2】見・契!E149="","",【2】見・契!E149)</f>
        <v/>
      </c>
      <c r="F149" s="703" t="s">
        <v>245</v>
      </c>
      <c r="G149" s="402" t="str">
        <f>IF(【2】見・契!G149="","",【2】見・契!G149)</f>
        <v/>
      </c>
      <c r="H149" s="705" t="str">
        <f>IF(【2】見・契!H149="","",【2】見・契!H149)</f>
        <v/>
      </c>
      <c r="I149" s="1050" t="str">
        <f>IF(【2】見・契!I149="","",【2】見・契!I149)</f>
        <v/>
      </c>
      <c r="J149" s="1050"/>
      <c r="K149" s="737" t="str">
        <f>IF(【2】見・契!K149="","",【2】見・契!K149)</f>
        <v/>
      </c>
      <c r="L149" s="737" t="str">
        <f>IF(【2】見・契!L149="","",【2】見・契!L149)</f>
        <v/>
      </c>
      <c r="M149" s="403" t="str">
        <f>IF(【2】見・契!M149="","",【2】見・契!M149)</f>
        <v/>
      </c>
      <c r="N149" s="404" t="str">
        <f>IF(【2】見・契!N149="","",【2】見・契!N149)</f>
        <v/>
      </c>
      <c r="O149" s="430" t="str">
        <f>IF(【2】見・契!O149="","",【2】見・契!O149)</f>
        <v/>
      </c>
      <c r="P149" s="431" t="str">
        <f>IF(【2】見・契!P149="","",【2】見・契!P149)</f>
        <v/>
      </c>
      <c r="Q149" s="432" t="str">
        <f>IF(【2】見・契!$Q149="",IF($P149="講師",IF($E149="","",TIME(HOUR($G149-$E149),ROUNDUP(MINUTE($G149-$E149)/30,0)*30,0)*24),""),IF(OR(【2】見・契!$E149&lt;&gt;$E149,【2】見・契!$G149&lt;&gt;$G149),TIME(HOUR($G149-$E149),ROUNDUP(MINUTE($G149-$E149)/30,0)*30,0)*24,IF($P149&lt;&gt;"講師","",【2】見・契!$Q149)))</f>
        <v/>
      </c>
      <c r="R149" s="433" t="str">
        <f>IF($M149="","",IF($P149="講師",IF($O149="サブ",HLOOKUP(M149,'2024単価表'!$A$4:$B$5,2,FALSE)/2,HLOOKUP(M149,'2024単価表'!$A$4:$B$5,2,FALSE)),""))</f>
        <v/>
      </c>
      <c r="S149" s="410" t="str">
        <f t="shared" si="24"/>
        <v/>
      </c>
      <c r="T149" s="432" t="str">
        <f>IF(【2】見・契!$T149="",IF($P149="検討会等参加",IF($E149="","",TIME(HOUR($G149-$E149),ROUNDUP(MINUTE($G149-$E149)/30,0)*30,0)*24),""),IF(OR(【2】見・契!$E149&lt;&gt;$E149,【2】見・契!$G149&lt;&gt;$G149),TIME(HOUR($G149-$E149),ROUNDUP(MINUTE($G149-$E149)/30,0)*30,0)*24,IF($P149&lt;&gt;"検討会等参加","",【2】見・契!$T149)))</f>
        <v/>
      </c>
      <c r="U149" s="433" t="str">
        <f>IF($M149="","",IF($P149="検討会等参加",HLOOKUP(M149,'2024単価表'!$A$11:$B$12,2,0),""))</f>
        <v/>
      </c>
      <c r="V149" s="410" t="str">
        <f t="shared" si="25"/>
        <v/>
      </c>
      <c r="W149" s="404" t="str">
        <f>IF(【2】見・契!W149="","",【2】見・契!W149)</f>
        <v/>
      </c>
      <c r="X149" s="434" t="str">
        <f>IF(【2】見・契!X149="","",【2】見・契!X149)</f>
        <v/>
      </c>
      <c r="Y149" s="403" t="str">
        <f>IF(【2】見・契!Y149="","",【2】見・契!Y149)</f>
        <v/>
      </c>
      <c r="Z149" s="410" t="str">
        <f t="shared" si="28"/>
        <v/>
      </c>
      <c r="AA149" s="410" t="str">
        <f t="shared" si="29"/>
        <v/>
      </c>
      <c r="AB149" s="435" t="str">
        <f>IF(【2】見・契!AB149="","",【2】見・契!AB149)</f>
        <v/>
      </c>
      <c r="AC149" s="705" t="str">
        <f>IF(【2】見・契!AC149="","",【2】見・契!AC149)</f>
        <v/>
      </c>
      <c r="AD149" s="410" t="str">
        <f t="shared" si="30"/>
        <v/>
      </c>
      <c r="AE149" s="410" t="str">
        <f t="shared" si="31"/>
        <v/>
      </c>
      <c r="AF149" s="432" t="str">
        <f>IF(【2】見・契!$AF149="",IF($P149="講習料",IF($E149="","",TIME(HOUR($G149-$E149),ROUNDUP(MINUTE($G149-$E149)/30,0)*30,0)*24),""),IF(OR(【2】見・契!$E149&lt;&gt;$E149,【2】見・契!$G149&lt;&gt;$G149),TIME(HOUR($G149-$E149),ROUNDUP(MINUTE($G149-$E149)/30,0)*30,0)*24,IF($P149&lt;&gt;"講習料","",【2】見・契!$AF149)))</f>
        <v/>
      </c>
      <c r="AG149" s="433" t="str">
        <f>IF($M149="","",IF($P149="講習料",IF($O149="サブ",HLOOKUP(M149,'2024単価表'!$A$27:$B$28,2,0)/2,HLOOKUP(M149,'2024単価表'!$A$27:$B$28,2,0)),""))</f>
        <v/>
      </c>
      <c r="AH149" s="410" t="str">
        <f t="shared" si="26"/>
        <v/>
      </c>
      <c r="AI149" s="432" t="str">
        <f>IF(【2】見・契!$AI149="",IF($P149="検討会(法人参加)",IF($E149="","",TIME(HOUR($G149-$E149),ROUNDUP(MINUTE($G149-$E149)/30,0)*30,0)*24),""),IF(OR(【2】見・契!$E149&lt;&gt;$E149,【2】見・契!$G149&lt;&gt;$G149),TIME(HOUR($G149-$E149),ROUNDUP(MINUTE($G149-$E149)/30,0)*30,0)*24,IF($P149&lt;&gt;"検討会(法人参加)","",【2】見・契!$AI149)))</f>
        <v/>
      </c>
      <c r="AJ149" s="496" t="str">
        <f>IF($M149="","",IF($P149="検討会(法人参加)",HLOOKUP(M149,'2024単価表'!$A$27:$B$28,2,0)/2,""))</f>
        <v/>
      </c>
      <c r="AK149" s="410" t="str">
        <f t="shared" si="27"/>
        <v/>
      </c>
      <c r="AL149" s="436"/>
      <c r="AM149" s="745" t="str">
        <f>IF(【2】見・契!$AM149="","",【2】見・契!$AM149)</f>
        <v/>
      </c>
    </row>
    <row r="150" spans="4:39" ht="27.75" customHeight="1">
      <c r="D150" s="587" t="str">
        <f>IF(【2】見・契!D150="","",【2】見・契!D150)</f>
        <v/>
      </c>
      <c r="E150" s="438" t="str">
        <f>IF(【2】見・契!E150="","",【2】見・契!E150)</f>
        <v/>
      </c>
      <c r="F150" s="703" t="s">
        <v>244</v>
      </c>
      <c r="G150" s="402" t="str">
        <f>IF(【2】見・契!G150="","",【2】見・契!G150)</f>
        <v/>
      </c>
      <c r="H150" s="705" t="str">
        <f>IF(【2】見・契!H150="","",【2】見・契!H150)</f>
        <v/>
      </c>
      <c r="I150" s="1050" t="str">
        <f>IF(【2】見・契!I150="","",【2】見・契!I150)</f>
        <v/>
      </c>
      <c r="J150" s="1050"/>
      <c r="K150" s="737" t="str">
        <f>IF(【2】見・契!K150="","",【2】見・契!K150)</f>
        <v/>
      </c>
      <c r="L150" s="737" t="str">
        <f>IF(【2】見・契!L150="","",【2】見・契!L150)</f>
        <v/>
      </c>
      <c r="M150" s="705" t="str">
        <f>IF(【2】見・契!M150="","",【2】見・契!M150)</f>
        <v/>
      </c>
      <c r="N150" s="404" t="str">
        <f>IF(【2】見・契!N150="","",【2】見・契!N150)</f>
        <v/>
      </c>
      <c r="O150" s="430" t="str">
        <f>IF(【2】見・契!O150="","",【2】見・契!O150)</f>
        <v/>
      </c>
      <c r="P150" s="431" t="str">
        <f>IF(【2】見・契!P150="","",【2】見・契!P150)</f>
        <v/>
      </c>
      <c r="Q150" s="437" t="str">
        <f>IF(【2】見・契!$Q150="",IF($P150="講師",IF($E150="","",TIME(HOUR($G150-$E150),ROUNDUP(MINUTE($G150-$E150)/30,0)*30,0)*24),""),IF(OR(【2】見・契!$E150&lt;&gt;$E150,【2】見・契!$G150&lt;&gt;$G150),TIME(HOUR($G150-$E150),ROUNDUP(MINUTE($G150-$E150)/30,0)*30,0)*24,IF($P150&lt;&gt;"講師","",【2】見・契!$Q150)))</f>
        <v/>
      </c>
      <c r="R150" s="433" t="str">
        <f>IF($M150="","",IF($P150="講師",IF($O150="サブ",HLOOKUP(M150,'2024単価表'!$A$4:$B$5,2,FALSE)/2,HLOOKUP(M150,'2024単価表'!$A$4:$B$5,2,FALSE)),""))</f>
        <v/>
      </c>
      <c r="S150" s="410" t="str">
        <f t="shared" si="24"/>
        <v/>
      </c>
      <c r="T150" s="437" t="str">
        <f>IF(【2】見・契!$T150="",IF($P150="検討会等参加",IF($E150="","",TIME(HOUR($G150-$E150),ROUNDUP(MINUTE($G150-$E150)/30,0)*30,0)*24),""),IF(OR(【2】見・契!$E150&lt;&gt;$E150,【2】見・契!$G150&lt;&gt;$G150),TIME(HOUR($G150-$E150),ROUNDUP(MINUTE($G150-$E150)/30,0)*30,0)*24,IF($P150&lt;&gt;"検討会等参加","",【2】見・契!$T150)))</f>
        <v/>
      </c>
      <c r="U150" s="433" t="str">
        <f>IF($M150="","",IF($P150="検討会等参加",HLOOKUP(M150,'2024単価表'!$A$11:$B$12,2,0),""))</f>
        <v/>
      </c>
      <c r="V150" s="410" t="str">
        <f t="shared" si="25"/>
        <v/>
      </c>
      <c r="W150" s="404" t="str">
        <f>IF(【2】見・契!W150="","",【2】見・契!W150)</f>
        <v/>
      </c>
      <c r="X150" s="434" t="str">
        <f>IF(【2】見・契!X150="","",【2】見・契!X150)</f>
        <v/>
      </c>
      <c r="Y150" s="705" t="str">
        <f>IF(【2】見・契!Y150="","",【2】見・契!Y150)</f>
        <v/>
      </c>
      <c r="Z150" s="410" t="str">
        <f t="shared" si="28"/>
        <v/>
      </c>
      <c r="AA150" s="410" t="str">
        <f t="shared" si="29"/>
        <v/>
      </c>
      <c r="AB150" s="435" t="str">
        <f>IF(【2】見・契!AB150="","",【2】見・契!AB150)</f>
        <v/>
      </c>
      <c r="AC150" s="705" t="str">
        <f>IF(【2】見・契!AC150="","",【2】見・契!AC150)</f>
        <v/>
      </c>
      <c r="AD150" s="410" t="str">
        <f t="shared" si="30"/>
        <v/>
      </c>
      <c r="AE150" s="410" t="str">
        <f t="shared" si="31"/>
        <v/>
      </c>
      <c r="AF150" s="437" t="str">
        <f>IF(【2】見・契!$AF150="",IF($P150="講習料",IF($E150="","",TIME(HOUR($G150-$E150),ROUNDUP(MINUTE($G150-$E150)/30,0)*30,0)*24),""),IF(OR(【2】見・契!$E150&lt;&gt;$E150,【2】見・契!$G150&lt;&gt;$G150),TIME(HOUR($G150-$E150),ROUNDUP(MINUTE($G150-$E150)/30,0)*30,0)*24,IF($P150&lt;&gt;"講習料","",【2】見・契!$AF150)))</f>
        <v/>
      </c>
      <c r="AG150" s="433" t="str">
        <f>IF($M150="","",IF($P150="講習料",IF($O150="サブ",HLOOKUP(M150,'2024単価表'!$A$27:$B$28,2,0)/2,HLOOKUP(M150,'2024単価表'!$A$27:$B$28,2,0)),""))</f>
        <v/>
      </c>
      <c r="AH150" s="410" t="str">
        <f t="shared" si="26"/>
        <v/>
      </c>
      <c r="AI150" s="437" t="str">
        <f>IF(【2】見・契!$AI150="",IF($P150="検討会(法人参加)",IF($E150="","",TIME(HOUR($G150-$E150),ROUNDUP(MINUTE($G150-$E150)/30,0)*30,0)*24),""),IF(OR(【2】見・契!$E150&lt;&gt;$E150,【2】見・契!$G150&lt;&gt;$G150),TIME(HOUR($G150-$E150),ROUNDUP(MINUTE($G150-$E150)/30,0)*30,0)*24,IF($P150&lt;&gt;"検討会(法人参加)","",【2】見・契!$AI150)))</f>
        <v/>
      </c>
      <c r="AJ150" s="496" t="str">
        <f>IF($M150="","",IF($P150="検討会(法人参加)",HLOOKUP(M150,'2024単価表'!$A$27:$B$28,2,0)/2,""))</f>
        <v/>
      </c>
      <c r="AK150" s="410" t="str">
        <f t="shared" si="27"/>
        <v/>
      </c>
      <c r="AL150" s="436"/>
      <c r="AM150" s="745" t="str">
        <f>IF(【2】見・契!$AM150="","",【2】見・契!$AM150)</f>
        <v/>
      </c>
    </row>
    <row r="151" spans="4:39" ht="27.75" customHeight="1">
      <c r="D151" s="587" t="str">
        <f>IF(【2】見・契!D151="","",【2】見・契!D151)</f>
        <v/>
      </c>
      <c r="E151" s="438" t="str">
        <f>IF(【2】見・契!E151="","",【2】見・契!E151)</f>
        <v/>
      </c>
      <c r="F151" s="703" t="s">
        <v>245</v>
      </c>
      <c r="G151" s="402" t="str">
        <f>IF(【2】見・契!G151="","",【2】見・契!G151)</f>
        <v/>
      </c>
      <c r="H151" s="705" t="str">
        <f>IF(【2】見・契!H151="","",【2】見・契!H151)</f>
        <v/>
      </c>
      <c r="I151" s="1050" t="str">
        <f>IF(【2】見・契!I151="","",【2】見・契!I151)</f>
        <v/>
      </c>
      <c r="J151" s="1050"/>
      <c r="K151" s="737" t="str">
        <f>IF(【2】見・契!K151="","",【2】見・契!K151)</f>
        <v/>
      </c>
      <c r="L151" s="737" t="str">
        <f>IF(【2】見・契!L151="","",【2】見・契!L151)</f>
        <v/>
      </c>
      <c r="M151" s="403" t="str">
        <f>IF(【2】見・契!M151="","",【2】見・契!M151)</f>
        <v/>
      </c>
      <c r="N151" s="404" t="str">
        <f>IF(【2】見・契!N151="","",【2】見・契!N151)</f>
        <v/>
      </c>
      <c r="O151" s="430" t="str">
        <f>IF(【2】見・契!O151="","",【2】見・契!O151)</f>
        <v/>
      </c>
      <c r="P151" s="431" t="str">
        <f>IF(【2】見・契!P151="","",【2】見・契!P151)</f>
        <v/>
      </c>
      <c r="Q151" s="432" t="str">
        <f>IF(【2】見・契!$Q151="",IF($P151="講師",IF($E151="","",TIME(HOUR($G151-$E151),ROUNDUP(MINUTE($G151-$E151)/30,0)*30,0)*24),""),IF(OR(【2】見・契!$E151&lt;&gt;$E151,【2】見・契!$G151&lt;&gt;$G151),TIME(HOUR($G151-$E151),ROUNDUP(MINUTE($G151-$E151)/30,0)*30,0)*24,IF($P151&lt;&gt;"講師","",【2】見・契!$Q151)))</f>
        <v/>
      </c>
      <c r="R151" s="433" t="str">
        <f>IF($M151="","",IF($P151="講師",IF($O151="サブ",HLOOKUP(M151,'2024単価表'!$A$4:$B$5,2,FALSE)/2,HLOOKUP(M151,'2024単価表'!$A$4:$B$5,2,FALSE)),""))</f>
        <v/>
      </c>
      <c r="S151" s="410" t="str">
        <f t="shared" si="24"/>
        <v/>
      </c>
      <c r="T151" s="432" t="str">
        <f>IF(【2】見・契!$T151="",IF($P151="検討会等参加",IF($E151="","",TIME(HOUR($G151-$E151),ROUNDUP(MINUTE($G151-$E151)/30,0)*30,0)*24),""),IF(OR(【2】見・契!$E151&lt;&gt;$E151,【2】見・契!$G151&lt;&gt;$G151),TIME(HOUR($G151-$E151),ROUNDUP(MINUTE($G151-$E151)/30,0)*30,0)*24,IF($P151&lt;&gt;"検討会等参加","",【2】見・契!$T151)))</f>
        <v/>
      </c>
      <c r="U151" s="433" t="str">
        <f>IF($M151="","",IF($P151="検討会等参加",HLOOKUP(M151,'2024単価表'!$A$11:$B$12,2,0),""))</f>
        <v/>
      </c>
      <c r="V151" s="410" t="str">
        <f t="shared" si="25"/>
        <v/>
      </c>
      <c r="W151" s="404" t="str">
        <f>IF(【2】見・契!W151="","",【2】見・契!W151)</f>
        <v/>
      </c>
      <c r="X151" s="434" t="str">
        <f>IF(【2】見・契!X151="","",【2】見・契!X151)</f>
        <v/>
      </c>
      <c r="Y151" s="403" t="str">
        <f>IF(【2】見・契!Y151="","",【2】見・契!Y151)</f>
        <v/>
      </c>
      <c r="Z151" s="410" t="str">
        <f t="shared" si="28"/>
        <v/>
      </c>
      <c r="AA151" s="410" t="str">
        <f t="shared" si="29"/>
        <v/>
      </c>
      <c r="AB151" s="435" t="str">
        <f>IF(【2】見・契!AB151="","",【2】見・契!AB151)</f>
        <v/>
      </c>
      <c r="AC151" s="705" t="str">
        <f>IF(【2】見・契!AC151="","",【2】見・契!AC151)</f>
        <v/>
      </c>
      <c r="AD151" s="410" t="str">
        <f t="shared" si="30"/>
        <v/>
      </c>
      <c r="AE151" s="410" t="str">
        <f t="shared" si="31"/>
        <v/>
      </c>
      <c r="AF151" s="432" t="str">
        <f>IF(【2】見・契!$AF151="",IF($P151="講習料",IF($E151="","",TIME(HOUR($G151-$E151),ROUNDUP(MINUTE($G151-$E151)/30,0)*30,0)*24),""),IF(OR(【2】見・契!$E151&lt;&gt;$E151,【2】見・契!$G151&lt;&gt;$G151),TIME(HOUR($G151-$E151),ROUNDUP(MINUTE($G151-$E151)/30,0)*30,0)*24,IF($P151&lt;&gt;"講習料","",【2】見・契!$AF151)))</f>
        <v/>
      </c>
      <c r="AG151" s="433" t="str">
        <f>IF($M151="","",IF($P151="講習料",IF($O151="サブ",HLOOKUP(M151,'2024単価表'!$A$27:$B$28,2,0)/2,HLOOKUP(M151,'2024単価表'!$A$27:$B$28,2,0)),""))</f>
        <v/>
      </c>
      <c r="AH151" s="410" t="str">
        <f t="shared" si="26"/>
        <v/>
      </c>
      <c r="AI151" s="432" t="str">
        <f>IF(【2】見・契!$AI151="",IF($P151="検討会(法人参加)",IF($E151="","",TIME(HOUR($G151-$E151),ROUNDUP(MINUTE($G151-$E151)/30,0)*30,0)*24),""),IF(OR(【2】見・契!$E151&lt;&gt;$E151,【2】見・契!$G151&lt;&gt;$G151),TIME(HOUR($G151-$E151),ROUNDUP(MINUTE($G151-$E151)/30,0)*30,0)*24,IF($P151&lt;&gt;"検討会(法人参加)","",【2】見・契!$AI151)))</f>
        <v/>
      </c>
      <c r="AJ151" s="496" t="str">
        <f>IF($M151="","",IF($P151="検討会(法人参加)",HLOOKUP(M151,'2024単価表'!$A$27:$B$28,2,0)/2,""))</f>
        <v/>
      </c>
      <c r="AK151" s="410" t="str">
        <f t="shared" si="27"/>
        <v/>
      </c>
      <c r="AL151" s="436"/>
      <c r="AM151" s="745" t="str">
        <f>IF(【2】見・契!$AM151="","",【2】見・契!$AM151)</f>
        <v/>
      </c>
    </row>
    <row r="152" spans="4:39" ht="27.75" customHeight="1">
      <c r="D152" s="587" t="str">
        <f>IF(【2】見・契!D152="","",【2】見・契!D152)</f>
        <v/>
      </c>
      <c r="E152" s="438" t="str">
        <f>IF(【2】見・契!E152="","",【2】見・契!E152)</f>
        <v/>
      </c>
      <c r="F152" s="703" t="s">
        <v>244</v>
      </c>
      <c r="G152" s="402" t="str">
        <f>IF(【2】見・契!G152="","",【2】見・契!G152)</f>
        <v/>
      </c>
      <c r="H152" s="705" t="str">
        <f>IF(【2】見・契!H152="","",【2】見・契!H152)</f>
        <v/>
      </c>
      <c r="I152" s="1050" t="str">
        <f>IF(【2】見・契!I152="","",【2】見・契!I152)</f>
        <v/>
      </c>
      <c r="J152" s="1050"/>
      <c r="K152" s="737" t="str">
        <f>IF(【2】見・契!K152="","",【2】見・契!K152)</f>
        <v/>
      </c>
      <c r="L152" s="737" t="str">
        <f>IF(【2】見・契!L152="","",【2】見・契!L152)</f>
        <v/>
      </c>
      <c r="M152" s="705" t="str">
        <f>IF(【2】見・契!M152="","",【2】見・契!M152)</f>
        <v/>
      </c>
      <c r="N152" s="404" t="str">
        <f>IF(【2】見・契!N152="","",【2】見・契!N152)</f>
        <v/>
      </c>
      <c r="O152" s="430" t="str">
        <f>IF(【2】見・契!O152="","",【2】見・契!O152)</f>
        <v/>
      </c>
      <c r="P152" s="431" t="str">
        <f>IF(【2】見・契!P152="","",【2】見・契!P152)</f>
        <v/>
      </c>
      <c r="Q152" s="437" t="str">
        <f>IF(【2】見・契!$Q152="",IF($P152="講師",IF($E152="","",TIME(HOUR($G152-$E152),ROUNDUP(MINUTE($G152-$E152)/30,0)*30,0)*24),""),IF(OR(【2】見・契!$E152&lt;&gt;$E152,【2】見・契!$G152&lt;&gt;$G152),TIME(HOUR($G152-$E152),ROUNDUP(MINUTE($G152-$E152)/30,0)*30,0)*24,IF($P152&lt;&gt;"講師","",【2】見・契!$Q152)))</f>
        <v/>
      </c>
      <c r="R152" s="433" t="str">
        <f>IF($M152="","",IF($P152="講師",IF($O152="サブ",HLOOKUP(M152,'2024単価表'!$A$4:$B$5,2,FALSE)/2,HLOOKUP(M152,'2024単価表'!$A$4:$B$5,2,FALSE)),""))</f>
        <v/>
      </c>
      <c r="S152" s="410" t="str">
        <f t="shared" si="24"/>
        <v/>
      </c>
      <c r="T152" s="437" t="str">
        <f>IF(【2】見・契!$T152="",IF($P152="検討会等参加",IF($E152="","",TIME(HOUR($G152-$E152),ROUNDUP(MINUTE($G152-$E152)/30,0)*30,0)*24),""),IF(OR(【2】見・契!$E152&lt;&gt;$E152,【2】見・契!$G152&lt;&gt;$G152),TIME(HOUR($G152-$E152),ROUNDUP(MINUTE($G152-$E152)/30,0)*30,0)*24,IF($P152&lt;&gt;"検討会等参加","",【2】見・契!$T152)))</f>
        <v/>
      </c>
      <c r="U152" s="433" t="str">
        <f>IF($M152="","",IF($P152="検討会等参加",HLOOKUP(M152,'2024単価表'!$A$11:$B$12,2,0),""))</f>
        <v/>
      </c>
      <c r="V152" s="410" t="str">
        <f t="shared" si="25"/>
        <v/>
      </c>
      <c r="W152" s="404" t="str">
        <f>IF(【2】見・契!W152="","",【2】見・契!W152)</f>
        <v/>
      </c>
      <c r="X152" s="434" t="str">
        <f>IF(【2】見・契!X152="","",【2】見・契!X152)</f>
        <v/>
      </c>
      <c r="Y152" s="705" t="str">
        <f>IF(【2】見・契!Y152="","",【2】見・契!Y152)</f>
        <v/>
      </c>
      <c r="Z152" s="410" t="str">
        <f t="shared" si="28"/>
        <v/>
      </c>
      <c r="AA152" s="410" t="str">
        <f t="shared" si="29"/>
        <v/>
      </c>
      <c r="AB152" s="435" t="str">
        <f>IF(【2】見・契!AB152="","",【2】見・契!AB152)</f>
        <v/>
      </c>
      <c r="AC152" s="705" t="str">
        <f>IF(【2】見・契!AC152="","",【2】見・契!AC152)</f>
        <v/>
      </c>
      <c r="AD152" s="410" t="str">
        <f t="shared" si="30"/>
        <v/>
      </c>
      <c r="AE152" s="410" t="str">
        <f t="shared" si="31"/>
        <v/>
      </c>
      <c r="AF152" s="437" t="str">
        <f>IF(【2】見・契!$AF152="",IF($P152="講習料",IF($E152="","",TIME(HOUR($G152-$E152),ROUNDUP(MINUTE($G152-$E152)/30,0)*30,0)*24),""),IF(OR(【2】見・契!$E152&lt;&gt;$E152,【2】見・契!$G152&lt;&gt;$G152),TIME(HOUR($G152-$E152),ROUNDUP(MINUTE($G152-$E152)/30,0)*30,0)*24,IF($P152&lt;&gt;"講習料","",【2】見・契!$AF152)))</f>
        <v/>
      </c>
      <c r="AG152" s="433" t="str">
        <f>IF($M152="","",IF($P152="講習料",IF($O152="サブ",HLOOKUP(M152,'2024単価表'!$A$27:$B$28,2,0)/2,HLOOKUP(M152,'2024単価表'!$A$27:$B$28,2,0)),""))</f>
        <v/>
      </c>
      <c r="AH152" s="410" t="str">
        <f t="shared" si="26"/>
        <v/>
      </c>
      <c r="AI152" s="437" t="str">
        <f>IF(【2】見・契!$AI152="",IF($P152="検討会(法人参加)",IF($E152="","",TIME(HOUR($G152-$E152),ROUNDUP(MINUTE($G152-$E152)/30,0)*30,0)*24),""),IF(OR(【2】見・契!$E152&lt;&gt;$E152,【2】見・契!$G152&lt;&gt;$G152),TIME(HOUR($G152-$E152),ROUNDUP(MINUTE($G152-$E152)/30,0)*30,0)*24,IF($P152&lt;&gt;"検討会(法人参加)","",【2】見・契!$AI152)))</f>
        <v/>
      </c>
      <c r="AJ152" s="496" t="str">
        <f>IF($M152="","",IF($P152="検討会(法人参加)",HLOOKUP(M152,'2024単価表'!$A$27:$B$28,2,0)/2,""))</f>
        <v/>
      </c>
      <c r="AK152" s="410" t="str">
        <f t="shared" si="27"/>
        <v/>
      </c>
      <c r="AL152" s="436"/>
      <c r="AM152" s="745" t="str">
        <f>IF(【2】見・契!$AM152="","",【2】見・契!$AM152)</f>
        <v/>
      </c>
    </row>
    <row r="153" spans="4:39" ht="27.75" customHeight="1">
      <c r="D153" s="587" t="str">
        <f>IF(【2】見・契!D153="","",【2】見・契!D153)</f>
        <v/>
      </c>
      <c r="E153" s="438" t="str">
        <f>IF(【2】見・契!E153="","",【2】見・契!E153)</f>
        <v/>
      </c>
      <c r="F153" s="703" t="s">
        <v>245</v>
      </c>
      <c r="G153" s="402" t="str">
        <f>IF(【2】見・契!G153="","",【2】見・契!G153)</f>
        <v/>
      </c>
      <c r="H153" s="705" t="str">
        <f>IF(【2】見・契!H153="","",【2】見・契!H153)</f>
        <v/>
      </c>
      <c r="I153" s="1050" t="str">
        <f>IF(【2】見・契!I153="","",【2】見・契!I153)</f>
        <v/>
      </c>
      <c r="J153" s="1050"/>
      <c r="K153" s="737" t="str">
        <f>IF(【2】見・契!K153="","",【2】見・契!K153)</f>
        <v/>
      </c>
      <c r="L153" s="737" t="str">
        <f>IF(【2】見・契!L153="","",【2】見・契!L153)</f>
        <v/>
      </c>
      <c r="M153" s="403" t="str">
        <f>IF(【2】見・契!M153="","",【2】見・契!M153)</f>
        <v/>
      </c>
      <c r="N153" s="404" t="str">
        <f>IF(【2】見・契!N153="","",【2】見・契!N153)</f>
        <v/>
      </c>
      <c r="O153" s="430" t="str">
        <f>IF(【2】見・契!O153="","",【2】見・契!O153)</f>
        <v/>
      </c>
      <c r="P153" s="431" t="str">
        <f>IF(【2】見・契!P153="","",【2】見・契!P153)</f>
        <v/>
      </c>
      <c r="Q153" s="432" t="str">
        <f>IF(【2】見・契!$Q153="",IF($P153="講師",IF($E153="","",TIME(HOUR($G153-$E153),ROUNDUP(MINUTE($G153-$E153)/30,0)*30,0)*24),""),IF(OR(【2】見・契!$E153&lt;&gt;$E153,【2】見・契!$G153&lt;&gt;$G153),TIME(HOUR($G153-$E153),ROUNDUP(MINUTE($G153-$E153)/30,0)*30,0)*24,IF($P153&lt;&gt;"講師","",【2】見・契!$Q153)))</f>
        <v/>
      </c>
      <c r="R153" s="433" t="str">
        <f>IF($M153="","",IF($P153="講師",IF($O153="サブ",HLOOKUP(M153,'2024単価表'!$A$4:$B$5,2,FALSE)/2,HLOOKUP(M153,'2024単価表'!$A$4:$B$5,2,FALSE)),""))</f>
        <v/>
      </c>
      <c r="S153" s="410" t="str">
        <f t="shared" si="24"/>
        <v/>
      </c>
      <c r="T153" s="432" t="str">
        <f>IF(【2】見・契!$T153="",IF($P153="検討会等参加",IF($E153="","",TIME(HOUR($G153-$E153),ROUNDUP(MINUTE($G153-$E153)/30,0)*30,0)*24),""),IF(OR(【2】見・契!$E153&lt;&gt;$E153,【2】見・契!$G153&lt;&gt;$G153),TIME(HOUR($G153-$E153),ROUNDUP(MINUTE($G153-$E153)/30,0)*30,0)*24,IF($P153&lt;&gt;"検討会等参加","",【2】見・契!$T153)))</f>
        <v/>
      </c>
      <c r="U153" s="433" t="str">
        <f>IF($M153="","",IF($P153="検討会等参加",HLOOKUP(M153,'2024単価表'!$A$11:$B$12,2,0),""))</f>
        <v/>
      </c>
      <c r="V153" s="410" t="str">
        <f t="shared" si="25"/>
        <v/>
      </c>
      <c r="W153" s="404" t="str">
        <f>IF(【2】見・契!W153="","",【2】見・契!W153)</f>
        <v/>
      </c>
      <c r="X153" s="434" t="str">
        <f>IF(【2】見・契!X153="","",【2】見・契!X153)</f>
        <v/>
      </c>
      <c r="Y153" s="403" t="str">
        <f>IF(【2】見・契!Y153="","",【2】見・契!Y153)</f>
        <v/>
      </c>
      <c r="Z153" s="410" t="str">
        <f t="shared" si="28"/>
        <v/>
      </c>
      <c r="AA153" s="410" t="str">
        <f t="shared" si="29"/>
        <v/>
      </c>
      <c r="AB153" s="435" t="str">
        <f>IF(【2】見・契!AB153="","",【2】見・契!AB153)</f>
        <v/>
      </c>
      <c r="AC153" s="705" t="str">
        <f>IF(【2】見・契!AC153="","",【2】見・契!AC153)</f>
        <v/>
      </c>
      <c r="AD153" s="410" t="str">
        <f t="shared" si="30"/>
        <v/>
      </c>
      <c r="AE153" s="410" t="str">
        <f t="shared" si="31"/>
        <v/>
      </c>
      <c r="AF153" s="432" t="str">
        <f>IF(【2】見・契!$AF153="",IF($P153="講習料",IF($E153="","",TIME(HOUR($G153-$E153),ROUNDUP(MINUTE($G153-$E153)/30,0)*30,0)*24),""),IF(OR(【2】見・契!$E153&lt;&gt;$E153,【2】見・契!$G153&lt;&gt;$G153),TIME(HOUR($G153-$E153),ROUNDUP(MINUTE($G153-$E153)/30,0)*30,0)*24,IF($P153&lt;&gt;"講習料","",【2】見・契!$AF153)))</f>
        <v/>
      </c>
      <c r="AG153" s="433" t="str">
        <f>IF($M153="","",IF($P153="講習料",IF($O153="サブ",HLOOKUP(M153,'2024単価表'!$A$27:$B$28,2,0)/2,HLOOKUP(M153,'2024単価表'!$A$27:$B$28,2,0)),""))</f>
        <v/>
      </c>
      <c r="AH153" s="410" t="str">
        <f t="shared" si="26"/>
        <v/>
      </c>
      <c r="AI153" s="432" t="str">
        <f>IF(【2】見・契!$AI153="",IF($P153="検討会(法人参加)",IF($E153="","",TIME(HOUR($G153-$E153),ROUNDUP(MINUTE($G153-$E153)/30,0)*30,0)*24),""),IF(OR(【2】見・契!$E153&lt;&gt;$E153,【2】見・契!$G153&lt;&gt;$G153),TIME(HOUR($G153-$E153),ROUNDUP(MINUTE($G153-$E153)/30,0)*30,0)*24,IF($P153&lt;&gt;"検討会(法人参加)","",【2】見・契!$AI153)))</f>
        <v/>
      </c>
      <c r="AJ153" s="496" t="str">
        <f>IF($M153="","",IF($P153="検討会(法人参加)",HLOOKUP(M153,'2024単価表'!$A$27:$B$28,2,0)/2,""))</f>
        <v/>
      </c>
      <c r="AK153" s="410" t="str">
        <f t="shared" si="27"/>
        <v/>
      </c>
      <c r="AL153" s="436"/>
      <c r="AM153" s="745" t="str">
        <f>IF(【2】見・契!$AM153="","",【2】見・契!$AM153)</f>
        <v/>
      </c>
    </row>
    <row r="154" spans="4:39" ht="27.75" customHeight="1">
      <c r="D154" s="587" t="str">
        <f>IF(【2】見・契!D154="","",【2】見・契!D154)</f>
        <v/>
      </c>
      <c r="E154" s="438" t="str">
        <f>IF(【2】見・契!E154="","",【2】見・契!E154)</f>
        <v/>
      </c>
      <c r="F154" s="703" t="s">
        <v>244</v>
      </c>
      <c r="G154" s="402" t="str">
        <f>IF(【2】見・契!G154="","",【2】見・契!G154)</f>
        <v/>
      </c>
      <c r="H154" s="705" t="str">
        <f>IF(【2】見・契!H154="","",【2】見・契!H154)</f>
        <v/>
      </c>
      <c r="I154" s="1050" t="str">
        <f>IF(【2】見・契!I154="","",【2】見・契!I154)</f>
        <v/>
      </c>
      <c r="J154" s="1050"/>
      <c r="K154" s="737" t="str">
        <f>IF(【2】見・契!K154="","",【2】見・契!K154)</f>
        <v/>
      </c>
      <c r="L154" s="737" t="str">
        <f>IF(【2】見・契!L154="","",【2】見・契!L154)</f>
        <v/>
      </c>
      <c r="M154" s="705" t="str">
        <f>IF(【2】見・契!M154="","",【2】見・契!M154)</f>
        <v/>
      </c>
      <c r="N154" s="404" t="str">
        <f>IF(【2】見・契!N154="","",【2】見・契!N154)</f>
        <v/>
      </c>
      <c r="O154" s="430" t="str">
        <f>IF(【2】見・契!O154="","",【2】見・契!O154)</f>
        <v/>
      </c>
      <c r="P154" s="431" t="str">
        <f>IF(【2】見・契!P154="","",【2】見・契!P154)</f>
        <v/>
      </c>
      <c r="Q154" s="437" t="str">
        <f>IF(【2】見・契!$Q154="",IF($P154="講師",IF($E154="","",TIME(HOUR($G154-$E154),ROUNDUP(MINUTE($G154-$E154)/30,0)*30,0)*24),""),IF(OR(【2】見・契!$E154&lt;&gt;$E154,【2】見・契!$G154&lt;&gt;$G154),TIME(HOUR($G154-$E154),ROUNDUP(MINUTE($G154-$E154)/30,0)*30,0)*24,IF($P154&lt;&gt;"講師","",【2】見・契!$Q154)))</f>
        <v/>
      </c>
      <c r="R154" s="433" t="str">
        <f>IF($M154="","",IF($P154="講師",IF($O154="サブ",HLOOKUP(M154,'2024単価表'!$A$4:$B$5,2,FALSE)/2,HLOOKUP(M154,'2024単価表'!$A$4:$B$5,2,FALSE)),""))</f>
        <v/>
      </c>
      <c r="S154" s="410" t="str">
        <f t="shared" si="24"/>
        <v/>
      </c>
      <c r="T154" s="437" t="str">
        <f>IF(【2】見・契!$T154="",IF($P154="検討会等参加",IF($E154="","",TIME(HOUR($G154-$E154),ROUNDUP(MINUTE($G154-$E154)/30,0)*30,0)*24),""),IF(OR(【2】見・契!$E154&lt;&gt;$E154,【2】見・契!$G154&lt;&gt;$G154),TIME(HOUR($G154-$E154),ROUNDUP(MINUTE($G154-$E154)/30,0)*30,0)*24,IF($P154&lt;&gt;"検討会等参加","",【2】見・契!$T154)))</f>
        <v/>
      </c>
      <c r="U154" s="433" t="str">
        <f>IF($M154="","",IF($P154="検討会等参加",HLOOKUP(M154,'2024単価表'!$A$11:$B$12,2,0),""))</f>
        <v/>
      </c>
      <c r="V154" s="410" t="str">
        <f t="shared" si="25"/>
        <v/>
      </c>
      <c r="W154" s="404" t="str">
        <f>IF(【2】見・契!W154="","",【2】見・契!W154)</f>
        <v/>
      </c>
      <c r="X154" s="434" t="str">
        <f>IF(【2】見・契!X154="","",【2】見・契!X154)</f>
        <v/>
      </c>
      <c r="Y154" s="705" t="str">
        <f>IF(【2】見・契!Y154="","",【2】見・契!Y154)</f>
        <v/>
      </c>
      <c r="Z154" s="410" t="str">
        <f t="shared" si="28"/>
        <v/>
      </c>
      <c r="AA154" s="410" t="str">
        <f t="shared" si="29"/>
        <v/>
      </c>
      <c r="AB154" s="435" t="str">
        <f>IF(【2】見・契!AB154="","",【2】見・契!AB154)</f>
        <v/>
      </c>
      <c r="AC154" s="705" t="str">
        <f>IF(【2】見・契!AC154="","",【2】見・契!AC154)</f>
        <v/>
      </c>
      <c r="AD154" s="410" t="str">
        <f t="shared" si="30"/>
        <v/>
      </c>
      <c r="AE154" s="410" t="str">
        <f t="shared" si="31"/>
        <v/>
      </c>
      <c r="AF154" s="437" t="str">
        <f>IF(【2】見・契!$AF154="",IF($P154="講習料",IF($E154="","",TIME(HOUR($G154-$E154),ROUNDUP(MINUTE($G154-$E154)/30,0)*30,0)*24),""),IF(OR(【2】見・契!$E154&lt;&gt;$E154,【2】見・契!$G154&lt;&gt;$G154),TIME(HOUR($G154-$E154),ROUNDUP(MINUTE($G154-$E154)/30,0)*30,0)*24,IF($P154&lt;&gt;"講習料","",【2】見・契!$AF154)))</f>
        <v/>
      </c>
      <c r="AG154" s="433" t="str">
        <f>IF($M154="","",IF($P154="講習料",IF($O154="サブ",HLOOKUP(M154,'2024単価表'!$A$27:$B$28,2,0)/2,HLOOKUP(M154,'2024単価表'!$A$27:$B$28,2,0)),""))</f>
        <v/>
      </c>
      <c r="AH154" s="410" t="str">
        <f t="shared" si="26"/>
        <v/>
      </c>
      <c r="AI154" s="437" t="str">
        <f>IF(【2】見・契!$AI154="",IF($P154="検討会(法人参加)",IF($E154="","",TIME(HOUR($G154-$E154),ROUNDUP(MINUTE($G154-$E154)/30,0)*30,0)*24),""),IF(OR(【2】見・契!$E154&lt;&gt;$E154,【2】見・契!$G154&lt;&gt;$G154),TIME(HOUR($G154-$E154),ROUNDUP(MINUTE($G154-$E154)/30,0)*30,0)*24,IF($P154&lt;&gt;"検討会(法人参加)","",【2】見・契!$AI154)))</f>
        <v/>
      </c>
      <c r="AJ154" s="496" t="str">
        <f>IF($M154="","",IF($P154="検討会(法人参加)",HLOOKUP(M154,'2024単価表'!$A$27:$B$28,2,0)/2,""))</f>
        <v/>
      </c>
      <c r="AK154" s="410" t="str">
        <f t="shared" si="27"/>
        <v/>
      </c>
      <c r="AL154" s="436"/>
      <c r="AM154" s="745" t="str">
        <f>IF(【2】見・契!$AM154="","",【2】見・契!$AM154)</f>
        <v/>
      </c>
    </row>
    <row r="155" spans="4:39" ht="27.75" customHeight="1">
      <c r="D155" s="587" t="str">
        <f>IF(【2】見・契!D155="","",【2】見・契!D155)</f>
        <v/>
      </c>
      <c r="E155" s="438" t="str">
        <f>IF(【2】見・契!E155="","",【2】見・契!E155)</f>
        <v/>
      </c>
      <c r="F155" s="703" t="s">
        <v>245</v>
      </c>
      <c r="G155" s="402" t="str">
        <f>IF(【2】見・契!G155="","",【2】見・契!G155)</f>
        <v/>
      </c>
      <c r="H155" s="705" t="str">
        <f>IF(【2】見・契!H155="","",【2】見・契!H155)</f>
        <v/>
      </c>
      <c r="I155" s="1050" t="str">
        <f>IF(【2】見・契!I155="","",【2】見・契!I155)</f>
        <v/>
      </c>
      <c r="J155" s="1050"/>
      <c r="K155" s="737" t="str">
        <f>IF(【2】見・契!K155="","",【2】見・契!K155)</f>
        <v/>
      </c>
      <c r="L155" s="737" t="str">
        <f>IF(【2】見・契!L155="","",【2】見・契!L155)</f>
        <v/>
      </c>
      <c r="M155" s="403" t="str">
        <f>IF(【2】見・契!M155="","",【2】見・契!M155)</f>
        <v/>
      </c>
      <c r="N155" s="404" t="str">
        <f>IF(【2】見・契!N155="","",【2】見・契!N155)</f>
        <v/>
      </c>
      <c r="O155" s="430" t="str">
        <f>IF(【2】見・契!O155="","",【2】見・契!O155)</f>
        <v/>
      </c>
      <c r="P155" s="431" t="str">
        <f>IF(【2】見・契!P155="","",【2】見・契!P155)</f>
        <v/>
      </c>
      <c r="Q155" s="432" t="str">
        <f>IF(【2】見・契!$Q155="",IF($P155="講師",IF($E155="","",TIME(HOUR($G155-$E155),ROUNDUP(MINUTE($G155-$E155)/30,0)*30,0)*24),""),IF(OR(【2】見・契!$E155&lt;&gt;$E155,【2】見・契!$G155&lt;&gt;$G155),TIME(HOUR($G155-$E155),ROUNDUP(MINUTE($G155-$E155)/30,0)*30,0)*24,IF($P155&lt;&gt;"講師","",【2】見・契!$Q155)))</f>
        <v/>
      </c>
      <c r="R155" s="433" t="str">
        <f>IF($M155="","",IF($P155="講師",IF($O155="サブ",HLOOKUP(M155,'2024単価表'!$A$4:$B$5,2,FALSE)/2,HLOOKUP(M155,'2024単価表'!$A$4:$B$5,2,FALSE)),""))</f>
        <v/>
      </c>
      <c r="S155" s="410" t="str">
        <f t="shared" si="24"/>
        <v/>
      </c>
      <c r="T155" s="432" t="str">
        <f>IF(【2】見・契!$T155="",IF($P155="検討会等参加",IF($E155="","",TIME(HOUR($G155-$E155),ROUNDUP(MINUTE($G155-$E155)/30,0)*30,0)*24),""),IF(OR(【2】見・契!$E155&lt;&gt;$E155,【2】見・契!$G155&lt;&gt;$G155),TIME(HOUR($G155-$E155),ROUNDUP(MINUTE($G155-$E155)/30,0)*30,0)*24,IF($P155&lt;&gt;"検討会等参加","",【2】見・契!$T155)))</f>
        <v/>
      </c>
      <c r="U155" s="433" t="str">
        <f>IF($M155="","",IF($P155="検討会等参加",HLOOKUP(M155,'2024単価表'!$A$11:$B$12,2,0),""))</f>
        <v/>
      </c>
      <c r="V155" s="410" t="str">
        <f t="shared" si="25"/>
        <v/>
      </c>
      <c r="W155" s="404" t="str">
        <f>IF(【2】見・契!W155="","",【2】見・契!W155)</f>
        <v/>
      </c>
      <c r="X155" s="434" t="str">
        <f>IF(【2】見・契!X155="","",【2】見・契!X155)</f>
        <v/>
      </c>
      <c r="Y155" s="403" t="str">
        <f>IF(【2】見・契!Y155="","",【2】見・契!Y155)</f>
        <v/>
      </c>
      <c r="Z155" s="410" t="str">
        <f t="shared" si="28"/>
        <v/>
      </c>
      <c r="AA155" s="410" t="str">
        <f t="shared" si="29"/>
        <v/>
      </c>
      <c r="AB155" s="435" t="str">
        <f>IF(【2】見・契!AB155="","",【2】見・契!AB155)</f>
        <v/>
      </c>
      <c r="AC155" s="705" t="str">
        <f>IF(【2】見・契!AC155="","",【2】見・契!AC155)</f>
        <v/>
      </c>
      <c r="AD155" s="410" t="str">
        <f t="shared" si="30"/>
        <v/>
      </c>
      <c r="AE155" s="410" t="str">
        <f t="shared" si="31"/>
        <v/>
      </c>
      <c r="AF155" s="432" t="str">
        <f>IF(【2】見・契!$AF155="",IF($P155="講習料",IF($E155="","",TIME(HOUR($G155-$E155),ROUNDUP(MINUTE($G155-$E155)/30,0)*30,0)*24),""),IF(OR(【2】見・契!$E155&lt;&gt;$E155,【2】見・契!$G155&lt;&gt;$G155),TIME(HOUR($G155-$E155),ROUNDUP(MINUTE($G155-$E155)/30,0)*30,0)*24,IF($P155&lt;&gt;"講習料","",【2】見・契!$AF155)))</f>
        <v/>
      </c>
      <c r="AG155" s="433" t="str">
        <f>IF($M155="","",IF($P155="講習料",IF($O155="サブ",HLOOKUP(M155,'2024単価表'!$A$27:$B$28,2,0)/2,HLOOKUP(M155,'2024単価表'!$A$27:$B$28,2,0)),""))</f>
        <v/>
      </c>
      <c r="AH155" s="410" t="str">
        <f t="shared" si="26"/>
        <v/>
      </c>
      <c r="AI155" s="432" t="str">
        <f>IF(【2】見・契!$AI155="",IF($P155="検討会(法人参加)",IF($E155="","",TIME(HOUR($G155-$E155),ROUNDUP(MINUTE($G155-$E155)/30,0)*30,0)*24),""),IF(OR(【2】見・契!$E155&lt;&gt;$E155,【2】見・契!$G155&lt;&gt;$G155),TIME(HOUR($G155-$E155),ROUNDUP(MINUTE($G155-$E155)/30,0)*30,0)*24,IF($P155&lt;&gt;"検討会(法人参加)","",【2】見・契!$AI155)))</f>
        <v/>
      </c>
      <c r="AJ155" s="496" t="str">
        <f>IF($M155="","",IF($P155="検討会(法人参加)",HLOOKUP(M155,'2024単価表'!$A$27:$B$28,2,0)/2,""))</f>
        <v/>
      </c>
      <c r="AK155" s="410" t="str">
        <f t="shared" si="27"/>
        <v/>
      </c>
      <c r="AL155" s="436"/>
      <c r="AM155" s="745" t="str">
        <f>IF(【2】見・契!$AM155="","",【2】見・契!$AM155)</f>
        <v/>
      </c>
    </row>
    <row r="156" spans="4:39" ht="27.75" customHeight="1">
      <c r="D156" s="587" t="str">
        <f>IF(【2】見・契!D156="","",【2】見・契!D156)</f>
        <v/>
      </c>
      <c r="E156" s="438" t="str">
        <f>IF(【2】見・契!E156="","",【2】見・契!E156)</f>
        <v/>
      </c>
      <c r="F156" s="703" t="s">
        <v>244</v>
      </c>
      <c r="G156" s="402" t="str">
        <f>IF(【2】見・契!G156="","",【2】見・契!G156)</f>
        <v/>
      </c>
      <c r="H156" s="705" t="str">
        <f>IF(【2】見・契!H156="","",【2】見・契!H156)</f>
        <v/>
      </c>
      <c r="I156" s="1050" t="str">
        <f>IF(【2】見・契!I156="","",【2】見・契!I156)</f>
        <v/>
      </c>
      <c r="J156" s="1050"/>
      <c r="K156" s="737" t="str">
        <f>IF(【2】見・契!K156="","",【2】見・契!K156)</f>
        <v/>
      </c>
      <c r="L156" s="737" t="str">
        <f>IF(【2】見・契!L156="","",【2】見・契!L156)</f>
        <v/>
      </c>
      <c r="M156" s="705" t="str">
        <f>IF(【2】見・契!M156="","",【2】見・契!M156)</f>
        <v/>
      </c>
      <c r="N156" s="404" t="str">
        <f>IF(【2】見・契!N156="","",【2】見・契!N156)</f>
        <v/>
      </c>
      <c r="O156" s="430" t="str">
        <f>IF(【2】見・契!O156="","",【2】見・契!O156)</f>
        <v/>
      </c>
      <c r="P156" s="431" t="str">
        <f>IF(【2】見・契!P156="","",【2】見・契!P156)</f>
        <v/>
      </c>
      <c r="Q156" s="437" t="str">
        <f>IF(【2】見・契!$Q156="",IF($P156="講師",IF($E156="","",TIME(HOUR($G156-$E156),ROUNDUP(MINUTE($G156-$E156)/30,0)*30,0)*24),""),IF(OR(【2】見・契!$E156&lt;&gt;$E156,【2】見・契!$G156&lt;&gt;$G156),TIME(HOUR($G156-$E156),ROUNDUP(MINUTE($G156-$E156)/30,0)*30,0)*24,IF($P156&lt;&gt;"講師","",【2】見・契!$Q156)))</f>
        <v/>
      </c>
      <c r="R156" s="433" t="str">
        <f>IF($M156="","",IF($P156="講師",IF($O156="サブ",HLOOKUP(M156,'2024単価表'!$A$4:$B$5,2,FALSE)/2,HLOOKUP(M156,'2024単価表'!$A$4:$B$5,2,FALSE)),""))</f>
        <v/>
      </c>
      <c r="S156" s="410" t="str">
        <f t="shared" si="24"/>
        <v/>
      </c>
      <c r="T156" s="437" t="str">
        <f>IF(【2】見・契!$T156="",IF($P156="検討会等参加",IF($E156="","",TIME(HOUR($G156-$E156),ROUNDUP(MINUTE($G156-$E156)/30,0)*30,0)*24),""),IF(OR(【2】見・契!$E156&lt;&gt;$E156,【2】見・契!$G156&lt;&gt;$G156),TIME(HOUR($G156-$E156),ROUNDUP(MINUTE($G156-$E156)/30,0)*30,0)*24,IF($P156&lt;&gt;"検討会等参加","",【2】見・契!$T156)))</f>
        <v/>
      </c>
      <c r="U156" s="433" t="str">
        <f>IF($M156="","",IF($P156="検討会等参加",HLOOKUP(M156,'2024単価表'!$A$11:$B$12,2,0),""))</f>
        <v/>
      </c>
      <c r="V156" s="410" t="str">
        <f t="shared" si="25"/>
        <v/>
      </c>
      <c r="W156" s="404" t="str">
        <f>IF(【2】見・契!W156="","",【2】見・契!W156)</f>
        <v/>
      </c>
      <c r="X156" s="434" t="str">
        <f>IF(【2】見・契!X156="","",【2】見・契!X156)</f>
        <v/>
      </c>
      <c r="Y156" s="705" t="str">
        <f>IF(【2】見・契!Y156="","",【2】見・契!Y156)</f>
        <v/>
      </c>
      <c r="Z156" s="410" t="str">
        <f t="shared" si="28"/>
        <v/>
      </c>
      <c r="AA156" s="410" t="str">
        <f t="shared" si="29"/>
        <v/>
      </c>
      <c r="AB156" s="435" t="str">
        <f>IF(【2】見・契!AB156="","",【2】見・契!AB156)</f>
        <v/>
      </c>
      <c r="AC156" s="705" t="str">
        <f>IF(【2】見・契!AC156="","",【2】見・契!AC156)</f>
        <v/>
      </c>
      <c r="AD156" s="410" t="str">
        <f t="shared" si="30"/>
        <v/>
      </c>
      <c r="AE156" s="410" t="str">
        <f t="shared" si="31"/>
        <v/>
      </c>
      <c r="AF156" s="437" t="str">
        <f>IF(【2】見・契!$AF156="",IF($P156="講習料",IF($E156="","",TIME(HOUR($G156-$E156),ROUNDUP(MINUTE($G156-$E156)/30,0)*30,0)*24),""),IF(OR(【2】見・契!$E156&lt;&gt;$E156,【2】見・契!$G156&lt;&gt;$G156),TIME(HOUR($G156-$E156),ROUNDUP(MINUTE($G156-$E156)/30,0)*30,0)*24,IF($P156&lt;&gt;"講習料","",【2】見・契!$AF156)))</f>
        <v/>
      </c>
      <c r="AG156" s="433" t="str">
        <f>IF($M156="","",IF($P156="講習料",IF($O156="サブ",HLOOKUP(M156,'2024単価表'!$A$27:$B$28,2,0)/2,HLOOKUP(M156,'2024単価表'!$A$27:$B$28,2,0)),""))</f>
        <v/>
      </c>
      <c r="AH156" s="410" t="str">
        <f t="shared" si="26"/>
        <v/>
      </c>
      <c r="AI156" s="437" t="str">
        <f>IF(【2】見・契!$AI156="",IF($P156="検討会(法人参加)",IF($E156="","",TIME(HOUR($G156-$E156),ROUNDUP(MINUTE($G156-$E156)/30,0)*30,0)*24),""),IF(OR(【2】見・契!$E156&lt;&gt;$E156,【2】見・契!$G156&lt;&gt;$G156),TIME(HOUR($G156-$E156),ROUNDUP(MINUTE($G156-$E156)/30,0)*30,0)*24,IF($P156&lt;&gt;"検討会(法人参加)","",【2】見・契!$AI156)))</f>
        <v/>
      </c>
      <c r="AJ156" s="496" t="str">
        <f>IF($M156="","",IF($P156="検討会(法人参加)",HLOOKUP(M156,'2024単価表'!$A$27:$B$28,2,0)/2,""))</f>
        <v/>
      </c>
      <c r="AK156" s="410" t="str">
        <f t="shared" si="27"/>
        <v/>
      </c>
      <c r="AL156" s="436"/>
      <c r="AM156" s="745" t="str">
        <f>IF(【2】見・契!$AM156="","",【2】見・契!$AM156)</f>
        <v/>
      </c>
    </row>
    <row r="157" spans="4:39" ht="27.75" customHeight="1">
      <c r="D157" s="587" t="str">
        <f>IF(【2】見・契!D157="","",【2】見・契!D157)</f>
        <v/>
      </c>
      <c r="E157" s="438" t="str">
        <f>IF(【2】見・契!E157="","",【2】見・契!E157)</f>
        <v/>
      </c>
      <c r="F157" s="703" t="s">
        <v>245</v>
      </c>
      <c r="G157" s="402" t="str">
        <f>IF(【2】見・契!G157="","",【2】見・契!G157)</f>
        <v/>
      </c>
      <c r="H157" s="705" t="str">
        <f>IF(【2】見・契!H157="","",【2】見・契!H157)</f>
        <v/>
      </c>
      <c r="I157" s="1050" t="str">
        <f>IF(【2】見・契!I157="","",【2】見・契!I157)</f>
        <v/>
      </c>
      <c r="J157" s="1050"/>
      <c r="K157" s="737" t="str">
        <f>IF(【2】見・契!K157="","",【2】見・契!K157)</f>
        <v/>
      </c>
      <c r="L157" s="737" t="str">
        <f>IF(【2】見・契!L157="","",【2】見・契!L157)</f>
        <v/>
      </c>
      <c r="M157" s="403" t="str">
        <f>IF(【2】見・契!M157="","",【2】見・契!M157)</f>
        <v/>
      </c>
      <c r="N157" s="404" t="str">
        <f>IF(【2】見・契!N157="","",【2】見・契!N157)</f>
        <v/>
      </c>
      <c r="O157" s="430" t="str">
        <f>IF(【2】見・契!O157="","",【2】見・契!O157)</f>
        <v/>
      </c>
      <c r="P157" s="431" t="str">
        <f>IF(【2】見・契!P157="","",【2】見・契!P157)</f>
        <v/>
      </c>
      <c r="Q157" s="432" t="str">
        <f>IF(【2】見・契!$Q157="",IF($P157="講師",IF($E157="","",TIME(HOUR($G157-$E157),ROUNDUP(MINUTE($G157-$E157)/30,0)*30,0)*24),""),IF(OR(【2】見・契!$E157&lt;&gt;$E157,【2】見・契!$G157&lt;&gt;$G157),TIME(HOUR($G157-$E157),ROUNDUP(MINUTE($G157-$E157)/30,0)*30,0)*24,IF($P157&lt;&gt;"講師","",【2】見・契!$Q157)))</f>
        <v/>
      </c>
      <c r="R157" s="433" t="str">
        <f>IF($M157="","",IF($P157="講師",IF($O157="サブ",HLOOKUP(M157,'2024単価表'!$A$4:$B$5,2,FALSE)/2,HLOOKUP(M157,'2024単価表'!$A$4:$B$5,2,FALSE)),""))</f>
        <v/>
      </c>
      <c r="S157" s="410" t="str">
        <f t="shared" si="24"/>
        <v/>
      </c>
      <c r="T157" s="432" t="str">
        <f>IF(【2】見・契!$T157="",IF($P157="検討会等参加",IF($E157="","",TIME(HOUR($G157-$E157),ROUNDUP(MINUTE($G157-$E157)/30,0)*30,0)*24),""),IF(OR(【2】見・契!$E157&lt;&gt;$E157,【2】見・契!$G157&lt;&gt;$G157),TIME(HOUR($G157-$E157),ROUNDUP(MINUTE($G157-$E157)/30,0)*30,0)*24,IF($P157&lt;&gt;"検討会等参加","",【2】見・契!$T157)))</f>
        <v/>
      </c>
      <c r="U157" s="433" t="str">
        <f>IF($M157="","",IF($P157="検討会等参加",HLOOKUP(M157,'2024単価表'!$A$11:$B$12,2,0),""))</f>
        <v/>
      </c>
      <c r="V157" s="410" t="str">
        <f t="shared" si="25"/>
        <v/>
      </c>
      <c r="W157" s="404" t="str">
        <f>IF(【2】見・契!W157="","",【2】見・契!W157)</f>
        <v/>
      </c>
      <c r="X157" s="434" t="str">
        <f>IF(【2】見・契!X157="","",【2】見・契!X157)</f>
        <v/>
      </c>
      <c r="Y157" s="403" t="str">
        <f>IF(【2】見・契!Y157="","",【2】見・契!Y157)</f>
        <v/>
      </c>
      <c r="Z157" s="410" t="str">
        <f t="shared" si="28"/>
        <v/>
      </c>
      <c r="AA157" s="410" t="str">
        <f t="shared" si="29"/>
        <v/>
      </c>
      <c r="AB157" s="435" t="str">
        <f>IF(【2】見・契!AB157="","",【2】見・契!AB157)</f>
        <v/>
      </c>
      <c r="AC157" s="705" t="str">
        <f>IF(【2】見・契!AC157="","",【2】見・契!AC157)</f>
        <v/>
      </c>
      <c r="AD157" s="410" t="str">
        <f t="shared" si="30"/>
        <v/>
      </c>
      <c r="AE157" s="410" t="str">
        <f t="shared" si="31"/>
        <v/>
      </c>
      <c r="AF157" s="432" t="str">
        <f>IF(【2】見・契!$AF157="",IF($P157="講習料",IF($E157="","",TIME(HOUR($G157-$E157),ROUNDUP(MINUTE($G157-$E157)/30,0)*30,0)*24),""),IF(OR(【2】見・契!$E157&lt;&gt;$E157,【2】見・契!$G157&lt;&gt;$G157),TIME(HOUR($G157-$E157),ROUNDUP(MINUTE($G157-$E157)/30,0)*30,0)*24,IF($P157&lt;&gt;"講習料","",【2】見・契!$AF157)))</f>
        <v/>
      </c>
      <c r="AG157" s="433" t="str">
        <f>IF($M157="","",IF($P157="講習料",IF($O157="サブ",HLOOKUP(M157,'2024単価表'!$A$27:$B$28,2,0)/2,HLOOKUP(M157,'2024単価表'!$A$27:$B$28,2,0)),""))</f>
        <v/>
      </c>
      <c r="AH157" s="410" t="str">
        <f t="shared" si="26"/>
        <v/>
      </c>
      <c r="AI157" s="432" t="str">
        <f>IF(【2】見・契!$AI157="",IF($P157="検討会(法人参加)",IF($E157="","",TIME(HOUR($G157-$E157),ROUNDUP(MINUTE($G157-$E157)/30,0)*30,0)*24),""),IF(OR(【2】見・契!$E157&lt;&gt;$E157,【2】見・契!$G157&lt;&gt;$G157),TIME(HOUR($G157-$E157),ROUNDUP(MINUTE($G157-$E157)/30,0)*30,0)*24,IF($P157&lt;&gt;"検討会(法人参加)","",【2】見・契!$AI157)))</f>
        <v/>
      </c>
      <c r="AJ157" s="496" t="str">
        <f>IF($M157="","",IF($P157="検討会(法人参加)",HLOOKUP(M157,'2024単価表'!$A$27:$B$28,2,0)/2,""))</f>
        <v/>
      </c>
      <c r="AK157" s="410" t="str">
        <f t="shared" si="27"/>
        <v/>
      </c>
      <c r="AL157" s="436"/>
      <c r="AM157" s="745" t="str">
        <f>IF(【2】見・契!$AM157="","",【2】見・契!$AM157)</f>
        <v/>
      </c>
    </row>
    <row r="158" spans="4:39" ht="27.75" customHeight="1">
      <c r="D158" s="587" t="str">
        <f>IF(【2】見・契!D158="","",【2】見・契!D158)</f>
        <v/>
      </c>
      <c r="E158" s="438" t="str">
        <f>IF(【2】見・契!E158="","",【2】見・契!E158)</f>
        <v/>
      </c>
      <c r="F158" s="703" t="s">
        <v>244</v>
      </c>
      <c r="G158" s="402" t="str">
        <f>IF(【2】見・契!G158="","",【2】見・契!G158)</f>
        <v/>
      </c>
      <c r="H158" s="705" t="str">
        <f>IF(【2】見・契!H158="","",【2】見・契!H158)</f>
        <v/>
      </c>
      <c r="I158" s="1050" t="str">
        <f>IF(【2】見・契!I158="","",【2】見・契!I158)</f>
        <v/>
      </c>
      <c r="J158" s="1050"/>
      <c r="K158" s="737" t="str">
        <f>IF(【2】見・契!K158="","",【2】見・契!K158)</f>
        <v/>
      </c>
      <c r="L158" s="737" t="str">
        <f>IF(【2】見・契!L158="","",【2】見・契!L158)</f>
        <v/>
      </c>
      <c r="M158" s="705" t="str">
        <f>IF(【2】見・契!M158="","",【2】見・契!M158)</f>
        <v/>
      </c>
      <c r="N158" s="404" t="str">
        <f>IF(【2】見・契!N158="","",【2】見・契!N158)</f>
        <v/>
      </c>
      <c r="O158" s="430" t="str">
        <f>IF(【2】見・契!O158="","",【2】見・契!O158)</f>
        <v/>
      </c>
      <c r="P158" s="431" t="str">
        <f>IF(【2】見・契!P158="","",【2】見・契!P158)</f>
        <v/>
      </c>
      <c r="Q158" s="437" t="str">
        <f>IF(【2】見・契!$Q158="",IF($P158="講師",IF($E158="","",TIME(HOUR($G158-$E158),ROUNDUP(MINUTE($G158-$E158)/30,0)*30,0)*24),""),IF(OR(【2】見・契!$E158&lt;&gt;$E158,【2】見・契!$G158&lt;&gt;$G158),TIME(HOUR($G158-$E158),ROUNDUP(MINUTE($G158-$E158)/30,0)*30,0)*24,IF($P158&lt;&gt;"講師","",【2】見・契!$Q158)))</f>
        <v/>
      </c>
      <c r="R158" s="433" t="str">
        <f>IF($M158="","",IF($P158="講師",IF($O158="サブ",HLOOKUP(M158,'2024単価表'!$A$4:$B$5,2,FALSE)/2,HLOOKUP(M158,'2024単価表'!$A$4:$B$5,2,FALSE)),""))</f>
        <v/>
      </c>
      <c r="S158" s="410" t="str">
        <f t="shared" si="24"/>
        <v/>
      </c>
      <c r="T158" s="437" t="str">
        <f>IF(【2】見・契!$T158="",IF($P158="検討会等参加",IF($E158="","",TIME(HOUR($G158-$E158),ROUNDUP(MINUTE($G158-$E158)/30,0)*30,0)*24),""),IF(OR(【2】見・契!$E158&lt;&gt;$E158,【2】見・契!$G158&lt;&gt;$G158),TIME(HOUR($G158-$E158),ROUNDUP(MINUTE($G158-$E158)/30,0)*30,0)*24,IF($P158&lt;&gt;"検討会等参加","",【2】見・契!$T158)))</f>
        <v/>
      </c>
      <c r="U158" s="433" t="str">
        <f>IF($M158="","",IF($P158="検討会等参加",HLOOKUP(M158,'2024単価表'!$A$11:$B$12,2,0),""))</f>
        <v/>
      </c>
      <c r="V158" s="410" t="str">
        <f t="shared" si="25"/>
        <v/>
      </c>
      <c r="W158" s="404" t="str">
        <f>IF(【2】見・契!W158="","",【2】見・契!W158)</f>
        <v/>
      </c>
      <c r="X158" s="434" t="str">
        <f>IF(【2】見・契!X158="","",【2】見・契!X158)</f>
        <v/>
      </c>
      <c r="Y158" s="705" t="str">
        <f>IF(【2】見・契!Y158="","",【2】見・契!Y158)</f>
        <v/>
      </c>
      <c r="Z158" s="410" t="str">
        <f t="shared" si="28"/>
        <v/>
      </c>
      <c r="AA158" s="410" t="str">
        <f t="shared" si="29"/>
        <v/>
      </c>
      <c r="AB158" s="435" t="str">
        <f>IF(【2】見・契!AB158="","",【2】見・契!AB158)</f>
        <v/>
      </c>
      <c r="AC158" s="705" t="str">
        <f>IF(【2】見・契!AC158="","",【2】見・契!AC158)</f>
        <v/>
      </c>
      <c r="AD158" s="410" t="str">
        <f t="shared" si="30"/>
        <v/>
      </c>
      <c r="AE158" s="410" t="str">
        <f t="shared" si="31"/>
        <v/>
      </c>
      <c r="AF158" s="437" t="str">
        <f>IF(【2】見・契!$AF158="",IF($P158="講習料",IF($E158="","",TIME(HOUR($G158-$E158),ROUNDUP(MINUTE($G158-$E158)/30,0)*30,0)*24),""),IF(OR(【2】見・契!$E158&lt;&gt;$E158,【2】見・契!$G158&lt;&gt;$G158),TIME(HOUR($G158-$E158),ROUNDUP(MINUTE($G158-$E158)/30,0)*30,0)*24,IF($P158&lt;&gt;"講習料","",【2】見・契!$AF158)))</f>
        <v/>
      </c>
      <c r="AG158" s="433" t="str">
        <f>IF($M158="","",IF($P158="講習料",IF($O158="サブ",HLOOKUP(M158,'2024単価表'!$A$27:$B$28,2,0)/2,HLOOKUP(M158,'2024単価表'!$A$27:$B$28,2,0)),""))</f>
        <v/>
      </c>
      <c r="AH158" s="410" t="str">
        <f t="shared" si="26"/>
        <v/>
      </c>
      <c r="AI158" s="437" t="str">
        <f>IF(【2】見・契!$AI158="",IF($P158="検討会(法人参加)",IF($E158="","",TIME(HOUR($G158-$E158),ROUNDUP(MINUTE($G158-$E158)/30,0)*30,0)*24),""),IF(OR(【2】見・契!$E158&lt;&gt;$E158,【2】見・契!$G158&lt;&gt;$G158),TIME(HOUR($G158-$E158),ROUNDUP(MINUTE($G158-$E158)/30,0)*30,0)*24,IF($P158&lt;&gt;"検討会(法人参加)","",【2】見・契!$AI158)))</f>
        <v/>
      </c>
      <c r="AJ158" s="496" t="str">
        <f>IF($M158="","",IF($P158="検討会(法人参加)",HLOOKUP(M158,'2024単価表'!$A$27:$B$28,2,0)/2,""))</f>
        <v/>
      </c>
      <c r="AK158" s="410" t="str">
        <f t="shared" si="27"/>
        <v/>
      </c>
      <c r="AL158" s="436"/>
      <c r="AM158" s="745" t="str">
        <f>IF(【2】見・契!$AM158="","",【2】見・契!$AM158)</f>
        <v/>
      </c>
    </row>
    <row r="159" spans="4:39" ht="27.75" customHeight="1">
      <c r="D159" s="587" t="str">
        <f>IF(【2】見・契!D159="","",【2】見・契!D159)</f>
        <v/>
      </c>
      <c r="E159" s="438" t="str">
        <f>IF(【2】見・契!E159="","",【2】見・契!E159)</f>
        <v/>
      </c>
      <c r="F159" s="703" t="s">
        <v>245</v>
      </c>
      <c r="G159" s="402" t="str">
        <f>IF(【2】見・契!G159="","",【2】見・契!G159)</f>
        <v/>
      </c>
      <c r="H159" s="705" t="str">
        <f>IF(【2】見・契!H159="","",【2】見・契!H159)</f>
        <v/>
      </c>
      <c r="I159" s="1050" t="str">
        <f>IF(【2】見・契!I159="","",【2】見・契!I159)</f>
        <v/>
      </c>
      <c r="J159" s="1050"/>
      <c r="K159" s="737" t="str">
        <f>IF(【2】見・契!K159="","",【2】見・契!K159)</f>
        <v/>
      </c>
      <c r="L159" s="737" t="str">
        <f>IF(【2】見・契!L159="","",【2】見・契!L159)</f>
        <v/>
      </c>
      <c r="M159" s="403" t="str">
        <f>IF(【2】見・契!M159="","",【2】見・契!M159)</f>
        <v/>
      </c>
      <c r="N159" s="404" t="str">
        <f>IF(【2】見・契!N159="","",【2】見・契!N159)</f>
        <v/>
      </c>
      <c r="O159" s="430" t="str">
        <f>IF(【2】見・契!O159="","",【2】見・契!O159)</f>
        <v/>
      </c>
      <c r="P159" s="431" t="str">
        <f>IF(【2】見・契!P159="","",【2】見・契!P159)</f>
        <v/>
      </c>
      <c r="Q159" s="432" t="str">
        <f>IF(【2】見・契!$Q159="",IF($P159="講師",IF($E159="","",TIME(HOUR($G159-$E159),ROUNDUP(MINUTE($G159-$E159)/30,0)*30,0)*24),""),IF(OR(【2】見・契!$E159&lt;&gt;$E159,【2】見・契!$G159&lt;&gt;$G159),TIME(HOUR($G159-$E159),ROUNDUP(MINUTE($G159-$E159)/30,0)*30,0)*24,IF($P159&lt;&gt;"講師","",【2】見・契!$Q159)))</f>
        <v/>
      </c>
      <c r="R159" s="433" t="str">
        <f>IF($M159="","",IF($P159="講師",IF($O159="サブ",HLOOKUP(M159,'2024単価表'!$A$4:$B$5,2,FALSE)/2,HLOOKUP(M159,'2024単価表'!$A$4:$B$5,2,FALSE)),""))</f>
        <v/>
      </c>
      <c r="S159" s="410" t="str">
        <f t="shared" si="24"/>
        <v/>
      </c>
      <c r="T159" s="432" t="str">
        <f>IF(【2】見・契!$T159="",IF($P159="検討会等参加",IF($E159="","",TIME(HOUR($G159-$E159),ROUNDUP(MINUTE($G159-$E159)/30,0)*30,0)*24),""),IF(OR(【2】見・契!$E159&lt;&gt;$E159,【2】見・契!$G159&lt;&gt;$G159),TIME(HOUR($G159-$E159),ROUNDUP(MINUTE($G159-$E159)/30,0)*30,0)*24,IF($P159&lt;&gt;"検討会等参加","",【2】見・契!$T159)))</f>
        <v/>
      </c>
      <c r="U159" s="433" t="str">
        <f>IF($M159="","",IF($P159="検討会等参加",HLOOKUP(M159,'2024単価表'!$A$11:$B$12,2,0),""))</f>
        <v/>
      </c>
      <c r="V159" s="410" t="str">
        <f t="shared" si="25"/>
        <v/>
      </c>
      <c r="W159" s="404" t="str">
        <f>IF(【2】見・契!W159="","",【2】見・契!W159)</f>
        <v/>
      </c>
      <c r="X159" s="434" t="str">
        <f>IF(【2】見・契!X159="","",【2】見・契!X159)</f>
        <v/>
      </c>
      <c r="Y159" s="403" t="str">
        <f>IF(【2】見・契!Y159="","",【2】見・契!Y159)</f>
        <v/>
      </c>
      <c r="Z159" s="410" t="str">
        <f t="shared" si="28"/>
        <v/>
      </c>
      <c r="AA159" s="410" t="str">
        <f t="shared" si="29"/>
        <v/>
      </c>
      <c r="AB159" s="435" t="str">
        <f>IF(【2】見・契!AB159="","",【2】見・契!AB159)</f>
        <v/>
      </c>
      <c r="AC159" s="705" t="str">
        <f>IF(【2】見・契!AC159="","",【2】見・契!AC159)</f>
        <v/>
      </c>
      <c r="AD159" s="410" t="str">
        <f t="shared" si="30"/>
        <v/>
      </c>
      <c r="AE159" s="410" t="str">
        <f t="shared" si="31"/>
        <v/>
      </c>
      <c r="AF159" s="432" t="str">
        <f>IF(【2】見・契!$AF159="",IF($P159="講習料",IF($E159="","",TIME(HOUR($G159-$E159),ROUNDUP(MINUTE($G159-$E159)/30,0)*30,0)*24),""),IF(OR(【2】見・契!$E159&lt;&gt;$E159,【2】見・契!$G159&lt;&gt;$G159),TIME(HOUR($G159-$E159),ROUNDUP(MINUTE($G159-$E159)/30,0)*30,0)*24,IF($P159&lt;&gt;"講習料","",【2】見・契!$AF159)))</f>
        <v/>
      </c>
      <c r="AG159" s="433" t="str">
        <f>IF($M159="","",IF($P159="講習料",IF($O159="サブ",HLOOKUP(M159,'2024単価表'!$A$27:$B$28,2,0)/2,HLOOKUP(M159,'2024単価表'!$A$27:$B$28,2,0)),""))</f>
        <v/>
      </c>
      <c r="AH159" s="410" t="str">
        <f t="shared" si="26"/>
        <v/>
      </c>
      <c r="AI159" s="432" t="str">
        <f>IF(【2】見・契!$AI159="",IF($P159="検討会(法人参加)",IF($E159="","",TIME(HOUR($G159-$E159),ROUNDUP(MINUTE($G159-$E159)/30,0)*30,0)*24),""),IF(OR(【2】見・契!$E159&lt;&gt;$E159,【2】見・契!$G159&lt;&gt;$G159),TIME(HOUR($G159-$E159),ROUNDUP(MINUTE($G159-$E159)/30,0)*30,0)*24,IF($P159&lt;&gt;"検討会(法人参加)","",【2】見・契!$AI159)))</f>
        <v/>
      </c>
      <c r="AJ159" s="496" t="str">
        <f>IF($M159="","",IF($P159="検討会(法人参加)",HLOOKUP(M159,'2024単価表'!$A$27:$B$28,2,0)/2,""))</f>
        <v/>
      </c>
      <c r="AK159" s="410" t="str">
        <f t="shared" si="27"/>
        <v/>
      </c>
      <c r="AL159" s="436"/>
      <c r="AM159" s="745" t="str">
        <f>IF(【2】見・契!$AM159="","",【2】見・契!$AM159)</f>
        <v/>
      </c>
    </row>
    <row r="160" spans="4:39" ht="27.75" customHeight="1">
      <c r="D160" s="587" t="str">
        <f>IF(【2】見・契!D160="","",【2】見・契!D160)</f>
        <v/>
      </c>
      <c r="E160" s="438" t="str">
        <f>IF(【2】見・契!E160="","",【2】見・契!E160)</f>
        <v/>
      </c>
      <c r="F160" s="703" t="s">
        <v>244</v>
      </c>
      <c r="G160" s="402" t="str">
        <f>IF(【2】見・契!G160="","",【2】見・契!G160)</f>
        <v/>
      </c>
      <c r="H160" s="705" t="str">
        <f>IF(【2】見・契!H160="","",【2】見・契!H160)</f>
        <v/>
      </c>
      <c r="I160" s="1050" t="str">
        <f>IF(【2】見・契!I160="","",【2】見・契!I160)</f>
        <v/>
      </c>
      <c r="J160" s="1050"/>
      <c r="K160" s="737" t="str">
        <f>IF(【2】見・契!K160="","",【2】見・契!K160)</f>
        <v/>
      </c>
      <c r="L160" s="737" t="str">
        <f>IF(【2】見・契!L160="","",【2】見・契!L160)</f>
        <v/>
      </c>
      <c r="M160" s="705" t="str">
        <f>IF(【2】見・契!M160="","",【2】見・契!M160)</f>
        <v/>
      </c>
      <c r="N160" s="404" t="str">
        <f>IF(【2】見・契!N160="","",【2】見・契!N160)</f>
        <v/>
      </c>
      <c r="O160" s="430" t="str">
        <f>IF(【2】見・契!O160="","",【2】見・契!O160)</f>
        <v/>
      </c>
      <c r="P160" s="431" t="str">
        <f>IF(【2】見・契!P160="","",【2】見・契!P160)</f>
        <v/>
      </c>
      <c r="Q160" s="437" t="str">
        <f>IF(【2】見・契!$Q160="",IF($P160="講師",IF($E160="","",TIME(HOUR($G160-$E160),ROUNDUP(MINUTE($G160-$E160)/30,0)*30,0)*24),""),IF(OR(【2】見・契!$E160&lt;&gt;$E160,【2】見・契!$G160&lt;&gt;$G160),TIME(HOUR($G160-$E160),ROUNDUP(MINUTE($G160-$E160)/30,0)*30,0)*24,IF($P160&lt;&gt;"講師","",【2】見・契!$Q160)))</f>
        <v/>
      </c>
      <c r="R160" s="433" t="str">
        <f>IF($M160="","",IF($P160="講師",IF($O160="サブ",HLOOKUP(M160,'2024単価表'!$A$4:$B$5,2,FALSE)/2,HLOOKUP(M160,'2024単価表'!$A$4:$B$5,2,FALSE)),""))</f>
        <v/>
      </c>
      <c r="S160" s="410" t="str">
        <f t="shared" si="24"/>
        <v/>
      </c>
      <c r="T160" s="437" t="str">
        <f>IF(【2】見・契!$T160="",IF($P160="検討会等参加",IF($E160="","",TIME(HOUR($G160-$E160),ROUNDUP(MINUTE($G160-$E160)/30,0)*30,0)*24),""),IF(OR(【2】見・契!$E160&lt;&gt;$E160,【2】見・契!$G160&lt;&gt;$G160),TIME(HOUR($G160-$E160),ROUNDUP(MINUTE($G160-$E160)/30,0)*30,0)*24,IF($P160&lt;&gt;"検討会等参加","",【2】見・契!$T160)))</f>
        <v/>
      </c>
      <c r="U160" s="433" t="str">
        <f>IF($M160="","",IF($P160="検討会等参加",HLOOKUP(M160,'2024単価表'!$A$11:$B$12,2,0),""))</f>
        <v/>
      </c>
      <c r="V160" s="410" t="str">
        <f t="shared" si="25"/>
        <v/>
      </c>
      <c r="W160" s="404" t="str">
        <f>IF(【2】見・契!W160="","",【2】見・契!W160)</f>
        <v/>
      </c>
      <c r="X160" s="434" t="str">
        <f>IF(【2】見・契!X160="","",【2】見・契!X160)</f>
        <v/>
      </c>
      <c r="Y160" s="705" t="str">
        <f>IF(【2】見・契!Y160="","",【2】見・契!Y160)</f>
        <v/>
      </c>
      <c r="Z160" s="410" t="str">
        <f t="shared" si="28"/>
        <v/>
      </c>
      <c r="AA160" s="410" t="str">
        <f t="shared" si="29"/>
        <v/>
      </c>
      <c r="AB160" s="435" t="str">
        <f>IF(【2】見・契!AB160="","",【2】見・契!AB160)</f>
        <v/>
      </c>
      <c r="AC160" s="705" t="str">
        <f>IF(【2】見・契!AC160="","",【2】見・契!AC160)</f>
        <v/>
      </c>
      <c r="AD160" s="410" t="str">
        <f t="shared" si="30"/>
        <v/>
      </c>
      <c r="AE160" s="410" t="str">
        <f t="shared" si="31"/>
        <v/>
      </c>
      <c r="AF160" s="437" t="str">
        <f>IF(【2】見・契!$AF160="",IF($P160="講習料",IF($E160="","",TIME(HOUR($G160-$E160),ROUNDUP(MINUTE($G160-$E160)/30,0)*30,0)*24),""),IF(OR(【2】見・契!$E160&lt;&gt;$E160,【2】見・契!$G160&lt;&gt;$G160),TIME(HOUR($G160-$E160),ROUNDUP(MINUTE($G160-$E160)/30,0)*30,0)*24,IF($P160&lt;&gt;"講習料","",【2】見・契!$AF160)))</f>
        <v/>
      </c>
      <c r="AG160" s="433" t="str">
        <f>IF($M160="","",IF($P160="講習料",IF($O160="サブ",HLOOKUP(M160,'2024単価表'!$A$27:$B$28,2,0)/2,HLOOKUP(M160,'2024単価表'!$A$27:$B$28,2,0)),""))</f>
        <v/>
      </c>
      <c r="AH160" s="410" t="str">
        <f t="shared" si="26"/>
        <v/>
      </c>
      <c r="AI160" s="437" t="str">
        <f>IF(【2】見・契!$AI160="",IF($P160="検討会(法人参加)",IF($E160="","",TIME(HOUR($G160-$E160),ROUNDUP(MINUTE($G160-$E160)/30,0)*30,0)*24),""),IF(OR(【2】見・契!$E160&lt;&gt;$E160,【2】見・契!$G160&lt;&gt;$G160),TIME(HOUR($G160-$E160),ROUNDUP(MINUTE($G160-$E160)/30,0)*30,0)*24,IF($P160&lt;&gt;"検討会(法人参加)","",【2】見・契!$AI160)))</f>
        <v/>
      </c>
      <c r="AJ160" s="496" t="str">
        <f>IF($M160="","",IF($P160="検討会(法人参加)",HLOOKUP(M160,'2024単価表'!$A$27:$B$28,2,0)/2,""))</f>
        <v/>
      </c>
      <c r="AK160" s="410" t="str">
        <f t="shared" si="27"/>
        <v/>
      </c>
      <c r="AL160" s="436"/>
      <c r="AM160" s="745" t="str">
        <f>IF(【2】見・契!$AM160="","",【2】見・契!$AM160)</f>
        <v/>
      </c>
    </row>
    <row r="161" spans="4:39" ht="27.75" customHeight="1">
      <c r="D161" s="587" t="str">
        <f>IF(【2】見・契!D161="","",【2】見・契!D161)</f>
        <v/>
      </c>
      <c r="E161" s="438" t="str">
        <f>IF(【2】見・契!E161="","",【2】見・契!E161)</f>
        <v/>
      </c>
      <c r="F161" s="703" t="s">
        <v>245</v>
      </c>
      <c r="G161" s="402" t="str">
        <f>IF(【2】見・契!G161="","",【2】見・契!G161)</f>
        <v/>
      </c>
      <c r="H161" s="705" t="str">
        <f>IF(【2】見・契!H161="","",【2】見・契!H161)</f>
        <v/>
      </c>
      <c r="I161" s="1050" t="str">
        <f>IF(【2】見・契!I161="","",【2】見・契!I161)</f>
        <v/>
      </c>
      <c r="J161" s="1050"/>
      <c r="K161" s="737" t="str">
        <f>IF(【2】見・契!K161="","",【2】見・契!K161)</f>
        <v/>
      </c>
      <c r="L161" s="737" t="str">
        <f>IF(【2】見・契!L161="","",【2】見・契!L161)</f>
        <v/>
      </c>
      <c r="M161" s="403" t="str">
        <f>IF(【2】見・契!M161="","",【2】見・契!M161)</f>
        <v/>
      </c>
      <c r="N161" s="404" t="str">
        <f>IF(【2】見・契!N161="","",【2】見・契!N161)</f>
        <v/>
      </c>
      <c r="O161" s="430" t="str">
        <f>IF(【2】見・契!O161="","",【2】見・契!O161)</f>
        <v/>
      </c>
      <c r="P161" s="431" t="str">
        <f>IF(【2】見・契!P161="","",【2】見・契!P161)</f>
        <v/>
      </c>
      <c r="Q161" s="432" t="str">
        <f>IF(【2】見・契!$Q161="",IF($P161="講師",IF($E161="","",TIME(HOUR($G161-$E161),ROUNDUP(MINUTE($G161-$E161)/30,0)*30,0)*24),""),IF(OR(【2】見・契!$E161&lt;&gt;$E161,【2】見・契!$G161&lt;&gt;$G161),TIME(HOUR($G161-$E161),ROUNDUP(MINUTE($G161-$E161)/30,0)*30,0)*24,IF($P161&lt;&gt;"講師","",【2】見・契!$Q161)))</f>
        <v/>
      </c>
      <c r="R161" s="433" t="str">
        <f>IF($M161="","",IF($P161="講師",IF($O161="サブ",HLOOKUP(M161,'2024単価表'!$A$4:$B$5,2,FALSE)/2,HLOOKUP(M161,'2024単価表'!$A$4:$B$5,2,FALSE)),""))</f>
        <v/>
      </c>
      <c r="S161" s="410" t="str">
        <f t="shared" si="24"/>
        <v/>
      </c>
      <c r="T161" s="432" t="str">
        <f>IF(【2】見・契!$T161="",IF($P161="検討会等参加",IF($E161="","",TIME(HOUR($G161-$E161),ROUNDUP(MINUTE($G161-$E161)/30,0)*30,0)*24),""),IF(OR(【2】見・契!$E161&lt;&gt;$E161,【2】見・契!$G161&lt;&gt;$G161),TIME(HOUR($G161-$E161),ROUNDUP(MINUTE($G161-$E161)/30,0)*30,0)*24,IF($P161&lt;&gt;"検討会等参加","",【2】見・契!$T161)))</f>
        <v/>
      </c>
      <c r="U161" s="433" t="str">
        <f>IF($M161="","",IF($P161="検討会等参加",HLOOKUP(M161,'2024単価表'!$A$11:$B$12,2,0),""))</f>
        <v/>
      </c>
      <c r="V161" s="410" t="str">
        <f t="shared" si="25"/>
        <v/>
      </c>
      <c r="W161" s="404" t="str">
        <f>IF(【2】見・契!W161="","",【2】見・契!W161)</f>
        <v/>
      </c>
      <c r="X161" s="434" t="str">
        <f>IF(【2】見・契!X161="","",【2】見・契!X161)</f>
        <v/>
      </c>
      <c r="Y161" s="403" t="str">
        <f>IF(【2】見・契!Y161="","",【2】見・契!Y161)</f>
        <v/>
      </c>
      <c r="Z161" s="410" t="str">
        <f t="shared" si="28"/>
        <v/>
      </c>
      <c r="AA161" s="410" t="str">
        <f t="shared" si="29"/>
        <v/>
      </c>
      <c r="AB161" s="435" t="str">
        <f>IF(【2】見・契!AB161="","",【2】見・契!AB161)</f>
        <v/>
      </c>
      <c r="AC161" s="705" t="str">
        <f>IF(【2】見・契!AC161="","",【2】見・契!AC161)</f>
        <v/>
      </c>
      <c r="AD161" s="410" t="str">
        <f t="shared" si="30"/>
        <v/>
      </c>
      <c r="AE161" s="410" t="str">
        <f t="shared" si="31"/>
        <v/>
      </c>
      <c r="AF161" s="432" t="str">
        <f>IF(【2】見・契!$AF161="",IF($P161="講習料",IF($E161="","",TIME(HOUR($G161-$E161),ROUNDUP(MINUTE($G161-$E161)/30,0)*30,0)*24),""),IF(OR(【2】見・契!$E161&lt;&gt;$E161,【2】見・契!$G161&lt;&gt;$G161),TIME(HOUR($G161-$E161),ROUNDUP(MINUTE($G161-$E161)/30,0)*30,0)*24,IF($P161&lt;&gt;"講習料","",【2】見・契!$AF161)))</f>
        <v/>
      </c>
      <c r="AG161" s="433" t="str">
        <f>IF($M161="","",IF($P161="講習料",IF($O161="サブ",HLOOKUP(M161,'2024単価表'!$A$27:$B$28,2,0)/2,HLOOKUP(M161,'2024単価表'!$A$27:$B$28,2,0)),""))</f>
        <v/>
      </c>
      <c r="AH161" s="410" t="str">
        <f t="shared" si="26"/>
        <v/>
      </c>
      <c r="AI161" s="432" t="str">
        <f>IF(【2】見・契!$AI161="",IF($P161="検討会(法人参加)",IF($E161="","",TIME(HOUR($G161-$E161),ROUNDUP(MINUTE($G161-$E161)/30,0)*30,0)*24),""),IF(OR(【2】見・契!$E161&lt;&gt;$E161,【2】見・契!$G161&lt;&gt;$G161),TIME(HOUR($G161-$E161),ROUNDUP(MINUTE($G161-$E161)/30,0)*30,0)*24,IF($P161&lt;&gt;"検討会(法人参加)","",【2】見・契!$AI161)))</f>
        <v/>
      </c>
      <c r="AJ161" s="496" t="str">
        <f>IF($M161="","",IF($P161="検討会(法人参加)",HLOOKUP(M161,'2024単価表'!$A$27:$B$28,2,0)/2,""))</f>
        <v/>
      </c>
      <c r="AK161" s="410" t="str">
        <f t="shared" si="27"/>
        <v/>
      </c>
      <c r="AL161" s="436"/>
      <c r="AM161" s="745" t="str">
        <f>IF(【2】見・契!$AM161="","",【2】見・契!$AM161)</f>
        <v/>
      </c>
    </row>
    <row r="162" spans="4:39" ht="27.75" customHeight="1">
      <c r="D162" s="587" t="str">
        <f>IF(【2】見・契!D162="","",【2】見・契!D162)</f>
        <v/>
      </c>
      <c r="E162" s="438" t="str">
        <f>IF(【2】見・契!E162="","",【2】見・契!E162)</f>
        <v/>
      </c>
      <c r="F162" s="703" t="s">
        <v>244</v>
      </c>
      <c r="G162" s="402" t="str">
        <f>IF(【2】見・契!G162="","",【2】見・契!G162)</f>
        <v/>
      </c>
      <c r="H162" s="705" t="str">
        <f>IF(【2】見・契!H162="","",【2】見・契!H162)</f>
        <v/>
      </c>
      <c r="I162" s="1050" t="str">
        <f>IF(【2】見・契!I162="","",【2】見・契!I162)</f>
        <v/>
      </c>
      <c r="J162" s="1050"/>
      <c r="K162" s="737" t="str">
        <f>IF(【2】見・契!K162="","",【2】見・契!K162)</f>
        <v/>
      </c>
      <c r="L162" s="737" t="str">
        <f>IF(【2】見・契!L162="","",【2】見・契!L162)</f>
        <v/>
      </c>
      <c r="M162" s="705" t="str">
        <f>IF(【2】見・契!M162="","",【2】見・契!M162)</f>
        <v/>
      </c>
      <c r="N162" s="404" t="str">
        <f>IF(【2】見・契!N162="","",【2】見・契!N162)</f>
        <v/>
      </c>
      <c r="O162" s="430" t="str">
        <f>IF(【2】見・契!O162="","",【2】見・契!O162)</f>
        <v/>
      </c>
      <c r="P162" s="431" t="str">
        <f>IF(【2】見・契!P162="","",【2】見・契!P162)</f>
        <v/>
      </c>
      <c r="Q162" s="437" t="str">
        <f>IF(【2】見・契!$Q162="",IF($P162="講師",IF($E162="","",TIME(HOUR($G162-$E162),ROUNDUP(MINUTE($G162-$E162)/30,0)*30,0)*24),""),IF(OR(【2】見・契!$E162&lt;&gt;$E162,【2】見・契!$G162&lt;&gt;$G162),TIME(HOUR($G162-$E162),ROUNDUP(MINUTE($G162-$E162)/30,0)*30,0)*24,IF($P162&lt;&gt;"講師","",【2】見・契!$Q162)))</f>
        <v/>
      </c>
      <c r="R162" s="433" t="str">
        <f>IF($M162="","",IF($P162="講師",IF($O162="サブ",HLOOKUP(M162,'2024単価表'!$A$4:$B$5,2,FALSE)/2,HLOOKUP(M162,'2024単価表'!$A$4:$B$5,2,FALSE)),""))</f>
        <v/>
      </c>
      <c r="S162" s="410" t="str">
        <f t="shared" si="24"/>
        <v/>
      </c>
      <c r="T162" s="437" t="str">
        <f>IF(【2】見・契!$T162="",IF($P162="検討会等参加",IF($E162="","",TIME(HOUR($G162-$E162),ROUNDUP(MINUTE($G162-$E162)/30,0)*30,0)*24),""),IF(OR(【2】見・契!$E162&lt;&gt;$E162,【2】見・契!$G162&lt;&gt;$G162),TIME(HOUR($G162-$E162),ROUNDUP(MINUTE($G162-$E162)/30,0)*30,0)*24,IF($P162&lt;&gt;"検討会等参加","",【2】見・契!$T162)))</f>
        <v/>
      </c>
      <c r="U162" s="433" t="str">
        <f>IF($M162="","",IF($P162="検討会等参加",HLOOKUP(M162,'2024単価表'!$A$11:$B$12,2,0),""))</f>
        <v/>
      </c>
      <c r="V162" s="410" t="str">
        <f t="shared" si="25"/>
        <v/>
      </c>
      <c r="W162" s="404" t="str">
        <f>IF(【2】見・契!W162="","",【2】見・契!W162)</f>
        <v/>
      </c>
      <c r="X162" s="434" t="str">
        <f>IF(【2】見・契!X162="","",【2】見・契!X162)</f>
        <v/>
      </c>
      <c r="Y162" s="705" t="str">
        <f>IF(【2】見・契!Y162="","",【2】見・契!Y162)</f>
        <v/>
      </c>
      <c r="Z162" s="410" t="str">
        <f t="shared" si="28"/>
        <v/>
      </c>
      <c r="AA162" s="410" t="str">
        <f t="shared" si="29"/>
        <v/>
      </c>
      <c r="AB162" s="435" t="str">
        <f>IF(【2】見・契!AB162="","",【2】見・契!AB162)</f>
        <v/>
      </c>
      <c r="AC162" s="705" t="str">
        <f>IF(【2】見・契!AC162="","",【2】見・契!AC162)</f>
        <v/>
      </c>
      <c r="AD162" s="410" t="str">
        <f t="shared" si="30"/>
        <v/>
      </c>
      <c r="AE162" s="410" t="str">
        <f t="shared" si="31"/>
        <v/>
      </c>
      <c r="AF162" s="437" t="str">
        <f>IF(【2】見・契!$AF162="",IF($P162="講習料",IF($E162="","",TIME(HOUR($G162-$E162),ROUNDUP(MINUTE($G162-$E162)/30,0)*30,0)*24),""),IF(OR(【2】見・契!$E162&lt;&gt;$E162,【2】見・契!$G162&lt;&gt;$G162),TIME(HOUR($G162-$E162),ROUNDUP(MINUTE($G162-$E162)/30,0)*30,0)*24,IF($P162&lt;&gt;"講習料","",【2】見・契!$AF162)))</f>
        <v/>
      </c>
      <c r="AG162" s="433" t="str">
        <f>IF($M162="","",IF($P162="講習料",IF($O162="サブ",HLOOKUP(M162,'2024単価表'!$A$27:$B$28,2,0)/2,HLOOKUP(M162,'2024単価表'!$A$27:$B$28,2,0)),""))</f>
        <v/>
      </c>
      <c r="AH162" s="410" t="str">
        <f t="shared" si="26"/>
        <v/>
      </c>
      <c r="AI162" s="437" t="str">
        <f>IF(【2】見・契!$AI162="",IF($P162="検討会(法人参加)",IF($E162="","",TIME(HOUR($G162-$E162),ROUNDUP(MINUTE($G162-$E162)/30,0)*30,0)*24),""),IF(OR(【2】見・契!$E162&lt;&gt;$E162,【2】見・契!$G162&lt;&gt;$G162),TIME(HOUR($G162-$E162),ROUNDUP(MINUTE($G162-$E162)/30,0)*30,0)*24,IF($P162&lt;&gt;"検討会(法人参加)","",【2】見・契!$AI162)))</f>
        <v/>
      </c>
      <c r="AJ162" s="496" t="str">
        <f>IF($M162="","",IF($P162="検討会(法人参加)",HLOOKUP(M162,'2024単価表'!$A$27:$B$28,2,0)/2,""))</f>
        <v/>
      </c>
      <c r="AK162" s="410" t="str">
        <f t="shared" si="27"/>
        <v/>
      </c>
      <c r="AL162" s="436"/>
      <c r="AM162" s="745" t="str">
        <f>IF(【2】見・契!$AM162="","",【2】見・契!$AM162)</f>
        <v/>
      </c>
    </row>
    <row r="163" spans="4:39" ht="27.75" customHeight="1">
      <c r="D163" s="587" t="str">
        <f>IF(【2】見・契!D163="","",【2】見・契!D163)</f>
        <v/>
      </c>
      <c r="E163" s="438" t="str">
        <f>IF(【2】見・契!E163="","",【2】見・契!E163)</f>
        <v/>
      </c>
      <c r="F163" s="703" t="s">
        <v>245</v>
      </c>
      <c r="G163" s="402" t="str">
        <f>IF(【2】見・契!G163="","",【2】見・契!G163)</f>
        <v/>
      </c>
      <c r="H163" s="705" t="str">
        <f>IF(【2】見・契!H163="","",【2】見・契!H163)</f>
        <v/>
      </c>
      <c r="I163" s="1050" t="str">
        <f>IF(【2】見・契!I163="","",【2】見・契!I163)</f>
        <v/>
      </c>
      <c r="J163" s="1050"/>
      <c r="K163" s="737" t="str">
        <f>IF(【2】見・契!K163="","",【2】見・契!K163)</f>
        <v/>
      </c>
      <c r="L163" s="737" t="str">
        <f>IF(【2】見・契!L163="","",【2】見・契!L163)</f>
        <v/>
      </c>
      <c r="M163" s="403" t="str">
        <f>IF(【2】見・契!M163="","",【2】見・契!M163)</f>
        <v/>
      </c>
      <c r="N163" s="404" t="str">
        <f>IF(【2】見・契!N163="","",【2】見・契!N163)</f>
        <v/>
      </c>
      <c r="O163" s="430" t="str">
        <f>IF(【2】見・契!O163="","",【2】見・契!O163)</f>
        <v/>
      </c>
      <c r="P163" s="431" t="str">
        <f>IF(【2】見・契!P163="","",【2】見・契!P163)</f>
        <v/>
      </c>
      <c r="Q163" s="432" t="str">
        <f>IF(【2】見・契!$Q163="",IF($P163="講師",IF($E163="","",TIME(HOUR($G163-$E163),ROUNDUP(MINUTE($G163-$E163)/30,0)*30,0)*24),""),IF(OR(【2】見・契!$E163&lt;&gt;$E163,【2】見・契!$G163&lt;&gt;$G163),TIME(HOUR($G163-$E163),ROUNDUP(MINUTE($G163-$E163)/30,0)*30,0)*24,IF($P163&lt;&gt;"講師","",【2】見・契!$Q163)))</f>
        <v/>
      </c>
      <c r="R163" s="433" t="str">
        <f>IF($M163="","",IF($P163="講師",IF($O163="サブ",HLOOKUP(M163,'2024単価表'!$A$4:$B$5,2,FALSE)/2,HLOOKUP(M163,'2024単価表'!$A$4:$B$5,2,FALSE)),""))</f>
        <v/>
      </c>
      <c r="S163" s="410" t="str">
        <f t="shared" si="24"/>
        <v/>
      </c>
      <c r="T163" s="432" t="str">
        <f>IF(【2】見・契!$T163="",IF($P163="検討会等参加",IF($E163="","",TIME(HOUR($G163-$E163),ROUNDUP(MINUTE($G163-$E163)/30,0)*30,0)*24),""),IF(OR(【2】見・契!$E163&lt;&gt;$E163,【2】見・契!$G163&lt;&gt;$G163),TIME(HOUR($G163-$E163),ROUNDUP(MINUTE($G163-$E163)/30,0)*30,0)*24,IF($P163&lt;&gt;"検討会等参加","",【2】見・契!$T163)))</f>
        <v/>
      </c>
      <c r="U163" s="433" t="str">
        <f>IF($M163="","",IF($P163="検討会等参加",HLOOKUP(M163,'2024単価表'!$A$11:$B$12,2,0),""))</f>
        <v/>
      </c>
      <c r="V163" s="410" t="str">
        <f t="shared" si="25"/>
        <v/>
      </c>
      <c r="W163" s="404" t="str">
        <f>IF(【2】見・契!W163="","",【2】見・契!W163)</f>
        <v/>
      </c>
      <c r="X163" s="434" t="str">
        <f>IF(【2】見・契!X163="","",【2】見・契!X163)</f>
        <v/>
      </c>
      <c r="Y163" s="403" t="str">
        <f>IF(【2】見・契!Y163="","",【2】見・契!Y163)</f>
        <v/>
      </c>
      <c r="Z163" s="410" t="str">
        <f t="shared" si="28"/>
        <v/>
      </c>
      <c r="AA163" s="410" t="str">
        <f t="shared" si="29"/>
        <v/>
      </c>
      <c r="AB163" s="435" t="str">
        <f>IF(【2】見・契!AB163="","",【2】見・契!AB163)</f>
        <v/>
      </c>
      <c r="AC163" s="705" t="str">
        <f>IF(【2】見・契!AC163="","",【2】見・契!AC163)</f>
        <v/>
      </c>
      <c r="AD163" s="410" t="str">
        <f t="shared" si="30"/>
        <v/>
      </c>
      <c r="AE163" s="410" t="str">
        <f t="shared" si="31"/>
        <v/>
      </c>
      <c r="AF163" s="432" t="str">
        <f>IF(【2】見・契!$AF163="",IF($P163="講習料",IF($E163="","",TIME(HOUR($G163-$E163),ROUNDUP(MINUTE($G163-$E163)/30,0)*30,0)*24),""),IF(OR(【2】見・契!$E163&lt;&gt;$E163,【2】見・契!$G163&lt;&gt;$G163),TIME(HOUR($G163-$E163),ROUNDUP(MINUTE($G163-$E163)/30,0)*30,0)*24,IF($P163&lt;&gt;"講習料","",【2】見・契!$AF163)))</f>
        <v/>
      </c>
      <c r="AG163" s="433" t="str">
        <f>IF($M163="","",IF($P163="講習料",IF($O163="サブ",HLOOKUP(M163,'2024単価表'!$A$27:$B$28,2,0)/2,HLOOKUP(M163,'2024単価表'!$A$27:$B$28,2,0)),""))</f>
        <v/>
      </c>
      <c r="AH163" s="410" t="str">
        <f t="shared" si="26"/>
        <v/>
      </c>
      <c r="AI163" s="432" t="str">
        <f>IF(【2】見・契!$AI163="",IF($P163="検討会(法人参加)",IF($E163="","",TIME(HOUR($G163-$E163),ROUNDUP(MINUTE($G163-$E163)/30,0)*30,0)*24),""),IF(OR(【2】見・契!$E163&lt;&gt;$E163,【2】見・契!$G163&lt;&gt;$G163),TIME(HOUR($G163-$E163),ROUNDUP(MINUTE($G163-$E163)/30,0)*30,0)*24,IF($P163&lt;&gt;"検討会(法人参加)","",【2】見・契!$AI163)))</f>
        <v/>
      </c>
      <c r="AJ163" s="496" t="str">
        <f>IF($M163="","",IF($P163="検討会(法人参加)",HLOOKUP(M163,'2024単価表'!$A$27:$B$28,2,0)/2,""))</f>
        <v/>
      </c>
      <c r="AK163" s="410" t="str">
        <f t="shared" si="27"/>
        <v/>
      </c>
      <c r="AL163" s="436"/>
      <c r="AM163" s="745" t="str">
        <f>IF(【2】見・契!$AM163="","",【2】見・契!$AM163)</f>
        <v/>
      </c>
    </row>
    <row r="164" spans="4:39" ht="27.75" customHeight="1">
      <c r="D164" s="587" t="str">
        <f>IF(【2】見・契!D164="","",【2】見・契!D164)</f>
        <v/>
      </c>
      <c r="E164" s="438" t="str">
        <f>IF(【2】見・契!E164="","",【2】見・契!E164)</f>
        <v/>
      </c>
      <c r="F164" s="703" t="s">
        <v>244</v>
      </c>
      <c r="G164" s="402" t="str">
        <f>IF(【2】見・契!G164="","",【2】見・契!G164)</f>
        <v/>
      </c>
      <c r="H164" s="705" t="str">
        <f>IF(【2】見・契!H164="","",【2】見・契!H164)</f>
        <v/>
      </c>
      <c r="I164" s="1050" t="str">
        <f>IF(【2】見・契!I164="","",【2】見・契!I164)</f>
        <v/>
      </c>
      <c r="J164" s="1050"/>
      <c r="K164" s="737" t="str">
        <f>IF(【2】見・契!K164="","",【2】見・契!K164)</f>
        <v/>
      </c>
      <c r="L164" s="737" t="str">
        <f>IF(【2】見・契!L164="","",【2】見・契!L164)</f>
        <v/>
      </c>
      <c r="M164" s="705" t="str">
        <f>IF(【2】見・契!M164="","",【2】見・契!M164)</f>
        <v/>
      </c>
      <c r="N164" s="404" t="str">
        <f>IF(【2】見・契!N164="","",【2】見・契!N164)</f>
        <v/>
      </c>
      <c r="O164" s="430" t="str">
        <f>IF(【2】見・契!O164="","",【2】見・契!O164)</f>
        <v/>
      </c>
      <c r="P164" s="431" t="str">
        <f>IF(【2】見・契!P164="","",【2】見・契!P164)</f>
        <v/>
      </c>
      <c r="Q164" s="437" t="str">
        <f>IF(【2】見・契!$Q164="",IF($P164="講師",IF($E164="","",TIME(HOUR($G164-$E164),ROUNDUP(MINUTE($G164-$E164)/30,0)*30,0)*24),""),IF(OR(【2】見・契!$E164&lt;&gt;$E164,【2】見・契!$G164&lt;&gt;$G164),TIME(HOUR($G164-$E164),ROUNDUP(MINUTE($G164-$E164)/30,0)*30,0)*24,IF($P164&lt;&gt;"講師","",【2】見・契!$Q164)))</f>
        <v/>
      </c>
      <c r="R164" s="433" t="str">
        <f>IF($M164="","",IF($P164="講師",IF($O164="サブ",HLOOKUP(M164,'2024単価表'!$A$4:$B$5,2,FALSE)/2,HLOOKUP(M164,'2024単価表'!$A$4:$B$5,2,FALSE)),""))</f>
        <v/>
      </c>
      <c r="S164" s="410" t="str">
        <f t="shared" si="24"/>
        <v/>
      </c>
      <c r="T164" s="437" t="str">
        <f>IF(【2】見・契!$T164="",IF($P164="検討会等参加",IF($E164="","",TIME(HOUR($G164-$E164),ROUNDUP(MINUTE($G164-$E164)/30,0)*30,0)*24),""),IF(OR(【2】見・契!$E164&lt;&gt;$E164,【2】見・契!$G164&lt;&gt;$G164),TIME(HOUR($G164-$E164),ROUNDUP(MINUTE($G164-$E164)/30,0)*30,0)*24,IF($P164&lt;&gt;"検討会等参加","",【2】見・契!$T164)))</f>
        <v/>
      </c>
      <c r="U164" s="433" t="str">
        <f>IF($M164="","",IF($P164="検討会等参加",HLOOKUP(M164,'2024単価表'!$A$11:$B$12,2,0),""))</f>
        <v/>
      </c>
      <c r="V164" s="410" t="str">
        <f t="shared" si="25"/>
        <v/>
      </c>
      <c r="W164" s="404" t="str">
        <f>IF(【2】見・契!W164="","",【2】見・契!W164)</f>
        <v/>
      </c>
      <c r="X164" s="434" t="str">
        <f>IF(【2】見・契!X164="","",【2】見・契!X164)</f>
        <v/>
      </c>
      <c r="Y164" s="705" t="str">
        <f>IF(【2】見・契!Y164="","",【2】見・契!Y164)</f>
        <v/>
      </c>
      <c r="Z164" s="410" t="str">
        <f t="shared" si="28"/>
        <v/>
      </c>
      <c r="AA164" s="410" t="str">
        <f t="shared" si="29"/>
        <v/>
      </c>
      <c r="AB164" s="435" t="str">
        <f>IF(【2】見・契!AB164="","",【2】見・契!AB164)</f>
        <v/>
      </c>
      <c r="AC164" s="705" t="str">
        <f>IF(【2】見・契!AC164="","",【2】見・契!AC164)</f>
        <v/>
      </c>
      <c r="AD164" s="410" t="str">
        <f t="shared" si="30"/>
        <v/>
      </c>
      <c r="AE164" s="410" t="str">
        <f t="shared" si="31"/>
        <v/>
      </c>
      <c r="AF164" s="437" t="str">
        <f>IF(【2】見・契!$AF164="",IF($P164="講習料",IF($E164="","",TIME(HOUR($G164-$E164),ROUNDUP(MINUTE($G164-$E164)/30,0)*30,0)*24),""),IF(OR(【2】見・契!$E164&lt;&gt;$E164,【2】見・契!$G164&lt;&gt;$G164),TIME(HOUR($G164-$E164),ROUNDUP(MINUTE($G164-$E164)/30,0)*30,0)*24,IF($P164&lt;&gt;"講習料","",【2】見・契!$AF164)))</f>
        <v/>
      </c>
      <c r="AG164" s="433" t="str">
        <f>IF($M164="","",IF($P164="講習料",IF($O164="サブ",HLOOKUP(M164,'2024単価表'!$A$27:$B$28,2,0)/2,HLOOKUP(M164,'2024単価表'!$A$27:$B$28,2,0)),""))</f>
        <v/>
      </c>
      <c r="AH164" s="410" t="str">
        <f t="shared" si="26"/>
        <v/>
      </c>
      <c r="AI164" s="437" t="str">
        <f>IF(【2】見・契!$AI164="",IF($P164="検討会(法人参加)",IF($E164="","",TIME(HOUR($G164-$E164),ROUNDUP(MINUTE($G164-$E164)/30,0)*30,0)*24),""),IF(OR(【2】見・契!$E164&lt;&gt;$E164,【2】見・契!$G164&lt;&gt;$G164),TIME(HOUR($G164-$E164),ROUNDUP(MINUTE($G164-$E164)/30,0)*30,0)*24,IF($P164&lt;&gt;"検討会(法人参加)","",【2】見・契!$AI164)))</f>
        <v/>
      </c>
      <c r="AJ164" s="496" t="str">
        <f>IF($M164="","",IF($P164="検討会(法人参加)",HLOOKUP(M164,'2024単価表'!$A$27:$B$28,2,0)/2,""))</f>
        <v/>
      </c>
      <c r="AK164" s="410" t="str">
        <f t="shared" si="27"/>
        <v/>
      </c>
      <c r="AL164" s="436"/>
      <c r="AM164" s="745" t="str">
        <f>IF(【2】見・契!$AM164="","",【2】見・契!$AM164)</f>
        <v/>
      </c>
    </row>
    <row r="165" spans="4:39" ht="27.75" customHeight="1">
      <c r="D165" s="587" t="str">
        <f>IF(【2】見・契!D165="","",【2】見・契!D165)</f>
        <v/>
      </c>
      <c r="E165" s="438" t="str">
        <f>IF(【2】見・契!E165="","",【2】見・契!E165)</f>
        <v/>
      </c>
      <c r="F165" s="703" t="s">
        <v>245</v>
      </c>
      <c r="G165" s="402" t="str">
        <f>IF(【2】見・契!G165="","",【2】見・契!G165)</f>
        <v/>
      </c>
      <c r="H165" s="705" t="str">
        <f>IF(【2】見・契!H165="","",【2】見・契!H165)</f>
        <v/>
      </c>
      <c r="I165" s="1050" t="str">
        <f>IF(【2】見・契!I165="","",【2】見・契!I165)</f>
        <v/>
      </c>
      <c r="J165" s="1050"/>
      <c r="K165" s="737" t="str">
        <f>IF(【2】見・契!K165="","",【2】見・契!K165)</f>
        <v/>
      </c>
      <c r="L165" s="737" t="str">
        <f>IF(【2】見・契!L165="","",【2】見・契!L165)</f>
        <v/>
      </c>
      <c r="M165" s="403" t="str">
        <f>IF(【2】見・契!M165="","",【2】見・契!M165)</f>
        <v/>
      </c>
      <c r="N165" s="404" t="str">
        <f>IF(【2】見・契!N165="","",【2】見・契!N165)</f>
        <v/>
      </c>
      <c r="O165" s="430" t="str">
        <f>IF(【2】見・契!O165="","",【2】見・契!O165)</f>
        <v/>
      </c>
      <c r="P165" s="431" t="str">
        <f>IF(【2】見・契!P165="","",【2】見・契!P165)</f>
        <v/>
      </c>
      <c r="Q165" s="432" t="str">
        <f>IF(【2】見・契!$Q165="",IF($P165="講師",IF($E165="","",TIME(HOUR($G165-$E165),ROUNDUP(MINUTE($G165-$E165)/30,0)*30,0)*24),""),IF(OR(【2】見・契!$E165&lt;&gt;$E165,【2】見・契!$G165&lt;&gt;$G165),TIME(HOUR($G165-$E165),ROUNDUP(MINUTE($G165-$E165)/30,0)*30,0)*24,IF($P165&lt;&gt;"講師","",【2】見・契!$Q165)))</f>
        <v/>
      </c>
      <c r="R165" s="433" t="str">
        <f>IF($M165="","",IF($P165="講師",IF($O165="サブ",HLOOKUP(M165,'2024単価表'!$A$4:$B$5,2,FALSE)/2,HLOOKUP(M165,'2024単価表'!$A$4:$B$5,2,FALSE)),""))</f>
        <v/>
      </c>
      <c r="S165" s="410" t="str">
        <f t="shared" si="24"/>
        <v/>
      </c>
      <c r="T165" s="432" t="str">
        <f>IF(【2】見・契!$T165="",IF($P165="検討会等参加",IF($E165="","",TIME(HOUR($G165-$E165),ROUNDUP(MINUTE($G165-$E165)/30,0)*30,0)*24),""),IF(OR(【2】見・契!$E165&lt;&gt;$E165,【2】見・契!$G165&lt;&gt;$G165),TIME(HOUR($G165-$E165),ROUNDUP(MINUTE($G165-$E165)/30,0)*30,0)*24,IF($P165&lt;&gt;"検討会等参加","",【2】見・契!$T165)))</f>
        <v/>
      </c>
      <c r="U165" s="433" t="str">
        <f>IF($M165="","",IF($P165="検討会等参加",HLOOKUP(M165,'2024単価表'!$A$11:$B$12,2,0),""))</f>
        <v/>
      </c>
      <c r="V165" s="410" t="str">
        <f t="shared" si="25"/>
        <v/>
      </c>
      <c r="W165" s="404" t="str">
        <f>IF(【2】見・契!W165="","",【2】見・契!W165)</f>
        <v/>
      </c>
      <c r="X165" s="434" t="str">
        <f>IF(【2】見・契!X165="","",【2】見・契!X165)</f>
        <v/>
      </c>
      <c r="Y165" s="403" t="str">
        <f>IF(【2】見・契!Y165="","",【2】見・契!Y165)</f>
        <v/>
      </c>
      <c r="Z165" s="410" t="str">
        <f t="shared" si="28"/>
        <v/>
      </c>
      <c r="AA165" s="410" t="str">
        <f t="shared" si="29"/>
        <v/>
      </c>
      <c r="AB165" s="435" t="str">
        <f>IF(【2】見・契!AB165="","",【2】見・契!AB165)</f>
        <v/>
      </c>
      <c r="AC165" s="705" t="str">
        <f>IF(【2】見・契!AC165="","",【2】見・契!AC165)</f>
        <v/>
      </c>
      <c r="AD165" s="410" t="str">
        <f t="shared" si="30"/>
        <v/>
      </c>
      <c r="AE165" s="410" t="str">
        <f t="shared" si="31"/>
        <v/>
      </c>
      <c r="AF165" s="432" t="str">
        <f>IF(【2】見・契!$AF165="",IF($P165="講習料",IF($E165="","",TIME(HOUR($G165-$E165),ROUNDUP(MINUTE($G165-$E165)/30,0)*30,0)*24),""),IF(OR(【2】見・契!$E165&lt;&gt;$E165,【2】見・契!$G165&lt;&gt;$G165),TIME(HOUR($G165-$E165),ROUNDUP(MINUTE($G165-$E165)/30,0)*30,0)*24,IF($P165&lt;&gt;"講習料","",【2】見・契!$AF165)))</f>
        <v/>
      </c>
      <c r="AG165" s="433" t="str">
        <f>IF($M165="","",IF($P165="講習料",IF($O165="サブ",HLOOKUP(M165,'2024単価表'!$A$27:$B$28,2,0)/2,HLOOKUP(M165,'2024単価表'!$A$27:$B$28,2,0)),""))</f>
        <v/>
      </c>
      <c r="AH165" s="410" t="str">
        <f t="shared" si="26"/>
        <v/>
      </c>
      <c r="AI165" s="432" t="str">
        <f>IF(【2】見・契!$AI165="",IF($P165="検討会(法人参加)",IF($E165="","",TIME(HOUR($G165-$E165),ROUNDUP(MINUTE($G165-$E165)/30,0)*30,0)*24),""),IF(OR(【2】見・契!$E165&lt;&gt;$E165,【2】見・契!$G165&lt;&gt;$G165),TIME(HOUR($G165-$E165),ROUNDUP(MINUTE($G165-$E165)/30,0)*30,0)*24,IF($P165&lt;&gt;"検討会(法人参加)","",【2】見・契!$AI165)))</f>
        <v/>
      </c>
      <c r="AJ165" s="496" t="str">
        <f>IF($M165="","",IF($P165="検討会(法人参加)",HLOOKUP(M165,'2024単価表'!$A$27:$B$28,2,0)/2,""))</f>
        <v/>
      </c>
      <c r="AK165" s="410" t="str">
        <f t="shared" si="27"/>
        <v/>
      </c>
      <c r="AL165" s="436"/>
      <c r="AM165" s="745" t="str">
        <f>IF(【2】見・契!$AM165="","",【2】見・契!$AM165)</f>
        <v/>
      </c>
    </row>
    <row r="166" spans="4:39" ht="27.75" customHeight="1">
      <c r="D166" s="587" t="str">
        <f>IF(【2】見・契!D166="","",【2】見・契!D166)</f>
        <v/>
      </c>
      <c r="E166" s="438" t="str">
        <f>IF(【2】見・契!E166="","",【2】見・契!E166)</f>
        <v/>
      </c>
      <c r="F166" s="703" t="s">
        <v>244</v>
      </c>
      <c r="G166" s="402" t="str">
        <f>IF(【2】見・契!G166="","",【2】見・契!G166)</f>
        <v/>
      </c>
      <c r="H166" s="705" t="str">
        <f>IF(【2】見・契!H166="","",【2】見・契!H166)</f>
        <v/>
      </c>
      <c r="I166" s="1050" t="str">
        <f>IF(【2】見・契!I166="","",【2】見・契!I166)</f>
        <v/>
      </c>
      <c r="J166" s="1050"/>
      <c r="K166" s="737" t="str">
        <f>IF(【2】見・契!K166="","",【2】見・契!K166)</f>
        <v/>
      </c>
      <c r="L166" s="737" t="str">
        <f>IF(【2】見・契!L166="","",【2】見・契!L166)</f>
        <v/>
      </c>
      <c r="M166" s="705" t="str">
        <f>IF(【2】見・契!M166="","",【2】見・契!M166)</f>
        <v/>
      </c>
      <c r="N166" s="404" t="str">
        <f>IF(【2】見・契!N166="","",【2】見・契!N166)</f>
        <v/>
      </c>
      <c r="O166" s="430" t="str">
        <f>IF(【2】見・契!O166="","",【2】見・契!O166)</f>
        <v/>
      </c>
      <c r="P166" s="431" t="str">
        <f>IF(【2】見・契!P166="","",【2】見・契!P166)</f>
        <v/>
      </c>
      <c r="Q166" s="437" t="str">
        <f>IF(【2】見・契!$Q166="",IF($P166="講師",IF($E166="","",TIME(HOUR($G166-$E166),ROUNDUP(MINUTE($G166-$E166)/30,0)*30,0)*24),""),IF(OR(【2】見・契!$E166&lt;&gt;$E166,【2】見・契!$G166&lt;&gt;$G166),TIME(HOUR($G166-$E166),ROUNDUP(MINUTE($G166-$E166)/30,0)*30,0)*24,IF($P166&lt;&gt;"講師","",【2】見・契!$Q166)))</f>
        <v/>
      </c>
      <c r="R166" s="433" t="str">
        <f>IF($M166="","",IF($P166="講師",IF($O166="サブ",HLOOKUP(M166,'2024単価表'!$A$4:$B$5,2,FALSE)/2,HLOOKUP(M166,'2024単価表'!$A$4:$B$5,2,FALSE)),""))</f>
        <v/>
      </c>
      <c r="S166" s="410" t="str">
        <f t="shared" si="24"/>
        <v/>
      </c>
      <c r="T166" s="437" t="str">
        <f>IF(【2】見・契!$T166="",IF($P166="検討会等参加",IF($E166="","",TIME(HOUR($G166-$E166),ROUNDUP(MINUTE($G166-$E166)/30,0)*30,0)*24),""),IF(OR(【2】見・契!$E166&lt;&gt;$E166,【2】見・契!$G166&lt;&gt;$G166),TIME(HOUR($G166-$E166),ROUNDUP(MINUTE($G166-$E166)/30,0)*30,0)*24,IF($P166&lt;&gt;"検討会等参加","",【2】見・契!$T166)))</f>
        <v/>
      </c>
      <c r="U166" s="433" t="str">
        <f>IF($M166="","",IF($P166="検討会等参加",HLOOKUP(M166,'2024単価表'!$A$11:$B$12,2,0),""))</f>
        <v/>
      </c>
      <c r="V166" s="410" t="str">
        <f t="shared" si="25"/>
        <v/>
      </c>
      <c r="W166" s="404" t="str">
        <f>IF(【2】見・契!W166="","",【2】見・契!W166)</f>
        <v/>
      </c>
      <c r="X166" s="434" t="str">
        <f>IF(【2】見・契!X166="","",【2】見・契!X166)</f>
        <v/>
      </c>
      <c r="Y166" s="705" t="str">
        <f>IF(【2】見・契!Y166="","",【2】見・契!Y166)</f>
        <v/>
      </c>
      <c r="Z166" s="410" t="str">
        <f t="shared" si="28"/>
        <v/>
      </c>
      <c r="AA166" s="410" t="str">
        <f t="shared" si="29"/>
        <v/>
      </c>
      <c r="AB166" s="435" t="str">
        <f>IF(【2】見・契!AB166="","",【2】見・契!AB166)</f>
        <v/>
      </c>
      <c r="AC166" s="705" t="str">
        <f>IF(【2】見・契!AC166="","",【2】見・契!AC166)</f>
        <v/>
      </c>
      <c r="AD166" s="410" t="str">
        <f t="shared" si="30"/>
        <v/>
      </c>
      <c r="AE166" s="410" t="str">
        <f t="shared" si="31"/>
        <v/>
      </c>
      <c r="AF166" s="437" t="str">
        <f>IF(【2】見・契!$AF166="",IF($P166="講習料",IF($E166="","",TIME(HOUR($G166-$E166),ROUNDUP(MINUTE($G166-$E166)/30,0)*30,0)*24),""),IF(OR(【2】見・契!$E166&lt;&gt;$E166,【2】見・契!$G166&lt;&gt;$G166),TIME(HOUR($G166-$E166),ROUNDUP(MINUTE($G166-$E166)/30,0)*30,0)*24,IF($P166&lt;&gt;"講習料","",【2】見・契!$AF166)))</f>
        <v/>
      </c>
      <c r="AG166" s="433" t="str">
        <f>IF($M166="","",IF($P166="講習料",IF($O166="サブ",HLOOKUP(M166,'2024単価表'!$A$27:$B$28,2,0)/2,HLOOKUP(M166,'2024単価表'!$A$27:$B$28,2,0)),""))</f>
        <v/>
      </c>
      <c r="AH166" s="410" t="str">
        <f t="shared" si="26"/>
        <v/>
      </c>
      <c r="AI166" s="437" t="str">
        <f>IF(【2】見・契!$AI166="",IF($P166="検討会(法人参加)",IF($E166="","",TIME(HOUR($G166-$E166),ROUNDUP(MINUTE($G166-$E166)/30,0)*30,0)*24),""),IF(OR(【2】見・契!$E166&lt;&gt;$E166,【2】見・契!$G166&lt;&gt;$G166),TIME(HOUR($G166-$E166),ROUNDUP(MINUTE($G166-$E166)/30,0)*30,0)*24,IF($P166&lt;&gt;"検討会(法人参加)","",【2】見・契!$AI166)))</f>
        <v/>
      </c>
      <c r="AJ166" s="496" t="str">
        <f>IF($M166="","",IF($P166="検討会(法人参加)",HLOOKUP(M166,'2024単価表'!$A$27:$B$28,2,0)/2,""))</f>
        <v/>
      </c>
      <c r="AK166" s="410" t="str">
        <f t="shared" si="27"/>
        <v/>
      </c>
      <c r="AL166" s="436"/>
      <c r="AM166" s="745" t="str">
        <f>IF(【2】見・契!$AM166="","",【2】見・契!$AM166)</f>
        <v/>
      </c>
    </row>
    <row r="167" spans="4:39" ht="27.75" customHeight="1">
      <c r="D167" s="587" t="str">
        <f>IF(【2】見・契!D167="","",【2】見・契!D167)</f>
        <v/>
      </c>
      <c r="E167" s="438" t="str">
        <f>IF(【2】見・契!E167="","",【2】見・契!E167)</f>
        <v/>
      </c>
      <c r="F167" s="703" t="s">
        <v>245</v>
      </c>
      <c r="G167" s="402" t="str">
        <f>IF(【2】見・契!G167="","",【2】見・契!G167)</f>
        <v/>
      </c>
      <c r="H167" s="705" t="str">
        <f>IF(【2】見・契!H167="","",【2】見・契!H167)</f>
        <v/>
      </c>
      <c r="I167" s="1050" t="str">
        <f>IF(【2】見・契!I167="","",【2】見・契!I167)</f>
        <v/>
      </c>
      <c r="J167" s="1050"/>
      <c r="K167" s="737" t="str">
        <f>IF(【2】見・契!K167="","",【2】見・契!K167)</f>
        <v/>
      </c>
      <c r="L167" s="737" t="str">
        <f>IF(【2】見・契!L167="","",【2】見・契!L167)</f>
        <v/>
      </c>
      <c r="M167" s="403" t="str">
        <f>IF(【2】見・契!M167="","",【2】見・契!M167)</f>
        <v/>
      </c>
      <c r="N167" s="404" t="str">
        <f>IF(【2】見・契!N167="","",【2】見・契!N167)</f>
        <v/>
      </c>
      <c r="O167" s="430" t="str">
        <f>IF(【2】見・契!O167="","",【2】見・契!O167)</f>
        <v/>
      </c>
      <c r="P167" s="431" t="str">
        <f>IF(【2】見・契!P167="","",【2】見・契!P167)</f>
        <v/>
      </c>
      <c r="Q167" s="432" t="str">
        <f>IF(【2】見・契!$Q167="",IF($P167="講師",IF($E167="","",TIME(HOUR($G167-$E167),ROUNDUP(MINUTE($G167-$E167)/30,0)*30,0)*24),""),IF(OR(【2】見・契!$E167&lt;&gt;$E167,【2】見・契!$G167&lt;&gt;$G167),TIME(HOUR($G167-$E167),ROUNDUP(MINUTE($G167-$E167)/30,0)*30,0)*24,IF($P167&lt;&gt;"講師","",【2】見・契!$Q167)))</f>
        <v/>
      </c>
      <c r="R167" s="433" t="str">
        <f>IF($M167="","",IF($P167="講師",IF($O167="サブ",HLOOKUP(M167,'2024単価表'!$A$4:$B$5,2,FALSE)/2,HLOOKUP(M167,'2024単価表'!$A$4:$B$5,2,FALSE)),""))</f>
        <v/>
      </c>
      <c r="S167" s="410" t="str">
        <f t="shared" ref="S167:S190" si="32">IF($Q167="","",IF($M167="","",(Q167*R167)))</f>
        <v/>
      </c>
      <c r="T167" s="432" t="str">
        <f>IF(【2】見・契!$T167="",IF($P167="検討会等参加",IF($E167="","",TIME(HOUR($G167-$E167),ROUNDUP(MINUTE($G167-$E167)/30,0)*30,0)*24),""),IF(OR(【2】見・契!$E167&lt;&gt;$E167,【2】見・契!$G167&lt;&gt;$G167),TIME(HOUR($G167-$E167),ROUNDUP(MINUTE($G167-$E167)/30,0)*30,0)*24,IF($P167&lt;&gt;"検討会等参加","",【2】見・契!$T167)))</f>
        <v/>
      </c>
      <c r="U167" s="433" t="str">
        <f>IF($M167="","",IF($P167="検討会等参加",HLOOKUP(M167,'2024単価表'!$A$11:$B$12,2,0),""))</f>
        <v/>
      </c>
      <c r="V167" s="410" t="str">
        <f t="shared" ref="V167:V190" si="33">IF($T167="","",IF($M167="","",(T167*U167)))</f>
        <v/>
      </c>
      <c r="W167" s="404" t="str">
        <f>IF(【2】見・契!W167="","",【2】見・契!W167)</f>
        <v/>
      </c>
      <c r="X167" s="434" t="str">
        <f>IF(【2】見・契!X167="","",【2】見・契!X167)</f>
        <v/>
      </c>
      <c r="Y167" s="403" t="str">
        <f>IF(【2】見・契!Y167="","",【2】見・契!Y167)</f>
        <v/>
      </c>
      <c r="Z167" s="410" t="str">
        <f t="shared" si="28"/>
        <v/>
      </c>
      <c r="AA167" s="410" t="str">
        <f t="shared" si="29"/>
        <v/>
      </c>
      <c r="AB167" s="435" t="str">
        <f>IF(【2】見・契!AB167="","",【2】見・契!AB167)</f>
        <v/>
      </c>
      <c r="AC167" s="705" t="str">
        <f>IF(【2】見・契!AC167="","",【2】見・契!AC167)</f>
        <v/>
      </c>
      <c r="AD167" s="410" t="str">
        <f t="shared" si="30"/>
        <v/>
      </c>
      <c r="AE167" s="410" t="str">
        <f t="shared" si="31"/>
        <v/>
      </c>
      <c r="AF167" s="432" t="str">
        <f>IF(【2】見・契!$AF167="",IF($P167="講習料",IF($E167="","",TIME(HOUR($G167-$E167),ROUNDUP(MINUTE($G167-$E167)/30,0)*30,0)*24),""),IF(OR(【2】見・契!$E167&lt;&gt;$E167,【2】見・契!$G167&lt;&gt;$G167),TIME(HOUR($G167-$E167),ROUNDUP(MINUTE($G167-$E167)/30,0)*30,0)*24,IF($P167&lt;&gt;"講習料","",【2】見・契!$AF167)))</f>
        <v/>
      </c>
      <c r="AG167" s="433" t="str">
        <f>IF($M167="","",IF($P167="講習料",IF($O167="サブ",HLOOKUP(M167,'2024単価表'!$A$27:$B$28,2,0)/2,HLOOKUP(M167,'2024単価表'!$A$27:$B$28,2,0)),""))</f>
        <v/>
      </c>
      <c r="AH167" s="410" t="str">
        <f t="shared" ref="AH167:AH190" si="34">IF($AF167="","",IF($M167="","",(AF167*AG167)))</f>
        <v/>
      </c>
      <c r="AI167" s="432" t="str">
        <f>IF(【2】見・契!$AI167="",IF($P167="検討会(法人参加)",IF($E167="","",TIME(HOUR($G167-$E167),ROUNDUP(MINUTE($G167-$E167)/30,0)*30,0)*24),""),IF(OR(【2】見・契!$E167&lt;&gt;$E167,【2】見・契!$G167&lt;&gt;$G167),TIME(HOUR($G167-$E167),ROUNDUP(MINUTE($G167-$E167)/30,0)*30,0)*24,IF($P167&lt;&gt;"検討会(法人参加)","",【2】見・契!$AI167)))</f>
        <v/>
      </c>
      <c r="AJ167" s="496" t="str">
        <f>IF($M167="","",IF($P167="検討会(法人参加)",HLOOKUP(M167,'2024単価表'!$A$27:$B$28,2,0)/2,""))</f>
        <v/>
      </c>
      <c r="AK167" s="410" t="str">
        <f t="shared" ref="AK167:AK190" si="35">IF($AI167="","",IF($M167="","",(AI167*AJ167)))</f>
        <v/>
      </c>
      <c r="AL167" s="436"/>
      <c r="AM167" s="745" t="str">
        <f>IF(【2】見・契!$AM167="","",【2】見・契!$AM167)</f>
        <v/>
      </c>
    </row>
    <row r="168" spans="4:39" ht="27.75" customHeight="1">
      <c r="D168" s="587" t="str">
        <f>IF(【2】見・契!D168="","",【2】見・契!D168)</f>
        <v/>
      </c>
      <c r="E168" s="438" t="str">
        <f>IF(【2】見・契!E168="","",【2】見・契!E168)</f>
        <v/>
      </c>
      <c r="F168" s="703" t="s">
        <v>244</v>
      </c>
      <c r="G168" s="402" t="str">
        <f>IF(【2】見・契!G168="","",【2】見・契!G168)</f>
        <v/>
      </c>
      <c r="H168" s="705" t="str">
        <f>IF(【2】見・契!H168="","",【2】見・契!H168)</f>
        <v/>
      </c>
      <c r="I168" s="1050" t="str">
        <f>IF(【2】見・契!I168="","",【2】見・契!I168)</f>
        <v/>
      </c>
      <c r="J168" s="1050"/>
      <c r="K168" s="737" t="str">
        <f>IF(【2】見・契!K168="","",【2】見・契!K168)</f>
        <v/>
      </c>
      <c r="L168" s="737" t="str">
        <f>IF(【2】見・契!L168="","",【2】見・契!L168)</f>
        <v/>
      </c>
      <c r="M168" s="705" t="str">
        <f>IF(【2】見・契!M168="","",【2】見・契!M168)</f>
        <v/>
      </c>
      <c r="N168" s="404" t="str">
        <f>IF(【2】見・契!N168="","",【2】見・契!N168)</f>
        <v/>
      </c>
      <c r="O168" s="430" t="str">
        <f>IF(【2】見・契!O168="","",【2】見・契!O168)</f>
        <v/>
      </c>
      <c r="P168" s="431" t="str">
        <f>IF(【2】見・契!P168="","",【2】見・契!P168)</f>
        <v/>
      </c>
      <c r="Q168" s="437" t="str">
        <f>IF(【2】見・契!$Q168="",IF($P168="講師",IF($E168="","",TIME(HOUR($G168-$E168),ROUNDUP(MINUTE($G168-$E168)/30,0)*30,0)*24),""),IF(OR(【2】見・契!$E168&lt;&gt;$E168,【2】見・契!$G168&lt;&gt;$G168),TIME(HOUR($G168-$E168),ROUNDUP(MINUTE($G168-$E168)/30,0)*30,0)*24,IF($P168&lt;&gt;"講師","",【2】見・契!$Q168)))</f>
        <v/>
      </c>
      <c r="R168" s="433" t="str">
        <f>IF($M168="","",IF($P168="講師",IF($O168="サブ",HLOOKUP(M168,'2024単価表'!$A$4:$B$5,2,FALSE)/2,HLOOKUP(M168,'2024単価表'!$A$4:$B$5,2,FALSE)),""))</f>
        <v/>
      </c>
      <c r="S168" s="410" t="str">
        <f t="shared" si="32"/>
        <v/>
      </c>
      <c r="T168" s="437" t="str">
        <f>IF(【2】見・契!$T168="",IF($P168="検討会等参加",IF($E168="","",TIME(HOUR($G168-$E168),ROUNDUP(MINUTE($G168-$E168)/30,0)*30,0)*24),""),IF(OR(【2】見・契!$E168&lt;&gt;$E168,【2】見・契!$G168&lt;&gt;$G168),TIME(HOUR($G168-$E168),ROUNDUP(MINUTE($G168-$E168)/30,0)*30,0)*24,IF($P168&lt;&gt;"検討会等参加","",【2】見・契!$T168)))</f>
        <v/>
      </c>
      <c r="U168" s="433" t="str">
        <f>IF($M168="","",IF($P168="検討会等参加",HLOOKUP(M168,'2024単価表'!$A$11:$B$12,2,0),""))</f>
        <v/>
      </c>
      <c r="V168" s="410" t="str">
        <f t="shared" si="33"/>
        <v/>
      </c>
      <c r="W168" s="404" t="str">
        <f>IF(【2】見・契!W168="","",【2】見・契!W168)</f>
        <v/>
      </c>
      <c r="X168" s="434" t="str">
        <f>IF(【2】見・契!X168="","",【2】見・契!X168)</f>
        <v/>
      </c>
      <c r="Y168" s="705" t="str">
        <f>IF(【2】見・契!Y168="","",【2】見・契!Y168)</f>
        <v/>
      </c>
      <c r="Z168" s="410" t="str">
        <f t="shared" si="28"/>
        <v/>
      </c>
      <c r="AA168" s="410" t="str">
        <f t="shared" si="29"/>
        <v/>
      </c>
      <c r="AB168" s="435" t="str">
        <f>IF(【2】見・契!AB168="","",【2】見・契!AB168)</f>
        <v/>
      </c>
      <c r="AC168" s="705" t="str">
        <f>IF(【2】見・契!AC168="","",【2】見・契!AC168)</f>
        <v/>
      </c>
      <c r="AD168" s="410" t="str">
        <f t="shared" si="30"/>
        <v/>
      </c>
      <c r="AE168" s="410" t="str">
        <f t="shared" si="31"/>
        <v/>
      </c>
      <c r="AF168" s="437" t="str">
        <f>IF(【2】見・契!$AF168="",IF($P168="講習料",IF($E168="","",TIME(HOUR($G168-$E168),ROUNDUP(MINUTE($G168-$E168)/30,0)*30,0)*24),""),IF(OR(【2】見・契!$E168&lt;&gt;$E168,【2】見・契!$G168&lt;&gt;$G168),TIME(HOUR($G168-$E168),ROUNDUP(MINUTE($G168-$E168)/30,0)*30,0)*24,IF($P168&lt;&gt;"講習料","",【2】見・契!$AF168)))</f>
        <v/>
      </c>
      <c r="AG168" s="433" t="str">
        <f>IF($M168="","",IF($P168="講習料",IF($O168="サブ",HLOOKUP(M168,'2024単価表'!$A$27:$B$28,2,0)/2,HLOOKUP(M168,'2024単価表'!$A$27:$B$28,2,0)),""))</f>
        <v/>
      </c>
      <c r="AH168" s="410" t="str">
        <f t="shared" si="34"/>
        <v/>
      </c>
      <c r="AI168" s="437" t="str">
        <f>IF(【2】見・契!$AI168="",IF($P168="検討会(法人参加)",IF($E168="","",TIME(HOUR($G168-$E168),ROUNDUP(MINUTE($G168-$E168)/30,0)*30,0)*24),""),IF(OR(【2】見・契!$E168&lt;&gt;$E168,【2】見・契!$G168&lt;&gt;$G168),TIME(HOUR($G168-$E168),ROUNDUP(MINUTE($G168-$E168)/30,0)*30,0)*24,IF($P168&lt;&gt;"検討会(法人参加)","",【2】見・契!$AI168)))</f>
        <v/>
      </c>
      <c r="AJ168" s="496" t="str">
        <f>IF($M168="","",IF($P168="検討会(法人参加)",HLOOKUP(M168,'2024単価表'!$A$27:$B$28,2,0)/2,""))</f>
        <v/>
      </c>
      <c r="AK168" s="410" t="str">
        <f t="shared" si="35"/>
        <v/>
      </c>
      <c r="AL168" s="436"/>
      <c r="AM168" s="745" t="str">
        <f>IF(【2】見・契!$AM168="","",【2】見・契!$AM168)</f>
        <v/>
      </c>
    </row>
    <row r="169" spans="4:39" ht="27.75" customHeight="1">
      <c r="D169" s="587" t="str">
        <f>IF(【2】見・契!D169="","",【2】見・契!D169)</f>
        <v/>
      </c>
      <c r="E169" s="438" t="str">
        <f>IF(【2】見・契!E169="","",【2】見・契!E169)</f>
        <v/>
      </c>
      <c r="F169" s="703" t="s">
        <v>245</v>
      </c>
      <c r="G169" s="402" t="str">
        <f>IF(【2】見・契!G169="","",【2】見・契!G169)</f>
        <v/>
      </c>
      <c r="H169" s="705" t="str">
        <f>IF(【2】見・契!H169="","",【2】見・契!H169)</f>
        <v/>
      </c>
      <c r="I169" s="1050" t="str">
        <f>IF(【2】見・契!I169="","",【2】見・契!I169)</f>
        <v/>
      </c>
      <c r="J169" s="1050"/>
      <c r="K169" s="737" t="str">
        <f>IF(【2】見・契!K169="","",【2】見・契!K169)</f>
        <v/>
      </c>
      <c r="L169" s="737" t="str">
        <f>IF(【2】見・契!L169="","",【2】見・契!L169)</f>
        <v/>
      </c>
      <c r="M169" s="403" t="str">
        <f>IF(【2】見・契!M169="","",【2】見・契!M169)</f>
        <v/>
      </c>
      <c r="N169" s="404" t="str">
        <f>IF(【2】見・契!N169="","",【2】見・契!N169)</f>
        <v/>
      </c>
      <c r="O169" s="430" t="str">
        <f>IF(【2】見・契!O169="","",【2】見・契!O169)</f>
        <v/>
      </c>
      <c r="P169" s="431" t="str">
        <f>IF(【2】見・契!P169="","",【2】見・契!P169)</f>
        <v/>
      </c>
      <c r="Q169" s="432" t="str">
        <f>IF(【2】見・契!$Q169="",IF($P169="講師",IF($E169="","",TIME(HOUR($G169-$E169),ROUNDUP(MINUTE($G169-$E169)/30,0)*30,0)*24),""),IF(OR(【2】見・契!$E169&lt;&gt;$E169,【2】見・契!$G169&lt;&gt;$G169),TIME(HOUR($G169-$E169),ROUNDUP(MINUTE($G169-$E169)/30,0)*30,0)*24,IF($P169&lt;&gt;"講師","",【2】見・契!$Q169)))</f>
        <v/>
      </c>
      <c r="R169" s="433" t="str">
        <f>IF($M169="","",IF($P169="講師",IF($O169="サブ",HLOOKUP(M169,'2024単価表'!$A$4:$B$5,2,FALSE)/2,HLOOKUP(M169,'2024単価表'!$A$4:$B$5,2,FALSE)),""))</f>
        <v/>
      </c>
      <c r="S169" s="410" t="str">
        <f t="shared" si="32"/>
        <v/>
      </c>
      <c r="T169" s="432" t="str">
        <f>IF(【2】見・契!$T169="",IF($P169="検討会等参加",IF($E169="","",TIME(HOUR($G169-$E169),ROUNDUP(MINUTE($G169-$E169)/30,0)*30,0)*24),""),IF(OR(【2】見・契!$E169&lt;&gt;$E169,【2】見・契!$G169&lt;&gt;$G169),TIME(HOUR($G169-$E169),ROUNDUP(MINUTE($G169-$E169)/30,0)*30,0)*24,IF($P169&lt;&gt;"検討会等参加","",【2】見・契!$T169)))</f>
        <v/>
      </c>
      <c r="U169" s="433" t="str">
        <f>IF($M169="","",IF($P169="検討会等参加",HLOOKUP(M169,'2024単価表'!$A$11:$B$12,2,0),""))</f>
        <v/>
      </c>
      <c r="V169" s="410" t="str">
        <f t="shared" si="33"/>
        <v/>
      </c>
      <c r="W169" s="404" t="str">
        <f>IF(【2】見・契!W169="","",【2】見・契!W169)</f>
        <v/>
      </c>
      <c r="X169" s="434" t="str">
        <f>IF(【2】見・契!X169="","",【2】見・契!X169)</f>
        <v/>
      </c>
      <c r="Y169" s="403" t="str">
        <f>IF(【2】見・契!Y169="","",【2】見・契!Y169)</f>
        <v/>
      </c>
      <c r="Z169" s="410" t="str">
        <f t="shared" si="28"/>
        <v/>
      </c>
      <c r="AA169" s="410" t="str">
        <f t="shared" si="29"/>
        <v/>
      </c>
      <c r="AB169" s="435" t="str">
        <f>IF(【2】見・契!AB169="","",【2】見・契!AB169)</f>
        <v/>
      </c>
      <c r="AC169" s="705" t="str">
        <f>IF(【2】見・契!AC169="","",【2】見・契!AC169)</f>
        <v/>
      </c>
      <c r="AD169" s="410" t="str">
        <f t="shared" si="30"/>
        <v/>
      </c>
      <c r="AE169" s="410" t="str">
        <f t="shared" si="31"/>
        <v/>
      </c>
      <c r="AF169" s="432" t="str">
        <f>IF(【2】見・契!$AF169="",IF($P169="講習料",IF($E169="","",TIME(HOUR($G169-$E169),ROUNDUP(MINUTE($G169-$E169)/30,0)*30,0)*24),""),IF(OR(【2】見・契!$E169&lt;&gt;$E169,【2】見・契!$G169&lt;&gt;$G169),TIME(HOUR($G169-$E169),ROUNDUP(MINUTE($G169-$E169)/30,0)*30,0)*24,IF($P169&lt;&gt;"講習料","",【2】見・契!$AF169)))</f>
        <v/>
      </c>
      <c r="AG169" s="433" t="str">
        <f>IF($M169="","",IF($P169="講習料",IF($O169="サブ",HLOOKUP(M169,'2024単価表'!$A$27:$B$28,2,0)/2,HLOOKUP(M169,'2024単価表'!$A$27:$B$28,2,0)),""))</f>
        <v/>
      </c>
      <c r="AH169" s="410" t="str">
        <f t="shared" si="34"/>
        <v/>
      </c>
      <c r="AI169" s="432" t="str">
        <f>IF(【2】見・契!$AI169="",IF($P169="検討会(法人参加)",IF($E169="","",TIME(HOUR($G169-$E169),ROUNDUP(MINUTE($G169-$E169)/30,0)*30,0)*24),""),IF(OR(【2】見・契!$E169&lt;&gt;$E169,【2】見・契!$G169&lt;&gt;$G169),TIME(HOUR($G169-$E169),ROUNDUP(MINUTE($G169-$E169)/30,0)*30,0)*24,IF($P169&lt;&gt;"検討会(法人参加)","",【2】見・契!$AI169)))</f>
        <v/>
      </c>
      <c r="AJ169" s="496" t="str">
        <f>IF($M169="","",IF($P169="検討会(法人参加)",HLOOKUP(M169,'2024単価表'!$A$27:$B$28,2,0)/2,""))</f>
        <v/>
      </c>
      <c r="AK169" s="410" t="str">
        <f t="shared" si="35"/>
        <v/>
      </c>
      <c r="AL169" s="436"/>
      <c r="AM169" s="745" t="str">
        <f>IF(【2】見・契!$AM169="","",【2】見・契!$AM169)</f>
        <v/>
      </c>
    </row>
    <row r="170" spans="4:39" ht="27.75" customHeight="1">
      <c r="D170" s="587" t="str">
        <f>IF(【2】見・契!D170="","",【2】見・契!D170)</f>
        <v/>
      </c>
      <c r="E170" s="438" t="str">
        <f>IF(【2】見・契!E170="","",【2】見・契!E170)</f>
        <v/>
      </c>
      <c r="F170" s="703" t="s">
        <v>244</v>
      </c>
      <c r="G170" s="402" t="str">
        <f>IF(【2】見・契!G170="","",【2】見・契!G170)</f>
        <v/>
      </c>
      <c r="H170" s="705" t="str">
        <f>IF(【2】見・契!H170="","",【2】見・契!H170)</f>
        <v/>
      </c>
      <c r="I170" s="1050" t="str">
        <f>IF(【2】見・契!I170="","",【2】見・契!I170)</f>
        <v/>
      </c>
      <c r="J170" s="1050"/>
      <c r="K170" s="737" t="str">
        <f>IF(【2】見・契!K170="","",【2】見・契!K170)</f>
        <v/>
      </c>
      <c r="L170" s="737" t="str">
        <f>IF(【2】見・契!L170="","",【2】見・契!L170)</f>
        <v/>
      </c>
      <c r="M170" s="705" t="str">
        <f>IF(【2】見・契!M170="","",【2】見・契!M170)</f>
        <v/>
      </c>
      <c r="N170" s="404" t="str">
        <f>IF(【2】見・契!N170="","",【2】見・契!N170)</f>
        <v/>
      </c>
      <c r="O170" s="430" t="str">
        <f>IF(【2】見・契!O170="","",【2】見・契!O170)</f>
        <v/>
      </c>
      <c r="P170" s="431" t="str">
        <f>IF(【2】見・契!P170="","",【2】見・契!P170)</f>
        <v/>
      </c>
      <c r="Q170" s="437" t="str">
        <f>IF(【2】見・契!$Q170="",IF($P170="講師",IF($E170="","",TIME(HOUR($G170-$E170),ROUNDUP(MINUTE($G170-$E170)/30,0)*30,0)*24),""),IF(OR(【2】見・契!$E170&lt;&gt;$E170,【2】見・契!$G170&lt;&gt;$G170),TIME(HOUR($G170-$E170),ROUNDUP(MINUTE($G170-$E170)/30,0)*30,0)*24,IF($P170&lt;&gt;"講師","",【2】見・契!$Q170)))</f>
        <v/>
      </c>
      <c r="R170" s="433" t="str">
        <f>IF($M170="","",IF($P170="講師",IF($O170="サブ",HLOOKUP(M170,'2024単価表'!$A$4:$B$5,2,FALSE)/2,HLOOKUP(M170,'2024単価表'!$A$4:$B$5,2,FALSE)),""))</f>
        <v/>
      </c>
      <c r="S170" s="410" t="str">
        <f t="shared" si="32"/>
        <v/>
      </c>
      <c r="T170" s="437" t="str">
        <f>IF(【2】見・契!$T170="",IF($P170="検討会等参加",IF($E170="","",TIME(HOUR($G170-$E170),ROUNDUP(MINUTE($G170-$E170)/30,0)*30,0)*24),""),IF(OR(【2】見・契!$E170&lt;&gt;$E170,【2】見・契!$G170&lt;&gt;$G170),TIME(HOUR($G170-$E170),ROUNDUP(MINUTE($G170-$E170)/30,0)*30,0)*24,IF($P170&lt;&gt;"検討会等参加","",【2】見・契!$T170)))</f>
        <v/>
      </c>
      <c r="U170" s="433" t="str">
        <f>IF($M170="","",IF($P170="検討会等参加",HLOOKUP(M170,'2024単価表'!$A$11:$B$12,2,0),""))</f>
        <v/>
      </c>
      <c r="V170" s="410" t="str">
        <f t="shared" si="33"/>
        <v/>
      </c>
      <c r="W170" s="404" t="str">
        <f>IF(【2】見・契!W170="","",【2】見・契!W170)</f>
        <v/>
      </c>
      <c r="X170" s="434" t="str">
        <f>IF(【2】見・契!X170="","",【2】見・契!X170)</f>
        <v/>
      </c>
      <c r="Y170" s="705" t="str">
        <f>IF(【2】見・契!Y170="","",【2】見・契!Y170)</f>
        <v/>
      </c>
      <c r="Z170" s="410" t="str">
        <f t="shared" si="28"/>
        <v/>
      </c>
      <c r="AA170" s="410" t="str">
        <f t="shared" si="29"/>
        <v/>
      </c>
      <c r="AB170" s="435" t="str">
        <f>IF(【2】見・契!AB170="","",【2】見・契!AB170)</f>
        <v/>
      </c>
      <c r="AC170" s="705" t="str">
        <f>IF(【2】見・契!AC170="","",【2】見・契!AC170)</f>
        <v/>
      </c>
      <c r="AD170" s="410" t="str">
        <f t="shared" si="30"/>
        <v/>
      </c>
      <c r="AE170" s="410" t="str">
        <f t="shared" si="31"/>
        <v/>
      </c>
      <c r="AF170" s="437" t="str">
        <f>IF(【2】見・契!$AF170="",IF($P170="講習料",IF($E170="","",TIME(HOUR($G170-$E170),ROUNDUP(MINUTE($G170-$E170)/30,0)*30,0)*24),""),IF(OR(【2】見・契!$E170&lt;&gt;$E170,【2】見・契!$G170&lt;&gt;$G170),TIME(HOUR($G170-$E170),ROUNDUP(MINUTE($G170-$E170)/30,0)*30,0)*24,IF($P170&lt;&gt;"講習料","",【2】見・契!$AF170)))</f>
        <v/>
      </c>
      <c r="AG170" s="433" t="str">
        <f>IF($M170="","",IF($P170="講習料",IF($O170="サブ",HLOOKUP(M170,'2024単価表'!$A$27:$B$28,2,0)/2,HLOOKUP(M170,'2024単価表'!$A$27:$B$28,2,0)),""))</f>
        <v/>
      </c>
      <c r="AH170" s="410" t="str">
        <f t="shared" si="34"/>
        <v/>
      </c>
      <c r="AI170" s="437" t="str">
        <f>IF(【2】見・契!$AI170="",IF($P170="検討会(法人参加)",IF($E170="","",TIME(HOUR($G170-$E170),ROUNDUP(MINUTE($G170-$E170)/30,0)*30,0)*24),""),IF(OR(【2】見・契!$E170&lt;&gt;$E170,【2】見・契!$G170&lt;&gt;$G170),TIME(HOUR($G170-$E170),ROUNDUP(MINUTE($G170-$E170)/30,0)*30,0)*24,IF($P170&lt;&gt;"検討会(法人参加)","",【2】見・契!$AI170)))</f>
        <v/>
      </c>
      <c r="AJ170" s="496" t="str">
        <f>IF($M170="","",IF($P170="検討会(法人参加)",HLOOKUP(M170,'2024単価表'!$A$27:$B$28,2,0)/2,""))</f>
        <v/>
      </c>
      <c r="AK170" s="410" t="str">
        <f t="shared" si="35"/>
        <v/>
      </c>
      <c r="AL170" s="436"/>
      <c r="AM170" s="745" t="str">
        <f>IF(【2】見・契!$AM170="","",【2】見・契!$AM170)</f>
        <v/>
      </c>
    </row>
    <row r="171" spans="4:39" ht="27.75" customHeight="1">
      <c r="D171" s="587" t="str">
        <f>IF(【2】見・契!D171="","",【2】見・契!D171)</f>
        <v/>
      </c>
      <c r="E171" s="438" t="str">
        <f>IF(【2】見・契!E171="","",【2】見・契!E171)</f>
        <v/>
      </c>
      <c r="F171" s="703" t="s">
        <v>245</v>
      </c>
      <c r="G171" s="402" t="str">
        <f>IF(【2】見・契!G171="","",【2】見・契!G171)</f>
        <v/>
      </c>
      <c r="H171" s="705" t="str">
        <f>IF(【2】見・契!H171="","",【2】見・契!H171)</f>
        <v/>
      </c>
      <c r="I171" s="1050" t="str">
        <f>IF(【2】見・契!I171="","",【2】見・契!I171)</f>
        <v/>
      </c>
      <c r="J171" s="1050"/>
      <c r="K171" s="737" t="str">
        <f>IF(【2】見・契!K171="","",【2】見・契!K171)</f>
        <v/>
      </c>
      <c r="L171" s="737" t="str">
        <f>IF(【2】見・契!L171="","",【2】見・契!L171)</f>
        <v/>
      </c>
      <c r="M171" s="403" t="str">
        <f>IF(【2】見・契!M171="","",【2】見・契!M171)</f>
        <v/>
      </c>
      <c r="N171" s="404" t="str">
        <f>IF(【2】見・契!N171="","",【2】見・契!N171)</f>
        <v/>
      </c>
      <c r="O171" s="430" t="str">
        <f>IF(【2】見・契!O171="","",【2】見・契!O171)</f>
        <v/>
      </c>
      <c r="P171" s="431" t="str">
        <f>IF(【2】見・契!P171="","",【2】見・契!P171)</f>
        <v/>
      </c>
      <c r="Q171" s="432" t="str">
        <f>IF(【2】見・契!$Q171="",IF($P171="講師",IF($E171="","",TIME(HOUR($G171-$E171),ROUNDUP(MINUTE($G171-$E171)/30,0)*30,0)*24),""),IF(OR(【2】見・契!$E171&lt;&gt;$E171,【2】見・契!$G171&lt;&gt;$G171),TIME(HOUR($G171-$E171),ROUNDUP(MINUTE($G171-$E171)/30,0)*30,0)*24,IF($P171&lt;&gt;"講師","",【2】見・契!$Q171)))</f>
        <v/>
      </c>
      <c r="R171" s="433" t="str">
        <f>IF($M171="","",IF($P171="講師",IF($O171="サブ",HLOOKUP(M171,'2024単価表'!$A$4:$B$5,2,FALSE)/2,HLOOKUP(M171,'2024単価表'!$A$4:$B$5,2,FALSE)),""))</f>
        <v/>
      </c>
      <c r="S171" s="410" t="str">
        <f t="shared" si="32"/>
        <v/>
      </c>
      <c r="T171" s="432" t="str">
        <f>IF(【2】見・契!$T171="",IF($P171="検討会等参加",IF($E171="","",TIME(HOUR($G171-$E171),ROUNDUP(MINUTE($G171-$E171)/30,0)*30,0)*24),""),IF(OR(【2】見・契!$E171&lt;&gt;$E171,【2】見・契!$G171&lt;&gt;$G171),TIME(HOUR($G171-$E171),ROUNDUP(MINUTE($G171-$E171)/30,0)*30,0)*24,IF($P171&lt;&gt;"検討会等参加","",【2】見・契!$T171)))</f>
        <v/>
      </c>
      <c r="U171" s="433" t="str">
        <f>IF($M171="","",IF($P171="検討会等参加",HLOOKUP(M171,'2024単価表'!$A$11:$B$12,2,0),""))</f>
        <v/>
      </c>
      <c r="V171" s="410" t="str">
        <f t="shared" si="33"/>
        <v/>
      </c>
      <c r="W171" s="404" t="str">
        <f>IF(【2】見・契!W171="","",【2】見・契!W171)</f>
        <v/>
      </c>
      <c r="X171" s="434" t="str">
        <f>IF(【2】見・契!X171="","",【2】見・契!X171)</f>
        <v/>
      </c>
      <c r="Y171" s="403" t="str">
        <f>IF(【2】見・契!Y171="","",【2】見・契!Y171)</f>
        <v/>
      </c>
      <c r="Z171" s="410" t="str">
        <f t="shared" si="28"/>
        <v/>
      </c>
      <c r="AA171" s="410" t="str">
        <f t="shared" si="29"/>
        <v/>
      </c>
      <c r="AB171" s="435" t="str">
        <f>IF(【2】見・契!AB171="","",【2】見・契!AB171)</f>
        <v/>
      </c>
      <c r="AC171" s="705" t="str">
        <f>IF(【2】見・契!AC171="","",【2】見・契!AC171)</f>
        <v/>
      </c>
      <c r="AD171" s="410" t="str">
        <f t="shared" si="30"/>
        <v/>
      </c>
      <c r="AE171" s="410" t="str">
        <f t="shared" si="31"/>
        <v/>
      </c>
      <c r="AF171" s="432" t="str">
        <f>IF(【2】見・契!$AF171="",IF($P171="講習料",IF($E171="","",TIME(HOUR($G171-$E171),ROUNDUP(MINUTE($G171-$E171)/30,0)*30,0)*24),""),IF(OR(【2】見・契!$E171&lt;&gt;$E171,【2】見・契!$G171&lt;&gt;$G171),TIME(HOUR($G171-$E171),ROUNDUP(MINUTE($G171-$E171)/30,0)*30,0)*24,IF($P171&lt;&gt;"講習料","",【2】見・契!$AF171)))</f>
        <v/>
      </c>
      <c r="AG171" s="433" t="str">
        <f>IF($M171="","",IF($P171="講習料",IF($O171="サブ",HLOOKUP(M171,'2024単価表'!$A$27:$B$28,2,0)/2,HLOOKUP(M171,'2024単価表'!$A$27:$B$28,2,0)),""))</f>
        <v/>
      </c>
      <c r="AH171" s="410" t="str">
        <f t="shared" si="34"/>
        <v/>
      </c>
      <c r="AI171" s="432" t="str">
        <f>IF(【2】見・契!$AI171="",IF($P171="検討会(法人参加)",IF($E171="","",TIME(HOUR($G171-$E171),ROUNDUP(MINUTE($G171-$E171)/30,0)*30,0)*24),""),IF(OR(【2】見・契!$E171&lt;&gt;$E171,【2】見・契!$G171&lt;&gt;$G171),TIME(HOUR($G171-$E171),ROUNDUP(MINUTE($G171-$E171)/30,0)*30,0)*24,IF($P171&lt;&gt;"検討会(法人参加)","",【2】見・契!$AI171)))</f>
        <v/>
      </c>
      <c r="AJ171" s="496" t="str">
        <f>IF($M171="","",IF($P171="検討会(法人参加)",HLOOKUP(M171,'2024単価表'!$A$27:$B$28,2,0)/2,""))</f>
        <v/>
      </c>
      <c r="AK171" s="410" t="str">
        <f t="shared" si="35"/>
        <v/>
      </c>
      <c r="AL171" s="436"/>
      <c r="AM171" s="745" t="str">
        <f>IF(【2】見・契!$AM171="","",【2】見・契!$AM171)</f>
        <v/>
      </c>
    </row>
    <row r="172" spans="4:39" ht="27.75" customHeight="1">
      <c r="D172" s="587" t="str">
        <f>IF(【2】見・契!D172="","",【2】見・契!D172)</f>
        <v/>
      </c>
      <c r="E172" s="438" t="str">
        <f>IF(【2】見・契!E172="","",【2】見・契!E172)</f>
        <v/>
      </c>
      <c r="F172" s="703" t="s">
        <v>244</v>
      </c>
      <c r="G172" s="402" t="str">
        <f>IF(【2】見・契!G172="","",【2】見・契!G172)</f>
        <v/>
      </c>
      <c r="H172" s="705" t="str">
        <f>IF(【2】見・契!H172="","",【2】見・契!H172)</f>
        <v/>
      </c>
      <c r="I172" s="1050" t="str">
        <f>IF(【2】見・契!I172="","",【2】見・契!I172)</f>
        <v/>
      </c>
      <c r="J172" s="1050"/>
      <c r="K172" s="737" t="str">
        <f>IF(【2】見・契!K172="","",【2】見・契!K172)</f>
        <v/>
      </c>
      <c r="L172" s="737" t="str">
        <f>IF(【2】見・契!L172="","",【2】見・契!L172)</f>
        <v/>
      </c>
      <c r="M172" s="705" t="str">
        <f>IF(【2】見・契!M172="","",【2】見・契!M172)</f>
        <v/>
      </c>
      <c r="N172" s="404" t="str">
        <f>IF(【2】見・契!N172="","",【2】見・契!N172)</f>
        <v/>
      </c>
      <c r="O172" s="430" t="str">
        <f>IF(【2】見・契!O172="","",【2】見・契!O172)</f>
        <v/>
      </c>
      <c r="P172" s="431" t="str">
        <f>IF(【2】見・契!P172="","",【2】見・契!P172)</f>
        <v/>
      </c>
      <c r="Q172" s="437" t="str">
        <f>IF(【2】見・契!$Q172="",IF($P172="講師",IF($E172="","",TIME(HOUR($G172-$E172),ROUNDUP(MINUTE($G172-$E172)/30,0)*30,0)*24),""),IF(OR(【2】見・契!$E172&lt;&gt;$E172,【2】見・契!$G172&lt;&gt;$G172),TIME(HOUR($G172-$E172),ROUNDUP(MINUTE($G172-$E172)/30,0)*30,0)*24,IF($P172&lt;&gt;"講師","",【2】見・契!$Q172)))</f>
        <v/>
      </c>
      <c r="R172" s="433" t="str">
        <f>IF($M172="","",IF($P172="講師",IF($O172="サブ",HLOOKUP(M172,'2024単価表'!$A$4:$B$5,2,FALSE)/2,HLOOKUP(M172,'2024単価表'!$A$4:$B$5,2,FALSE)),""))</f>
        <v/>
      </c>
      <c r="S172" s="410" t="str">
        <f t="shared" si="32"/>
        <v/>
      </c>
      <c r="T172" s="437" t="str">
        <f>IF(【2】見・契!$T172="",IF($P172="検討会等参加",IF($E172="","",TIME(HOUR($G172-$E172),ROUNDUP(MINUTE($G172-$E172)/30,0)*30,0)*24),""),IF(OR(【2】見・契!$E172&lt;&gt;$E172,【2】見・契!$G172&lt;&gt;$G172),TIME(HOUR($G172-$E172),ROUNDUP(MINUTE($G172-$E172)/30,0)*30,0)*24,IF($P172&lt;&gt;"検討会等参加","",【2】見・契!$T172)))</f>
        <v/>
      </c>
      <c r="U172" s="433" t="str">
        <f>IF($M172="","",IF($P172="検討会等参加",HLOOKUP(M172,'2024単価表'!$A$11:$B$12,2,0),""))</f>
        <v/>
      </c>
      <c r="V172" s="410" t="str">
        <f t="shared" si="33"/>
        <v/>
      </c>
      <c r="W172" s="404" t="str">
        <f>IF(【2】見・契!W172="","",【2】見・契!W172)</f>
        <v/>
      </c>
      <c r="X172" s="434" t="str">
        <f>IF(【2】見・契!X172="","",【2】見・契!X172)</f>
        <v/>
      </c>
      <c r="Y172" s="705" t="str">
        <f>IF(【2】見・契!Y172="","",【2】見・契!Y172)</f>
        <v/>
      </c>
      <c r="Z172" s="410" t="str">
        <f t="shared" si="28"/>
        <v/>
      </c>
      <c r="AA172" s="410" t="str">
        <f t="shared" si="29"/>
        <v/>
      </c>
      <c r="AB172" s="435" t="str">
        <f>IF(【2】見・契!AB172="","",【2】見・契!AB172)</f>
        <v/>
      </c>
      <c r="AC172" s="705" t="str">
        <f>IF(【2】見・契!AC172="","",【2】見・契!AC172)</f>
        <v/>
      </c>
      <c r="AD172" s="410" t="str">
        <f t="shared" si="30"/>
        <v/>
      </c>
      <c r="AE172" s="410" t="str">
        <f t="shared" si="31"/>
        <v/>
      </c>
      <c r="AF172" s="437" t="str">
        <f>IF(【2】見・契!$AF172="",IF($P172="講習料",IF($E172="","",TIME(HOUR($G172-$E172),ROUNDUP(MINUTE($G172-$E172)/30,0)*30,0)*24),""),IF(OR(【2】見・契!$E172&lt;&gt;$E172,【2】見・契!$G172&lt;&gt;$G172),TIME(HOUR($G172-$E172),ROUNDUP(MINUTE($G172-$E172)/30,0)*30,0)*24,IF($P172&lt;&gt;"講習料","",【2】見・契!$AF172)))</f>
        <v/>
      </c>
      <c r="AG172" s="433" t="str">
        <f>IF($M172="","",IF($P172="講習料",IF($O172="サブ",HLOOKUP(M172,'2024単価表'!$A$27:$B$28,2,0)/2,HLOOKUP(M172,'2024単価表'!$A$27:$B$28,2,0)),""))</f>
        <v/>
      </c>
      <c r="AH172" s="410" t="str">
        <f t="shared" si="34"/>
        <v/>
      </c>
      <c r="AI172" s="437" t="str">
        <f>IF(【2】見・契!$AI172="",IF($P172="検討会(法人参加)",IF($E172="","",TIME(HOUR($G172-$E172),ROUNDUP(MINUTE($G172-$E172)/30,0)*30,0)*24),""),IF(OR(【2】見・契!$E172&lt;&gt;$E172,【2】見・契!$G172&lt;&gt;$G172),TIME(HOUR($G172-$E172),ROUNDUP(MINUTE($G172-$E172)/30,0)*30,0)*24,IF($P172&lt;&gt;"検討会(法人参加)","",【2】見・契!$AI172)))</f>
        <v/>
      </c>
      <c r="AJ172" s="496" t="str">
        <f>IF($M172="","",IF($P172="検討会(法人参加)",HLOOKUP(M172,'2024単価表'!$A$27:$B$28,2,0)/2,""))</f>
        <v/>
      </c>
      <c r="AK172" s="410" t="str">
        <f t="shared" si="35"/>
        <v/>
      </c>
      <c r="AL172" s="436"/>
      <c r="AM172" s="745" t="str">
        <f>IF(【2】見・契!$AM172="","",【2】見・契!$AM172)</f>
        <v/>
      </c>
    </row>
    <row r="173" spans="4:39" ht="27.75" customHeight="1">
      <c r="D173" s="587" t="str">
        <f>IF(【2】見・契!D173="","",【2】見・契!D173)</f>
        <v/>
      </c>
      <c r="E173" s="438" t="str">
        <f>IF(【2】見・契!E173="","",【2】見・契!E173)</f>
        <v/>
      </c>
      <c r="F173" s="703" t="s">
        <v>245</v>
      </c>
      <c r="G173" s="402" t="str">
        <f>IF(【2】見・契!G173="","",【2】見・契!G173)</f>
        <v/>
      </c>
      <c r="H173" s="705" t="str">
        <f>IF(【2】見・契!H173="","",【2】見・契!H173)</f>
        <v/>
      </c>
      <c r="I173" s="1050" t="str">
        <f>IF(【2】見・契!I173="","",【2】見・契!I173)</f>
        <v/>
      </c>
      <c r="J173" s="1050"/>
      <c r="K173" s="737" t="str">
        <f>IF(【2】見・契!K173="","",【2】見・契!K173)</f>
        <v/>
      </c>
      <c r="L173" s="737" t="str">
        <f>IF(【2】見・契!L173="","",【2】見・契!L173)</f>
        <v/>
      </c>
      <c r="M173" s="403" t="str">
        <f>IF(【2】見・契!M173="","",【2】見・契!M173)</f>
        <v/>
      </c>
      <c r="N173" s="404" t="str">
        <f>IF(【2】見・契!N173="","",【2】見・契!N173)</f>
        <v/>
      </c>
      <c r="O173" s="430" t="str">
        <f>IF(【2】見・契!O173="","",【2】見・契!O173)</f>
        <v/>
      </c>
      <c r="P173" s="431" t="str">
        <f>IF(【2】見・契!P173="","",【2】見・契!P173)</f>
        <v/>
      </c>
      <c r="Q173" s="432" t="str">
        <f>IF(【2】見・契!$Q173="",IF($P173="講師",IF($E173="","",TIME(HOUR($G173-$E173),ROUNDUP(MINUTE($G173-$E173)/30,0)*30,0)*24),""),IF(OR(【2】見・契!$E173&lt;&gt;$E173,【2】見・契!$G173&lt;&gt;$G173),TIME(HOUR($G173-$E173),ROUNDUP(MINUTE($G173-$E173)/30,0)*30,0)*24,IF($P173&lt;&gt;"講師","",【2】見・契!$Q173)))</f>
        <v/>
      </c>
      <c r="R173" s="433" t="str">
        <f>IF($M173="","",IF($P173="講師",IF($O173="サブ",HLOOKUP(M173,'2024単価表'!$A$4:$B$5,2,FALSE)/2,HLOOKUP(M173,'2024単価表'!$A$4:$B$5,2,FALSE)),""))</f>
        <v/>
      </c>
      <c r="S173" s="410" t="str">
        <f t="shared" si="32"/>
        <v/>
      </c>
      <c r="T173" s="432" t="str">
        <f>IF(【2】見・契!$T173="",IF($P173="検討会等参加",IF($E173="","",TIME(HOUR($G173-$E173),ROUNDUP(MINUTE($G173-$E173)/30,0)*30,0)*24),""),IF(OR(【2】見・契!$E173&lt;&gt;$E173,【2】見・契!$G173&lt;&gt;$G173),TIME(HOUR($G173-$E173),ROUNDUP(MINUTE($G173-$E173)/30,0)*30,0)*24,IF($P173&lt;&gt;"検討会等参加","",【2】見・契!$T173)))</f>
        <v/>
      </c>
      <c r="U173" s="433" t="str">
        <f>IF($M173="","",IF($P173="検討会等参加",HLOOKUP(M173,'2024単価表'!$A$11:$B$12,2,0),""))</f>
        <v/>
      </c>
      <c r="V173" s="410" t="str">
        <f t="shared" si="33"/>
        <v/>
      </c>
      <c r="W173" s="404" t="str">
        <f>IF(【2】見・契!W173="","",【2】見・契!W173)</f>
        <v/>
      </c>
      <c r="X173" s="434" t="str">
        <f>IF(【2】見・契!X173="","",【2】見・契!X173)</f>
        <v/>
      </c>
      <c r="Y173" s="403" t="str">
        <f>IF(【2】見・契!Y173="","",【2】見・契!Y173)</f>
        <v/>
      </c>
      <c r="Z173" s="410" t="str">
        <f t="shared" si="28"/>
        <v/>
      </c>
      <c r="AA173" s="410" t="str">
        <f t="shared" si="29"/>
        <v/>
      </c>
      <c r="AB173" s="435" t="str">
        <f>IF(【2】見・契!AB173="","",【2】見・契!AB173)</f>
        <v/>
      </c>
      <c r="AC173" s="705" t="str">
        <f>IF(【2】見・契!AC173="","",【2】見・契!AC173)</f>
        <v/>
      </c>
      <c r="AD173" s="410" t="str">
        <f t="shared" si="30"/>
        <v/>
      </c>
      <c r="AE173" s="410" t="str">
        <f t="shared" si="31"/>
        <v/>
      </c>
      <c r="AF173" s="432" t="str">
        <f>IF(【2】見・契!$AF173="",IF($P173="講習料",IF($E173="","",TIME(HOUR($G173-$E173),ROUNDUP(MINUTE($G173-$E173)/30,0)*30,0)*24),""),IF(OR(【2】見・契!$E173&lt;&gt;$E173,【2】見・契!$G173&lt;&gt;$G173),TIME(HOUR($G173-$E173),ROUNDUP(MINUTE($G173-$E173)/30,0)*30,0)*24,IF($P173&lt;&gt;"講習料","",【2】見・契!$AF173)))</f>
        <v/>
      </c>
      <c r="AG173" s="433" t="str">
        <f>IF($M173="","",IF($P173="講習料",IF($O173="サブ",HLOOKUP(M173,'2024単価表'!$A$27:$B$28,2,0)/2,HLOOKUP(M173,'2024単価表'!$A$27:$B$28,2,0)),""))</f>
        <v/>
      </c>
      <c r="AH173" s="410" t="str">
        <f t="shared" si="34"/>
        <v/>
      </c>
      <c r="AI173" s="432" t="str">
        <f>IF(【2】見・契!$AI173="",IF($P173="検討会(法人参加)",IF($E173="","",TIME(HOUR($G173-$E173),ROUNDUP(MINUTE($G173-$E173)/30,0)*30,0)*24),""),IF(OR(【2】見・契!$E173&lt;&gt;$E173,【2】見・契!$G173&lt;&gt;$G173),TIME(HOUR($G173-$E173),ROUNDUP(MINUTE($G173-$E173)/30,0)*30,0)*24,IF($P173&lt;&gt;"検討会(法人参加)","",【2】見・契!$AI173)))</f>
        <v/>
      </c>
      <c r="AJ173" s="496" t="str">
        <f>IF($M173="","",IF($P173="検討会(法人参加)",HLOOKUP(M173,'2024単価表'!$A$27:$B$28,2,0)/2,""))</f>
        <v/>
      </c>
      <c r="AK173" s="410" t="str">
        <f t="shared" si="35"/>
        <v/>
      </c>
      <c r="AL173" s="436"/>
      <c r="AM173" s="745" t="str">
        <f>IF(【2】見・契!$AM173="","",【2】見・契!$AM173)</f>
        <v/>
      </c>
    </row>
    <row r="174" spans="4:39" ht="27.75" customHeight="1">
      <c r="D174" s="587" t="str">
        <f>IF(【2】見・契!D174="","",【2】見・契!D174)</f>
        <v/>
      </c>
      <c r="E174" s="438" t="str">
        <f>IF(【2】見・契!E174="","",【2】見・契!E174)</f>
        <v/>
      </c>
      <c r="F174" s="703" t="s">
        <v>244</v>
      </c>
      <c r="G174" s="402" t="str">
        <f>IF(【2】見・契!G174="","",【2】見・契!G174)</f>
        <v/>
      </c>
      <c r="H174" s="705" t="str">
        <f>IF(【2】見・契!H174="","",【2】見・契!H174)</f>
        <v/>
      </c>
      <c r="I174" s="1050" t="str">
        <f>IF(【2】見・契!I174="","",【2】見・契!I174)</f>
        <v/>
      </c>
      <c r="J174" s="1050"/>
      <c r="K174" s="737" t="str">
        <f>IF(【2】見・契!K174="","",【2】見・契!K174)</f>
        <v/>
      </c>
      <c r="L174" s="737" t="str">
        <f>IF(【2】見・契!L174="","",【2】見・契!L174)</f>
        <v/>
      </c>
      <c r="M174" s="705" t="str">
        <f>IF(【2】見・契!M174="","",【2】見・契!M174)</f>
        <v/>
      </c>
      <c r="N174" s="404" t="str">
        <f>IF(【2】見・契!N174="","",【2】見・契!N174)</f>
        <v/>
      </c>
      <c r="O174" s="430" t="str">
        <f>IF(【2】見・契!O174="","",【2】見・契!O174)</f>
        <v/>
      </c>
      <c r="P174" s="431" t="str">
        <f>IF(【2】見・契!P174="","",【2】見・契!P174)</f>
        <v/>
      </c>
      <c r="Q174" s="437" t="str">
        <f>IF(【2】見・契!$Q174="",IF($P174="講師",IF($E174="","",TIME(HOUR($G174-$E174),ROUNDUP(MINUTE($G174-$E174)/30,0)*30,0)*24),""),IF(OR(【2】見・契!$E174&lt;&gt;$E174,【2】見・契!$G174&lt;&gt;$G174),TIME(HOUR($G174-$E174),ROUNDUP(MINUTE($G174-$E174)/30,0)*30,0)*24,IF($P174&lt;&gt;"講師","",【2】見・契!$Q174)))</f>
        <v/>
      </c>
      <c r="R174" s="433" t="str">
        <f>IF($M174="","",IF($P174="講師",IF($O174="サブ",HLOOKUP(M174,'2024単価表'!$A$4:$B$5,2,FALSE)/2,HLOOKUP(M174,'2024単価表'!$A$4:$B$5,2,FALSE)),""))</f>
        <v/>
      </c>
      <c r="S174" s="410" t="str">
        <f t="shared" si="32"/>
        <v/>
      </c>
      <c r="T174" s="437" t="str">
        <f>IF(【2】見・契!$T174="",IF($P174="検討会等参加",IF($E174="","",TIME(HOUR($G174-$E174),ROUNDUP(MINUTE($G174-$E174)/30,0)*30,0)*24),""),IF(OR(【2】見・契!$E174&lt;&gt;$E174,【2】見・契!$G174&lt;&gt;$G174),TIME(HOUR($G174-$E174),ROUNDUP(MINUTE($G174-$E174)/30,0)*30,0)*24,IF($P174&lt;&gt;"検討会等参加","",【2】見・契!$T174)))</f>
        <v/>
      </c>
      <c r="U174" s="433" t="str">
        <f>IF($M174="","",IF($P174="検討会等参加",HLOOKUP(M174,'2024単価表'!$A$11:$B$12,2,0),""))</f>
        <v/>
      </c>
      <c r="V174" s="410" t="str">
        <f t="shared" si="33"/>
        <v/>
      </c>
      <c r="W174" s="404" t="str">
        <f>IF(【2】見・契!W174="","",【2】見・契!W174)</f>
        <v/>
      </c>
      <c r="X174" s="434" t="str">
        <f>IF(【2】見・契!X174="","",【2】見・契!X174)</f>
        <v/>
      </c>
      <c r="Y174" s="705" t="str">
        <f>IF(【2】見・契!Y174="","",【2】見・契!Y174)</f>
        <v/>
      </c>
      <c r="Z174" s="410" t="str">
        <f t="shared" si="28"/>
        <v/>
      </c>
      <c r="AA174" s="410" t="str">
        <f t="shared" si="29"/>
        <v/>
      </c>
      <c r="AB174" s="435" t="str">
        <f>IF(【2】見・契!AB174="","",【2】見・契!AB174)</f>
        <v/>
      </c>
      <c r="AC174" s="705" t="str">
        <f>IF(【2】見・契!AC174="","",【2】見・契!AC174)</f>
        <v/>
      </c>
      <c r="AD174" s="410" t="str">
        <f t="shared" si="30"/>
        <v/>
      </c>
      <c r="AE174" s="410" t="str">
        <f t="shared" si="31"/>
        <v/>
      </c>
      <c r="AF174" s="437" t="str">
        <f>IF(【2】見・契!$AF174="",IF($P174="講習料",IF($E174="","",TIME(HOUR($G174-$E174),ROUNDUP(MINUTE($G174-$E174)/30,0)*30,0)*24),""),IF(OR(【2】見・契!$E174&lt;&gt;$E174,【2】見・契!$G174&lt;&gt;$G174),TIME(HOUR($G174-$E174),ROUNDUP(MINUTE($G174-$E174)/30,0)*30,0)*24,IF($P174&lt;&gt;"講習料","",【2】見・契!$AF174)))</f>
        <v/>
      </c>
      <c r="AG174" s="433" t="str">
        <f>IF($M174="","",IF($P174="講習料",IF($O174="サブ",HLOOKUP(M174,'2024単価表'!$A$27:$B$28,2,0)/2,HLOOKUP(M174,'2024単価表'!$A$27:$B$28,2,0)),""))</f>
        <v/>
      </c>
      <c r="AH174" s="410" t="str">
        <f t="shared" si="34"/>
        <v/>
      </c>
      <c r="AI174" s="437" t="str">
        <f>IF(【2】見・契!$AI174="",IF($P174="検討会(法人参加)",IF($E174="","",TIME(HOUR($G174-$E174),ROUNDUP(MINUTE($G174-$E174)/30,0)*30,0)*24),""),IF(OR(【2】見・契!$E174&lt;&gt;$E174,【2】見・契!$G174&lt;&gt;$G174),TIME(HOUR($G174-$E174),ROUNDUP(MINUTE($G174-$E174)/30,0)*30,0)*24,IF($P174&lt;&gt;"検討会(法人参加)","",【2】見・契!$AI174)))</f>
        <v/>
      </c>
      <c r="AJ174" s="496" t="str">
        <f>IF($M174="","",IF($P174="検討会(法人参加)",HLOOKUP(M174,'2024単価表'!$A$27:$B$28,2,0)/2,""))</f>
        <v/>
      </c>
      <c r="AK174" s="410" t="str">
        <f t="shared" si="35"/>
        <v/>
      </c>
      <c r="AL174" s="436"/>
      <c r="AM174" s="745" t="str">
        <f>IF(【2】見・契!$AM174="","",【2】見・契!$AM174)</f>
        <v/>
      </c>
    </row>
    <row r="175" spans="4:39" ht="27.75" customHeight="1">
      <c r="D175" s="587" t="str">
        <f>IF(【2】見・契!D175="","",【2】見・契!D175)</f>
        <v/>
      </c>
      <c r="E175" s="438" t="str">
        <f>IF(【2】見・契!E175="","",【2】見・契!E175)</f>
        <v/>
      </c>
      <c r="F175" s="703" t="s">
        <v>245</v>
      </c>
      <c r="G175" s="402" t="str">
        <f>IF(【2】見・契!G175="","",【2】見・契!G175)</f>
        <v/>
      </c>
      <c r="H175" s="705" t="str">
        <f>IF(【2】見・契!H175="","",【2】見・契!H175)</f>
        <v/>
      </c>
      <c r="I175" s="1050" t="str">
        <f>IF(【2】見・契!I175="","",【2】見・契!I175)</f>
        <v/>
      </c>
      <c r="J175" s="1050"/>
      <c r="K175" s="737" t="str">
        <f>IF(【2】見・契!K175="","",【2】見・契!K175)</f>
        <v/>
      </c>
      <c r="L175" s="737" t="str">
        <f>IF(【2】見・契!L175="","",【2】見・契!L175)</f>
        <v/>
      </c>
      <c r="M175" s="403" t="str">
        <f>IF(【2】見・契!M175="","",【2】見・契!M175)</f>
        <v/>
      </c>
      <c r="N175" s="404" t="str">
        <f>IF(【2】見・契!N175="","",【2】見・契!N175)</f>
        <v/>
      </c>
      <c r="O175" s="430" t="str">
        <f>IF(【2】見・契!O175="","",【2】見・契!O175)</f>
        <v/>
      </c>
      <c r="P175" s="431" t="str">
        <f>IF(【2】見・契!P175="","",【2】見・契!P175)</f>
        <v/>
      </c>
      <c r="Q175" s="432" t="str">
        <f>IF(【2】見・契!$Q175="",IF($P175="講師",IF($E175="","",TIME(HOUR($G175-$E175),ROUNDUP(MINUTE($G175-$E175)/30,0)*30,0)*24),""),IF(OR(【2】見・契!$E175&lt;&gt;$E175,【2】見・契!$G175&lt;&gt;$G175),TIME(HOUR($G175-$E175),ROUNDUP(MINUTE($G175-$E175)/30,0)*30,0)*24,IF($P175&lt;&gt;"講師","",【2】見・契!$Q175)))</f>
        <v/>
      </c>
      <c r="R175" s="433" t="str">
        <f>IF($M175="","",IF($P175="講師",IF($O175="サブ",HLOOKUP(M175,'2024単価表'!$A$4:$B$5,2,FALSE)/2,HLOOKUP(M175,'2024単価表'!$A$4:$B$5,2,FALSE)),""))</f>
        <v/>
      </c>
      <c r="S175" s="410" t="str">
        <f t="shared" si="32"/>
        <v/>
      </c>
      <c r="T175" s="432" t="str">
        <f>IF(【2】見・契!$T175="",IF($P175="検討会等参加",IF($E175="","",TIME(HOUR($G175-$E175),ROUNDUP(MINUTE($G175-$E175)/30,0)*30,0)*24),""),IF(OR(【2】見・契!$E175&lt;&gt;$E175,【2】見・契!$G175&lt;&gt;$G175),TIME(HOUR($G175-$E175),ROUNDUP(MINUTE($G175-$E175)/30,0)*30,0)*24,IF($P175&lt;&gt;"検討会等参加","",【2】見・契!$T175)))</f>
        <v/>
      </c>
      <c r="U175" s="433" t="str">
        <f>IF($M175="","",IF($P175="検討会等参加",HLOOKUP(M175,'2024単価表'!$A$11:$B$12,2,0),""))</f>
        <v/>
      </c>
      <c r="V175" s="410" t="str">
        <f t="shared" si="33"/>
        <v/>
      </c>
      <c r="W175" s="404" t="str">
        <f>IF(【2】見・契!W175="","",【2】見・契!W175)</f>
        <v/>
      </c>
      <c r="X175" s="434" t="str">
        <f>IF(【2】見・契!X175="","",【2】見・契!X175)</f>
        <v/>
      </c>
      <c r="Y175" s="403" t="str">
        <f>IF(【2】見・契!Y175="","",【2】見・契!Y175)</f>
        <v/>
      </c>
      <c r="Z175" s="410" t="str">
        <f t="shared" si="28"/>
        <v/>
      </c>
      <c r="AA175" s="410" t="str">
        <f t="shared" si="29"/>
        <v/>
      </c>
      <c r="AB175" s="435" t="str">
        <f>IF(【2】見・契!AB175="","",【2】見・契!AB175)</f>
        <v/>
      </c>
      <c r="AC175" s="705" t="str">
        <f>IF(【2】見・契!AC175="","",【2】見・契!AC175)</f>
        <v/>
      </c>
      <c r="AD175" s="410" t="str">
        <f t="shared" si="30"/>
        <v/>
      </c>
      <c r="AE175" s="410" t="str">
        <f t="shared" si="31"/>
        <v/>
      </c>
      <c r="AF175" s="432" t="str">
        <f>IF(【2】見・契!$AF175="",IF($P175="講習料",IF($E175="","",TIME(HOUR($G175-$E175),ROUNDUP(MINUTE($G175-$E175)/30,0)*30,0)*24),""),IF(OR(【2】見・契!$E175&lt;&gt;$E175,【2】見・契!$G175&lt;&gt;$G175),TIME(HOUR($G175-$E175),ROUNDUP(MINUTE($G175-$E175)/30,0)*30,0)*24,IF($P175&lt;&gt;"講習料","",【2】見・契!$AF175)))</f>
        <v/>
      </c>
      <c r="AG175" s="433" t="str">
        <f>IF($M175="","",IF($P175="講習料",IF($O175="サブ",HLOOKUP(M175,'2024単価表'!$A$27:$B$28,2,0)/2,HLOOKUP(M175,'2024単価表'!$A$27:$B$28,2,0)),""))</f>
        <v/>
      </c>
      <c r="AH175" s="410" t="str">
        <f t="shared" si="34"/>
        <v/>
      </c>
      <c r="AI175" s="432" t="str">
        <f>IF(【2】見・契!$AI175="",IF($P175="検討会(法人参加)",IF($E175="","",TIME(HOUR($G175-$E175),ROUNDUP(MINUTE($G175-$E175)/30,0)*30,0)*24),""),IF(OR(【2】見・契!$E175&lt;&gt;$E175,【2】見・契!$G175&lt;&gt;$G175),TIME(HOUR($G175-$E175),ROUNDUP(MINUTE($G175-$E175)/30,0)*30,0)*24,IF($P175&lt;&gt;"検討会(法人参加)","",【2】見・契!$AI175)))</f>
        <v/>
      </c>
      <c r="AJ175" s="496" t="str">
        <f>IF($M175="","",IF($P175="検討会(法人参加)",HLOOKUP(M175,'2024単価表'!$A$27:$B$28,2,0)/2,""))</f>
        <v/>
      </c>
      <c r="AK175" s="410" t="str">
        <f t="shared" si="35"/>
        <v/>
      </c>
      <c r="AL175" s="436"/>
      <c r="AM175" s="745" t="str">
        <f>IF(【2】見・契!$AM175="","",【2】見・契!$AM175)</f>
        <v/>
      </c>
    </row>
    <row r="176" spans="4:39" ht="27.75" customHeight="1">
      <c r="D176" s="587" t="str">
        <f>IF(【2】見・契!D176="","",【2】見・契!D176)</f>
        <v/>
      </c>
      <c r="E176" s="438" t="str">
        <f>IF(【2】見・契!E176="","",【2】見・契!E176)</f>
        <v/>
      </c>
      <c r="F176" s="703" t="s">
        <v>244</v>
      </c>
      <c r="G176" s="402" t="str">
        <f>IF(【2】見・契!G176="","",【2】見・契!G176)</f>
        <v/>
      </c>
      <c r="H176" s="705" t="str">
        <f>IF(【2】見・契!H176="","",【2】見・契!H176)</f>
        <v/>
      </c>
      <c r="I176" s="1050" t="str">
        <f>IF(【2】見・契!I176="","",【2】見・契!I176)</f>
        <v/>
      </c>
      <c r="J176" s="1050"/>
      <c r="K176" s="737" t="str">
        <f>IF(【2】見・契!K176="","",【2】見・契!K176)</f>
        <v/>
      </c>
      <c r="L176" s="737" t="str">
        <f>IF(【2】見・契!L176="","",【2】見・契!L176)</f>
        <v/>
      </c>
      <c r="M176" s="705" t="str">
        <f>IF(【2】見・契!M176="","",【2】見・契!M176)</f>
        <v/>
      </c>
      <c r="N176" s="404" t="str">
        <f>IF(【2】見・契!N176="","",【2】見・契!N176)</f>
        <v/>
      </c>
      <c r="O176" s="430" t="str">
        <f>IF(【2】見・契!O176="","",【2】見・契!O176)</f>
        <v/>
      </c>
      <c r="P176" s="431" t="str">
        <f>IF(【2】見・契!P176="","",【2】見・契!P176)</f>
        <v/>
      </c>
      <c r="Q176" s="437" t="str">
        <f>IF(【2】見・契!$Q176="",IF($P176="講師",IF($E176="","",TIME(HOUR($G176-$E176),ROUNDUP(MINUTE($G176-$E176)/30,0)*30,0)*24),""),IF(OR(【2】見・契!$E176&lt;&gt;$E176,【2】見・契!$G176&lt;&gt;$G176),TIME(HOUR($G176-$E176),ROUNDUP(MINUTE($G176-$E176)/30,0)*30,0)*24,IF($P176&lt;&gt;"講師","",【2】見・契!$Q176)))</f>
        <v/>
      </c>
      <c r="R176" s="433" t="str">
        <f>IF($M176="","",IF($P176="講師",IF($O176="サブ",HLOOKUP(M176,'2024単価表'!$A$4:$B$5,2,FALSE)/2,HLOOKUP(M176,'2024単価表'!$A$4:$B$5,2,FALSE)),""))</f>
        <v/>
      </c>
      <c r="S176" s="410" t="str">
        <f t="shared" si="32"/>
        <v/>
      </c>
      <c r="T176" s="437" t="str">
        <f>IF(【2】見・契!$T176="",IF($P176="検討会等参加",IF($E176="","",TIME(HOUR($G176-$E176),ROUNDUP(MINUTE($G176-$E176)/30,0)*30,0)*24),""),IF(OR(【2】見・契!$E176&lt;&gt;$E176,【2】見・契!$G176&lt;&gt;$G176),TIME(HOUR($G176-$E176),ROUNDUP(MINUTE($G176-$E176)/30,0)*30,0)*24,IF($P176&lt;&gt;"検討会等参加","",【2】見・契!$T176)))</f>
        <v/>
      </c>
      <c r="U176" s="433" t="str">
        <f>IF($M176="","",IF($P176="検討会等参加",HLOOKUP(M176,'2024単価表'!$A$11:$B$12,2,0),""))</f>
        <v/>
      </c>
      <c r="V176" s="410" t="str">
        <f t="shared" si="33"/>
        <v/>
      </c>
      <c r="W176" s="404" t="str">
        <f>IF(【2】見・契!W176="","",【2】見・契!W176)</f>
        <v/>
      </c>
      <c r="X176" s="434" t="str">
        <f>IF(【2】見・契!X176="","",【2】見・契!X176)</f>
        <v/>
      </c>
      <c r="Y176" s="705" t="str">
        <f>IF(【2】見・契!Y176="","",【2】見・契!Y176)</f>
        <v/>
      </c>
      <c r="Z176" s="410" t="str">
        <f t="shared" si="28"/>
        <v/>
      </c>
      <c r="AA176" s="410" t="str">
        <f t="shared" si="29"/>
        <v/>
      </c>
      <c r="AB176" s="435" t="str">
        <f>IF(【2】見・契!AB176="","",【2】見・契!AB176)</f>
        <v/>
      </c>
      <c r="AC176" s="705" t="str">
        <f>IF(【2】見・契!AC176="","",【2】見・契!AC176)</f>
        <v/>
      </c>
      <c r="AD176" s="410" t="str">
        <f t="shared" si="30"/>
        <v/>
      </c>
      <c r="AE176" s="410" t="str">
        <f t="shared" si="31"/>
        <v/>
      </c>
      <c r="AF176" s="437" t="str">
        <f>IF(【2】見・契!$AF176="",IF($P176="講習料",IF($E176="","",TIME(HOUR($G176-$E176),ROUNDUP(MINUTE($G176-$E176)/30,0)*30,0)*24),""),IF(OR(【2】見・契!$E176&lt;&gt;$E176,【2】見・契!$G176&lt;&gt;$G176),TIME(HOUR($G176-$E176),ROUNDUP(MINUTE($G176-$E176)/30,0)*30,0)*24,IF($P176&lt;&gt;"講習料","",【2】見・契!$AF176)))</f>
        <v/>
      </c>
      <c r="AG176" s="433" t="str">
        <f>IF($M176="","",IF($P176="講習料",IF($O176="サブ",HLOOKUP(M176,'2024単価表'!$A$27:$B$28,2,0)/2,HLOOKUP(M176,'2024単価表'!$A$27:$B$28,2,0)),""))</f>
        <v/>
      </c>
      <c r="AH176" s="410" t="str">
        <f t="shared" si="34"/>
        <v/>
      </c>
      <c r="AI176" s="437" t="str">
        <f>IF(【2】見・契!$AI176="",IF($P176="検討会(法人参加)",IF($E176="","",TIME(HOUR($G176-$E176),ROUNDUP(MINUTE($G176-$E176)/30,0)*30,0)*24),""),IF(OR(【2】見・契!$E176&lt;&gt;$E176,【2】見・契!$G176&lt;&gt;$G176),TIME(HOUR($G176-$E176),ROUNDUP(MINUTE($G176-$E176)/30,0)*30,0)*24,IF($P176&lt;&gt;"検討会(法人参加)","",【2】見・契!$AI176)))</f>
        <v/>
      </c>
      <c r="AJ176" s="496" t="str">
        <f>IF($M176="","",IF($P176="検討会(法人参加)",HLOOKUP(M176,'2024単価表'!$A$27:$B$28,2,0)/2,""))</f>
        <v/>
      </c>
      <c r="AK176" s="410" t="str">
        <f t="shared" si="35"/>
        <v/>
      </c>
      <c r="AL176" s="436"/>
      <c r="AM176" s="745" t="str">
        <f>IF(【2】見・契!$AM176="","",【2】見・契!$AM176)</f>
        <v/>
      </c>
    </row>
    <row r="177" spans="3:39" ht="27.75" customHeight="1">
      <c r="D177" s="587" t="str">
        <f>IF(【2】見・契!D177="","",【2】見・契!D177)</f>
        <v/>
      </c>
      <c r="E177" s="438" t="str">
        <f>IF(【2】見・契!E177="","",【2】見・契!E177)</f>
        <v/>
      </c>
      <c r="F177" s="703" t="s">
        <v>245</v>
      </c>
      <c r="G177" s="402" t="str">
        <f>IF(【2】見・契!G177="","",【2】見・契!G177)</f>
        <v/>
      </c>
      <c r="H177" s="705" t="str">
        <f>IF(【2】見・契!H177="","",【2】見・契!H177)</f>
        <v/>
      </c>
      <c r="I177" s="1050" t="str">
        <f>IF(【2】見・契!I177="","",【2】見・契!I177)</f>
        <v/>
      </c>
      <c r="J177" s="1050"/>
      <c r="K177" s="737" t="str">
        <f>IF(【2】見・契!K177="","",【2】見・契!K177)</f>
        <v/>
      </c>
      <c r="L177" s="737" t="str">
        <f>IF(【2】見・契!L177="","",【2】見・契!L177)</f>
        <v/>
      </c>
      <c r="M177" s="403" t="str">
        <f>IF(【2】見・契!M177="","",【2】見・契!M177)</f>
        <v/>
      </c>
      <c r="N177" s="404" t="str">
        <f>IF(【2】見・契!N177="","",【2】見・契!N177)</f>
        <v/>
      </c>
      <c r="O177" s="430" t="str">
        <f>IF(【2】見・契!O177="","",【2】見・契!O177)</f>
        <v/>
      </c>
      <c r="P177" s="431" t="str">
        <f>IF(【2】見・契!P177="","",【2】見・契!P177)</f>
        <v/>
      </c>
      <c r="Q177" s="432" t="str">
        <f>IF(【2】見・契!$Q177="",IF($P177="講師",IF($E177="","",TIME(HOUR($G177-$E177),ROUNDUP(MINUTE($G177-$E177)/30,0)*30,0)*24),""),IF(OR(【2】見・契!$E177&lt;&gt;$E177,【2】見・契!$G177&lt;&gt;$G177),TIME(HOUR($G177-$E177),ROUNDUP(MINUTE($G177-$E177)/30,0)*30,0)*24,IF($P177&lt;&gt;"講師","",【2】見・契!$Q177)))</f>
        <v/>
      </c>
      <c r="R177" s="433" t="str">
        <f>IF($M177="","",IF($P177="講師",IF($O177="サブ",HLOOKUP(M177,'2024単価表'!$A$4:$B$5,2,FALSE)/2,HLOOKUP(M177,'2024単価表'!$A$4:$B$5,2,FALSE)),""))</f>
        <v/>
      </c>
      <c r="S177" s="410" t="str">
        <f t="shared" si="32"/>
        <v/>
      </c>
      <c r="T177" s="432" t="str">
        <f>IF(【2】見・契!$T177="",IF($P177="検討会等参加",IF($E177="","",TIME(HOUR($G177-$E177),ROUNDUP(MINUTE($G177-$E177)/30,0)*30,0)*24),""),IF(OR(【2】見・契!$E177&lt;&gt;$E177,【2】見・契!$G177&lt;&gt;$G177),TIME(HOUR($G177-$E177),ROUNDUP(MINUTE($G177-$E177)/30,0)*30,0)*24,IF($P177&lt;&gt;"検討会等参加","",【2】見・契!$T177)))</f>
        <v/>
      </c>
      <c r="U177" s="433" t="str">
        <f>IF($M177="","",IF($P177="検討会等参加",HLOOKUP(M177,'2024単価表'!$A$11:$B$12,2,0),""))</f>
        <v/>
      </c>
      <c r="V177" s="410" t="str">
        <f t="shared" si="33"/>
        <v/>
      </c>
      <c r="W177" s="404" t="str">
        <f>IF(【2】見・契!W177="","",【2】見・契!W177)</f>
        <v/>
      </c>
      <c r="X177" s="434" t="str">
        <f>IF(【2】見・契!X177="","",【2】見・契!X177)</f>
        <v/>
      </c>
      <c r="Y177" s="403" t="str">
        <f>IF(【2】見・契!Y177="","",【2】見・契!Y177)</f>
        <v/>
      </c>
      <c r="Z177" s="410" t="str">
        <f t="shared" si="28"/>
        <v/>
      </c>
      <c r="AA177" s="410" t="str">
        <f t="shared" si="29"/>
        <v/>
      </c>
      <c r="AB177" s="435" t="str">
        <f>IF(【2】見・契!AB177="","",【2】見・契!AB177)</f>
        <v/>
      </c>
      <c r="AC177" s="705" t="str">
        <f>IF(【2】見・契!AC177="","",【2】見・契!AC177)</f>
        <v/>
      </c>
      <c r="AD177" s="410" t="str">
        <f t="shared" si="30"/>
        <v/>
      </c>
      <c r="AE177" s="410" t="str">
        <f t="shared" si="31"/>
        <v/>
      </c>
      <c r="AF177" s="432" t="str">
        <f>IF(【2】見・契!$AF177="",IF($P177="講習料",IF($E177="","",TIME(HOUR($G177-$E177),ROUNDUP(MINUTE($G177-$E177)/30,0)*30,0)*24),""),IF(OR(【2】見・契!$E177&lt;&gt;$E177,【2】見・契!$G177&lt;&gt;$G177),TIME(HOUR($G177-$E177),ROUNDUP(MINUTE($G177-$E177)/30,0)*30,0)*24,IF($P177&lt;&gt;"講習料","",【2】見・契!$AF177)))</f>
        <v/>
      </c>
      <c r="AG177" s="433" t="str">
        <f>IF($M177="","",IF($P177="講習料",IF($O177="サブ",HLOOKUP(M177,'2024単価表'!$A$27:$B$28,2,0)/2,HLOOKUP(M177,'2024単価表'!$A$27:$B$28,2,0)),""))</f>
        <v/>
      </c>
      <c r="AH177" s="410" t="str">
        <f t="shared" si="34"/>
        <v/>
      </c>
      <c r="AI177" s="432" t="str">
        <f>IF(【2】見・契!$AI177="",IF($P177="検討会(法人参加)",IF($E177="","",TIME(HOUR($G177-$E177),ROUNDUP(MINUTE($G177-$E177)/30,0)*30,0)*24),""),IF(OR(【2】見・契!$E177&lt;&gt;$E177,【2】見・契!$G177&lt;&gt;$G177),TIME(HOUR($G177-$E177),ROUNDUP(MINUTE($G177-$E177)/30,0)*30,0)*24,IF($P177&lt;&gt;"検討会(法人参加)","",【2】見・契!$AI177)))</f>
        <v/>
      </c>
      <c r="AJ177" s="496" t="str">
        <f>IF($M177="","",IF($P177="検討会(法人参加)",HLOOKUP(M177,'2024単価表'!$A$27:$B$28,2,0)/2,""))</f>
        <v/>
      </c>
      <c r="AK177" s="410" t="str">
        <f t="shared" si="35"/>
        <v/>
      </c>
      <c r="AL177" s="436"/>
      <c r="AM177" s="745" t="str">
        <f>IF(【2】見・契!$AM177="","",【2】見・契!$AM177)</f>
        <v/>
      </c>
    </row>
    <row r="178" spans="3:39" ht="27.75" customHeight="1">
      <c r="D178" s="587" t="str">
        <f>IF(【2】見・契!D178="","",【2】見・契!D178)</f>
        <v/>
      </c>
      <c r="E178" s="438" t="str">
        <f>IF(【2】見・契!E178="","",【2】見・契!E178)</f>
        <v/>
      </c>
      <c r="F178" s="703" t="s">
        <v>244</v>
      </c>
      <c r="G178" s="402" t="str">
        <f>IF(【2】見・契!G178="","",【2】見・契!G178)</f>
        <v/>
      </c>
      <c r="H178" s="705" t="str">
        <f>IF(【2】見・契!H178="","",【2】見・契!H178)</f>
        <v/>
      </c>
      <c r="I178" s="1050" t="str">
        <f>IF(【2】見・契!I178="","",【2】見・契!I178)</f>
        <v/>
      </c>
      <c r="J178" s="1050"/>
      <c r="K178" s="737" t="str">
        <f>IF(【2】見・契!K178="","",【2】見・契!K178)</f>
        <v/>
      </c>
      <c r="L178" s="737" t="str">
        <f>IF(【2】見・契!L178="","",【2】見・契!L178)</f>
        <v/>
      </c>
      <c r="M178" s="705" t="str">
        <f>IF(【2】見・契!M178="","",【2】見・契!M178)</f>
        <v/>
      </c>
      <c r="N178" s="404" t="str">
        <f>IF(【2】見・契!N178="","",【2】見・契!N178)</f>
        <v/>
      </c>
      <c r="O178" s="430" t="str">
        <f>IF(【2】見・契!O178="","",【2】見・契!O178)</f>
        <v/>
      </c>
      <c r="P178" s="431" t="str">
        <f>IF(【2】見・契!P178="","",【2】見・契!P178)</f>
        <v/>
      </c>
      <c r="Q178" s="437" t="str">
        <f>IF(【2】見・契!$Q178="",IF($P178="講師",IF($E178="","",TIME(HOUR($G178-$E178),ROUNDUP(MINUTE($G178-$E178)/30,0)*30,0)*24),""),IF(OR(【2】見・契!$E178&lt;&gt;$E178,【2】見・契!$G178&lt;&gt;$G178),TIME(HOUR($G178-$E178),ROUNDUP(MINUTE($G178-$E178)/30,0)*30,0)*24,IF($P178&lt;&gt;"講師","",【2】見・契!$Q178)))</f>
        <v/>
      </c>
      <c r="R178" s="433" t="str">
        <f>IF($M178="","",IF($P178="講師",IF($O178="サブ",HLOOKUP(M178,'2024単価表'!$A$4:$B$5,2,FALSE)/2,HLOOKUP(M178,'2024単価表'!$A$4:$B$5,2,FALSE)),""))</f>
        <v/>
      </c>
      <c r="S178" s="410" t="str">
        <f t="shared" si="32"/>
        <v/>
      </c>
      <c r="T178" s="437" t="str">
        <f>IF(【2】見・契!$T178="",IF($P178="検討会等参加",IF($E178="","",TIME(HOUR($G178-$E178),ROUNDUP(MINUTE($G178-$E178)/30,0)*30,0)*24),""),IF(OR(【2】見・契!$E178&lt;&gt;$E178,【2】見・契!$G178&lt;&gt;$G178),TIME(HOUR($G178-$E178),ROUNDUP(MINUTE($G178-$E178)/30,0)*30,0)*24,IF($P178&lt;&gt;"検討会等参加","",【2】見・契!$T178)))</f>
        <v/>
      </c>
      <c r="U178" s="433" t="str">
        <f>IF($M178="","",IF($P178="検討会等参加",HLOOKUP(M178,'2024単価表'!$A$11:$B$12,2,0),""))</f>
        <v/>
      </c>
      <c r="V178" s="410" t="str">
        <f t="shared" si="33"/>
        <v/>
      </c>
      <c r="W178" s="404" t="str">
        <f>IF(【2】見・契!W178="","",【2】見・契!W178)</f>
        <v/>
      </c>
      <c r="X178" s="434" t="str">
        <f>IF(【2】見・契!X178="","",【2】見・契!X178)</f>
        <v/>
      </c>
      <c r="Y178" s="705" t="str">
        <f>IF(【2】見・契!Y178="","",【2】見・契!Y178)</f>
        <v/>
      </c>
      <c r="Z178" s="410" t="str">
        <f t="shared" si="28"/>
        <v/>
      </c>
      <c r="AA178" s="410" t="str">
        <f t="shared" si="29"/>
        <v/>
      </c>
      <c r="AB178" s="435" t="str">
        <f>IF(【2】見・契!AB178="","",【2】見・契!AB178)</f>
        <v/>
      </c>
      <c r="AC178" s="705" t="str">
        <f>IF(【2】見・契!AC178="","",【2】見・契!AC178)</f>
        <v/>
      </c>
      <c r="AD178" s="410" t="str">
        <f t="shared" si="30"/>
        <v/>
      </c>
      <c r="AE178" s="410" t="str">
        <f t="shared" si="31"/>
        <v/>
      </c>
      <c r="AF178" s="437" t="str">
        <f>IF(【2】見・契!$AF178="",IF($P178="講習料",IF($E178="","",TIME(HOUR($G178-$E178),ROUNDUP(MINUTE($G178-$E178)/30,0)*30,0)*24),""),IF(OR(【2】見・契!$E178&lt;&gt;$E178,【2】見・契!$G178&lt;&gt;$G178),TIME(HOUR($G178-$E178),ROUNDUP(MINUTE($G178-$E178)/30,0)*30,0)*24,IF($P178&lt;&gt;"講習料","",【2】見・契!$AF178)))</f>
        <v/>
      </c>
      <c r="AG178" s="433" t="str">
        <f>IF($M178="","",IF($P178="講習料",IF($O178="サブ",HLOOKUP(M178,'2024単価表'!$A$27:$B$28,2,0)/2,HLOOKUP(M178,'2024単価表'!$A$27:$B$28,2,0)),""))</f>
        <v/>
      </c>
      <c r="AH178" s="410" t="str">
        <f t="shared" si="34"/>
        <v/>
      </c>
      <c r="AI178" s="437" t="str">
        <f>IF(【2】見・契!$AI178="",IF($P178="検討会(法人参加)",IF($E178="","",TIME(HOUR($G178-$E178),ROUNDUP(MINUTE($G178-$E178)/30,0)*30,0)*24),""),IF(OR(【2】見・契!$E178&lt;&gt;$E178,【2】見・契!$G178&lt;&gt;$G178),TIME(HOUR($G178-$E178),ROUNDUP(MINUTE($G178-$E178)/30,0)*30,0)*24,IF($P178&lt;&gt;"検討会(法人参加)","",【2】見・契!$AI178)))</f>
        <v/>
      </c>
      <c r="AJ178" s="496" t="str">
        <f>IF($M178="","",IF($P178="検討会(法人参加)",HLOOKUP(M178,'2024単価表'!$A$27:$B$28,2,0)/2,""))</f>
        <v/>
      </c>
      <c r="AK178" s="410" t="str">
        <f t="shared" si="35"/>
        <v/>
      </c>
      <c r="AL178" s="436"/>
      <c r="AM178" s="745" t="str">
        <f>IF(【2】見・契!$AM178="","",【2】見・契!$AM178)</f>
        <v/>
      </c>
    </row>
    <row r="179" spans="3:39" ht="27.75" customHeight="1">
      <c r="D179" s="587" t="str">
        <f>IF(【2】見・契!D179="","",【2】見・契!D179)</f>
        <v/>
      </c>
      <c r="E179" s="438" t="str">
        <f>IF(【2】見・契!E179="","",【2】見・契!E179)</f>
        <v/>
      </c>
      <c r="F179" s="703" t="s">
        <v>245</v>
      </c>
      <c r="G179" s="402" t="str">
        <f>IF(【2】見・契!G179="","",【2】見・契!G179)</f>
        <v/>
      </c>
      <c r="H179" s="705" t="str">
        <f>IF(【2】見・契!H179="","",【2】見・契!H179)</f>
        <v/>
      </c>
      <c r="I179" s="1050" t="str">
        <f>IF(【2】見・契!I179="","",【2】見・契!I179)</f>
        <v/>
      </c>
      <c r="J179" s="1050"/>
      <c r="K179" s="737" t="str">
        <f>IF(【2】見・契!K179="","",【2】見・契!K179)</f>
        <v/>
      </c>
      <c r="L179" s="737" t="str">
        <f>IF(【2】見・契!L179="","",【2】見・契!L179)</f>
        <v/>
      </c>
      <c r="M179" s="403" t="str">
        <f>IF(【2】見・契!M179="","",【2】見・契!M179)</f>
        <v/>
      </c>
      <c r="N179" s="404" t="str">
        <f>IF(【2】見・契!N179="","",【2】見・契!N179)</f>
        <v/>
      </c>
      <c r="O179" s="430" t="str">
        <f>IF(【2】見・契!O179="","",【2】見・契!O179)</f>
        <v/>
      </c>
      <c r="P179" s="431" t="str">
        <f>IF(【2】見・契!P179="","",【2】見・契!P179)</f>
        <v/>
      </c>
      <c r="Q179" s="432" t="str">
        <f>IF(【2】見・契!$Q179="",IF($P179="講師",IF($E179="","",TIME(HOUR($G179-$E179),ROUNDUP(MINUTE($G179-$E179)/30,0)*30,0)*24),""),IF(OR(【2】見・契!$E179&lt;&gt;$E179,【2】見・契!$G179&lt;&gt;$G179),TIME(HOUR($G179-$E179),ROUNDUP(MINUTE($G179-$E179)/30,0)*30,0)*24,IF($P179&lt;&gt;"講師","",【2】見・契!$Q179)))</f>
        <v/>
      </c>
      <c r="R179" s="433" t="str">
        <f>IF($M179="","",IF($P179="講師",IF($O179="サブ",HLOOKUP(M179,'2024単価表'!$A$4:$B$5,2,FALSE)/2,HLOOKUP(M179,'2024単価表'!$A$4:$B$5,2,FALSE)),""))</f>
        <v/>
      </c>
      <c r="S179" s="410" t="str">
        <f t="shared" si="32"/>
        <v/>
      </c>
      <c r="T179" s="432" t="str">
        <f>IF(【2】見・契!$T179="",IF($P179="検討会等参加",IF($E179="","",TIME(HOUR($G179-$E179),ROUNDUP(MINUTE($G179-$E179)/30,0)*30,0)*24),""),IF(OR(【2】見・契!$E179&lt;&gt;$E179,【2】見・契!$G179&lt;&gt;$G179),TIME(HOUR($G179-$E179),ROUNDUP(MINUTE($G179-$E179)/30,0)*30,0)*24,IF($P179&lt;&gt;"検討会等参加","",【2】見・契!$T179)))</f>
        <v/>
      </c>
      <c r="U179" s="433" t="str">
        <f>IF($M179="","",IF($P179="検討会等参加",HLOOKUP(M179,'2024単価表'!$A$11:$B$12,2,0),""))</f>
        <v/>
      </c>
      <c r="V179" s="410" t="str">
        <f t="shared" si="33"/>
        <v/>
      </c>
      <c r="W179" s="404" t="str">
        <f>IF(【2】見・契!W179="","",【2】見・契!W179)</f>
        <v/>
      </c>
      <c r="X179" s="434" t="str">
        <f>IF(【2】見・契!X179="","",【2】見・契!X179)</f>
        <v/>
      </c>
      <c r="Y179" s="403" t="str">
        <f>IF(【2】見・契!Y179="","",【2】見・契!Y179)</f>
        <v/>
      </c>
      <c r="Z179" s="410" t="str">
        <f t="shared" si="28"/>
        <v/>
      </c>
      <c r="AA179" s="410" t="str">
        <f t="shared" si="29"/>
        <v/>
      </c>
      <c r="AB179" s="435" t="str">
        <f>IF(【2】見・契!AB179="","",【2】見・契!AB179)</f>
        <v/>
      </c>
      <c r="AC179" s="705" t="str">
        <f>IF(【2】見・契!AC179="","",【2】見・契!AC179)</f>
        <v/>
      </c>
      <c r="AD179" s="410" t="str">
        <f t="shared" si="30"/>
        <v/>
      </c>
      <c r="AE179" s="410" t="str">
        <f t="shared" si="31"/>
        <v/>
      </c>
      <c r="AF179" s="432" t="str">
        <f>IF(【2】見・契!$AF179="",IF($P179="講習料",IF($E179="","",TIME(HOUR($G179-$E179),ROUNDUP(MINUTE($G179-$E179)/30,0)*30,0)*24),""),IF(OR(【2】見・契!$E179&lt;&gt;$E179,【2】見・契!$G179&lt;&gt;$G179),TIME(HOUR($G179-$E179),ROUNDUP(MINUTE($G179-$E179)/30,0)*30,0)*24,IF($P179&lt;&gt;"講習料","",【2】見・契!$AF179)))</f>
        <v/>
      </c>
      <c r="AG179" s="433" t="str">
        <f>IF($M179="","",IF($P179="講習料",IF($O179="サブ",HLOOKUP(M179,'2024単価表'!$A$27:$B$28,2,0)/2,HLOOKUP(M179,'2024単価表'!$A$27:$B$28,2,0)),""))</f>
        <v/>
      </c>
      <c r="AH179" s="410" t="str">
        <f t="shared" si="34"/>
        <v/>
      </c>
      <c r="AI179" s="432" t="str">
        <f>IF(【2】見・契!$AI179="",IF($P179="検討会(法人参加)",IF($E179="","",TIME(HOUR($G179-$E179),ROUNDUP(MINUTE($G179-$E179)/30,0)*30,0)*24),""),IF(OR(【2】見・契!$E179&lt;&gt;$E179,【2】見・契!$G179&lt;&gt;$G179),TIME(HOUR($G179-$E179),ROUNDUP(MINUTE($G179-$E179)/30,0)*30,0)*24,IF($P179&lt;&gt;"検討会(法人参加)","",【2】見・契!$AI179)))</f>
        <v/>
      </c>
      <c r="AJ179" s="496" t="str">
        <f>IF($M179="","",IF($P179="検討会(法人参加)",HLOOKUP(M179,'2024単価表'!$A$27:$B$28,2,0)/2,""))</f>
        <v/>
      </c>
      <c r="AK179" s="410" t="str">
        <f t="shared" si="35"/>
        <v/>
      </c>
      <c r="AL179" s="436"/>
      <c r="AM179" s="745" t="str">
        <f>IF(【2】見・契!$AM179="","",【2】見・契!$AM179)</f>
        <v/>
      </c>
    </row>
    <row r="180" spans="3:39" ht="27.75" customHeight="1">
      <c r="D180" s="587" t="str">
        <f>IF(【2】見・契!D180="","",【2】見・契!D180)</f>
        <v/>
      </c>
      <c r="E180" s="438" t="str">
        <f>IF(【2】見・契!E180="","",【2】見・契!E180)</f>
        <v/>
      </c>
      <c r="F180" s="703" t="s">
        <v>244</v>
      </c>
      <c r="G180" s="402" t="str">
        <f>IF(【2】見・契!G180="","",【2】見・契!G180)</f>
        <v/>
      </c>
      <c r="H180" s="705" t="str">
        <f>IF(【2】見・契!H180="","",【2】見・契!H180)</f>
        <v/>
      </c>
      <c r="I180" s="1050" t="str">
        <f>IF(【2】見・契!I180="","",【2】見・契!I180)</f>
        <v/>
      </c>
      <c r="J180" s="1050"/>
      <c r="K180" s="737" t="str">
        <f>IF(【2】見・契!K180="","",【2】見・契!K180)</f>
        <v/>
      </c>
      <c r="L180" s="737" t="str">
        <f>IF(【2】見・契!L180="","",【2】見・契!L180)</f>
        <v/>
      </c>
      <c r="M180" s="705" t="str">
        <f>IF(【2】見・契!M180="","",【2】見・契!M180)</f>
        <v/>
      </c>
      <c r="N180" s="404" t="str">
        <f>IF(【2】見・契!N180="","",【2】見・契!N180)</f>
        <v/>
      </c>
      <c r="O180" s="430" t="str">
        <f>IF(【2】見・契!O180="","",【2】見・契!O180)</f>
        <v/>
      </c>
      <c r="P180" s="431" t="str">
        <f>IF(【2】見・契!P180="","",【2】見・契!P180)</f>
        <v/>
      </c>
      <c r="Q180" s="437" t="str">
        <f>IF(【2】見・契!$Q180="",IF($P180="講師",IF($E180="","",TIME(HOUR($G180-$E180),ROUNDUP(MINUTE($G180-$E180)/30,0)*30,0)*24),""),IF(OR(【2】見・契!$E180&lt;&gt;$E180,【2】見・契!$G180&lt;&gt;$G180),TIME(HOUR($G180-$E180),ROUNDUP(MINUTE($G180-$E180)/30,0)*30,0)*24,IF($P180&lt;&gt;"講師","",【2】見・契!$Q180)))</f>
        <v/>
      </c>
      <c r="R180" s="433" t="str">
        <f>IF($M180="","",IF($P180="講師",IF($O180="サブ",HLOOKUP(M180,'2024単価表'!$A$4:$B$5,2,FALSE)/2,HLOOKUP(M180,'2024単価表'!$A$4:$B$5,2,FALSE)),""))</f>
        <v/>
      </c>
      <c r="S180" s="410" t="str">
        <f t="shared" si="32"/>
        <v/>
      </c>
      <c r="T180" s="437" t="str">
        <f>IF(【2】見・契!$T180="",IF($P180="検討会等参加",IF($E180="","",TIME(HOUR($G180-$E180),ROUNDUP(MINUTE($G180-$E180)/30,0)*30,0)*24),""),IF(OR(【2】見・契!$E180&lt;&gt;$E180,【2】見・契!$G180&lt;&gt;$G180),TIME(HOUR($G180-$E180),ROUNDUP(MINUTE($G180-$E180)/30,0)*30,0)*24,IF($P180&lt;&gt;"検討会等参加","",【2】見・契!$T180)))</f>
        <v/>
      </c>
      <c r="U180" s="433" t="str">
        <f>IF($M180="","",IF($P180="検討会等参加",HLOOKUP(M180,'2024単価表'!$A$11:$B$12,2,0),""))</f>
        <v/>
      </c>
      <c r="V180" s="410" t="str">
        <f t="shared" si="33"/>
        <v/>
      </c>
      <c r="W180" s="404" t="str">
        <f>IF(【2】見・契!W180="","",【2】見・契!W180)</f>
        <v/>
      </c>
      <c r="X180" s="434" t="str">
        <f>IF(【2】見・契!X180="","",【2】見・契!X180)</f>
        <v/>
      </c>
      <c r="Y180" s="705" t="str">
        <f>IF(【2】見・契!Y180="","",【2】見・契!Y180)</f>
        <v/>
      </c>
      <c r="Z180" s="410" t="str">
        <f t="shared" si="28"/>
        <v/>
      </c>
      <c r="AA180" s="410" t="str">
        <f t="shared" si="29"/>
        <v/>
      </c>
      <c r="AB180" s="435" t="str">
        <f>IF(【2】見・契!AB180="","",【2】見・契!AB180)</f>
        <v/>
      </c>
      <c r="AC180" s="705" t="str">
        <f>IF(【2】見・契!AC180="","",【2】見・契!AC180)</f>
        <v/>
      </c>
      <c r="AD180" s="410" t="str">
        <f t="shared" si="30"/>
        <v/>
      </c>
      <c r="AE180" s="410" t="str">
        <f t="shared" si="31"/>
        <v/>
      </c>
      <c r="AF180" s="437" t="str">
        <f>IF(【2】見・契!$AF180="",IF($P180="講習料",IF($E180="","",TIME(HOUR($G180-$E180),ROUNDUP(MINUTE($G180-$E180)/30,0)*30,0)*24),""),IF(OR(【2】見・契!$E180&lt;&gt;$E180,【2】見・契!$G180&lt;&gt;$G180),TIME(HOUR($G180-$E180),ROUNDUP(MINUTE($G180-$E180)/30,0)*30,0)*24,IF($P180&lt;&gt;"講習料","",【2】見・契!$AF180)))</f>
        <v/>
      </c>
      <c r="AG180" s="433" t="str">
        <f>IF($M180="","",IF($P180="講習料",IF($O180="サブ",HLOOKUP(M180,'2024単価表'!$A$27:$B$28,2,0)/2,HLOOKUP(M180,'2024単価表'!$A$27:$B$28,2,0)),""))</f>
        <v/>
      </c>
      <c r="AH180" s="410" t="str">
        <f t="shared" si="34"/>
        <v/>
      </c>
      <c r="AI180" s="437" t="str">
        <f>IF(【2】見・契!$AI180="",IF($P180="検討会(法人参加)",IF($E180="","",TIME(HOUR($G180-$E180),ROUNDUP(MINUTE($G180-$E180)/30,0)*30,0)*24),""),IF(OR(【2】見・契!$E180&lt;&gt;$E180,【2】見・契!$G180&lt;&gt;$G180),TIME(HOUR($G180-$E180),ROUNDUP(MINUTE($G180-$E180)/30,0)*30,0)*24,IF($P180&lt;&gt;"検討会(法人参加)","",【2】見・契!$AI180)))</f>
        <v/>
      </c>
      <c r="AJ180" s="496" t="str">
        <f>IF($M180="","",IF($P180="検討会(法人参加)",HLOOKUP(M180,'2024単価表'!$A$27:$B$28,2,0)/2,""))</f>
        <v/>
      </c>
      <c r="AK180" s="410" t="str">
        <f t="shared" si="35"/>
        <v/>
      </c>
      <c r="AL180" s="436"/>
      <c r="AM180" s="745" t="str">
        <f>IF(【2】見・契!$AM180="","",【2】見・契!$AM180)</f>
        <v/>
      </c>
    </row>
    <row r="181" spans="3:39" ht="27.75" customHeight="1">
      <c r="D181" s="587" t="str">
        <f>IF(【2】見・契!D181="","",【2】見・契!D181)</f>
        <v/>
      </c>
      <c r="E181" s="438" t="str">
        <f>IF(【2】見・契!E181="","",【2】見・契!E181)</f>
        <v/>
      </c>
      <c r="F181" s="703" t="s">
        <v>245</v>
      </c>
      <c r="G181" s="402" t="str">
        <f>IF(【2】見・契!G181="","",【2】見・契!G181)</f>
        <v/>
      </c>
      <c r="H181" s="705" t="str">
        <f>IF(【2】見・契!H181="","",【2】見・契!H181)</f>
        <v/>
      </c>
      <c r="I181" s="1050" t="str">
        <f>IF(【2】見・契!I181="","",【2】見・契!I181)</f>
        <v/>
      </c>
      <c r="J181" s="1050"/>
      <c r="K181" s="737" t="str">
        <f>IF(【2】見・契!K181="","",【2】見・契!K181)</f>
        <v/>
      </c>
      <c r="L181" s="737" t="str">
        <f>IF(【2】見・契!L181="","",【2】見・契!L181)</f>
        <v/>
      </c>
      <c r="M181" s="403" t="str">
        <f>IF(【2】見・契!M181="","",【2】見・契!M181)</f>
        <v/>
      </c>
      <c r="N181" s="404" t="str">
        <f>IF(【2】見・契!N181="","",【2】見・契!N181)</f>
        <v/>
      </c>
      <c r="O181" s="430" t="str">
        <f>IF(【2】見・契!O181="","",【2】見・契!O181)</f>
        <v/>
      </c>
      <c r="P181" s="431" t="str">
        <f>IF(【2】見・契!P181="","",【2】見・契!P181)</f>
        <v/>
      </c>
      <c r="Q181" s="432" t="str">
        <f>IF(【2】見・契!$Q181="",IF($P181="講師",IF($E181="","",TIME(HOUR($G181-$E181),ROUNDUP(MINUTE($G181-$E181)/30,0)*30,0)*24),""),IF(OR(【2】見・契!$E181&lt;&gt;$E181,【2】見・契!$G181&lt;&gt;$G181),TIME(HOUR($G181-$E181),ROUNDUP(MINUTE($G181-$E181)/30,0)*30,0)*24,IF($P181&lt;&gt;"講師","",【2】見・契!$Q181)))</f>
        <v/>
      </c>
      <c r="R181" s="433" t="str">
        <f>IF($M181="","",IF($P181="講師",IF($O181="サブ",HLOOKUP(M181,'2024単価表'!$A$4:$B$5,2,FALSE)/2,HLOOKUP(M181,'2024単価表'!$A$4:$B$5,2,FALSE)),""))</f>
        <v/>
      </c>
      <c r="S181" s="410" t="str">
        <f t="shared" si="32"/>
        <v/>
      </c>
      <c r="T181" s="432" t="str">
        <f>IF(【2】見・契!$T181="",IF($P181="検討会等参加",IF($E181="","",TIME(HOUR($G181-$E181),ROUNDUP(MINUTE($G181-$E181)/30,0)*30,0)*24),""),IF(OR(【2】見・契!$E181&lt;&gt;$E181,【2】見・契!$G181&lt;&gt;$G181),TIME(HOUR($G181-$E181),ROUNDUP(MINUTE($G181-$E181)/30,0)*30,0)*24,IF($P181&lt;&gt;"検討会等参加","",【2】見・契!$T181)))</f>
        <v/>
      </c>
      <c r="U181" s="433" t="str">
        <f>IF($M181="","",IF($P181="検討会等参加",HLOOKUP(M181,'2024単価表'!$A$11:$B$12,2,0),""))</f>
        <v/>
      </c>
      <c r="V181" s="410" t="str">
        <f t="shared" si="33"/>
        <v/>
      </c>
      <c r="W181" s="404" t="str">
        <f>IF(【2】見・契!W181="","",【2】見・契!W181)</f>
        <v/>
      </c>
      <c r="X181" s="434" t="str">
        <f>IF(【2】見・契!X181="","",【2】見・契!X181)</f>
        <v/>
      </c>
      <c r="Y181" s="403" t="str">
        <f>IF(【2】見・契!Y181="","",【2】見・契!Y181)</f>
        <v/>
      </c>
      <c r="Z181" s="410" t="str">
        <f t="shared" si="28"/>
        <v/>
      </c>
      <c r="AA181" s="410" t="str">
        <f t="shared" si="29"/>
        <v/>
      </c>
      <c r="AB181" s="435" t="str">
        <f>IF(【2】見・契!AB181="","",【2】見・契!AB181)</f>
        <v/>
      </c>
      <c r="AC181" s="705" t="str">
        <f>IF(【2】見・契!AC181="","",【2】見・契!AC181)</f>
        <v/>
      </c>
      <c r="AD181" s="410" t="str">
        <f t="shared" si="30"/>
        <v/>
      </c>
      <c r="AE181" s="410" t="str">
        <f t="shared" si="31"/>
        <v/>
      </c>
      <c r="AF181" s="432" t="str">
        <f>IF(【2】見・契!$AF181="",IF($P181="講習料",IF($E181="","",TIME(HOUR($G181-$E181),ROUNDUP(MINUTE($G181-$E181)/30,0)*30,0)*24),""),IF(OR(【2】見・契!$E181&lt;&gt;$E181,【2】見・契!$G181&lt;&gt;$G181),TIME(HOUR($G181-$E181),ROUNDUP(MINUTE($G181-$E181)/30,0)*30,0)*24,IF($P181&lt;&gt;"講習料","",【2】見・契!$AF181)))</f>
        <v/>
      </c>
      <c r="AG181" s="433" t="str">
        <f>IF($M181="","",IF($P181="講習料",IF($O181="サブ",HLOOKUP(M181,'2024単価表'!$A$27:$B$28,2,0)/2,HLOOKUP(M181,'2024単価表'!$A$27:$B$28,2,0)),""))</f>
        <v/>
      </c>
      <c r="AH181" s="410" t="str">
        <f t="shared" si="34"/>
        <v/>
      </c>
      <c r="AI181" s="432" t="str">
        <f>IF(【2】見・契!$AI181="",IF($P181="検討会(法人参加)",IF($E181="","",TIME(HOUR($G181-$E181),ROUNDUP(MINUTE($G181-$E181)/30,0)*30,0)*24),""),IF(OR(【2】見・契!$E181&lt;&gt;$E181,【2】見・契!$G181&lt;&gt;$G181),TIME(HOUR($G181-$E181),ROUNDUP(MINUTE($G181-$E181)/30,0)*30,0)*24,IF($P181&lt;&gt;"検討会(法人参加)","",【2】見・契!$AI181)))</f>
        <v/>
      </c>
      <c r="AJ181" s="496" t="str">
        <f>IF($M181="","",IF($P181="検討会(法人参加)",HLOOKUP(M181,'2024単価表'!$A$27:$B$28,2,0)/2,""))</f>
        <v/>
      </c>
      <c r="AK181" s="410" t="str">
        <f t="shared" si="35"/>
        <v/>
      </c>
      <c r="AL181" s="436"/>
      <c r="AM181" s="745" t="str">
        <f>IF(【2】見・契!$AM181="","",【2】見・契!$AM181)</f>
        <v/>
      </c>
    </row>
    <row r="182" spans="3:39" ht="27.75" customHeight="1">
      <c r="D182" s="587" t="str">
        <f>IF(【2】見・契!D182="","",【2】見・契!D182)</f>
        <v/>
      </c>
      <c r="E182" s="438" t="str">
        <f>IF(【2】見・契!E182="","",【2】見・契!E182)</f>
        <v/>
      </c>
      <c r="F182" s="703" t="s">
        <v>244</v>
      </c>
      <c r="G182" s="402" t="str">
        <f>IF(【2】見・契!G182="","",【2】見・契!G182)</f>
        <v/>
      </c>
      <c r="H182" s="705" t="str">
        <f>IF(【2】見・契!H182="","",【2】見・契!H182)</f>
        <v/>
      </c>
      <c r="I182" s="1050" t="str">
        <f>IF(【2】見・契!I182="","",【2】見・契!I182)</f>
        <v/>
      </c>
      <c r="J182" s="1050"/>
      <c r="K182" s="737" t="str">
        <f>IF(【2】見・契!K182="","",【2】見・契!K182)</f>
        <v/>
      </c>
      <c r="L182" s="737" t="str">
        <f>IF(【2】見・契!L182="","",【2】見・契!L182)</f>
        <v/>
      </c>
      <c r="M182" s="705" t="str">
        <f>IF(【2】見・契!M182="","",【2】見・契!M182)</f>
        <v/>
      </c>
      <c r="N182" s="404" t="str">
        <f>IF(【2】見・契!N182="","",【2】見・契!N182)</f>
        <v/>
      </c>
      <c r="O182" s="430" t="str">
        <f>IF(【2】見・契!O182="","",【2】見・契!O182)</f>
        <v/>
      </c>
      <c r="P182" s="431" t="str">
        <f>IF(【2】見・契!P182="","",【2】見・契!P182)</f>
        <v/>
      </c>
      <c r="Q182" s="437" t="str">
        <f>IF(【2】見・契!$Q182="",IF($P182="講師",IF($E182="","",TIME(HOUR($G182-$E182),ROUNDUP(MINUTE($G182-$E182)/30,0)*30,0)*24),""),IF(OR(【2】見・契!$E182&lt;&gt;$E182,【2】見・契!$G182&lt;&gt;$G182),TIME(HOUR($G182-$E182),ROUNDUP(MINUTE($G182-$E182)/30,0)*30,0)*24,IF($P182&lt;&gt;"講師","",【2】見・契!$Q182)))</f>
        <v/>
      </c>
      <c r="R182" s="433" t="str">
        <f>IF($M182="","",IF($P182="講師",IF($O182="サブ",HLOOKUP(M182,'2024単価表'!$A$4:$B$5,2,FALSE)/2,HLOOKUP(M182,'2024単価表'!$A$4:$B$5,2,FALSE)),""))</f>
        <v/>
      </c>
      <c r="S182" s="410" t="str">
        <f t="shared" si="32"/>
        <v/>
      </c>
      <c r="T182" s="437" t="str">
        <f>IF(【2】見・契!$T182="",IF($P182="検討会等参加",IF($E182="","",TIME(HOUR($G182-$E182),ROUNDUP(MINUTE($G182-$E182)/30,0)*30,0)*24),""),IF(OR(【2】見・契!$E182&lt;&gt;$E182,【2】見・契!$G182&lt;&gt;$G182),TIME(HOUR($G182-$E182),ROUNDUP(MINUTE($G182-$E182)/30,0)*30,0)*24,IF($P182&lt;&gt;"検討会等参加","",【2】見・契!$T182)))</f>
        <v/>
      </c>
      <c r="U182" s="433" t="str">
        <f>IF($M182="","",IF($P182="検討会等参加",HLOOKUP(M182,'2024単価表'!$A$11:$B$12,2,0),""))</f>
        <v/>
      </c>
      <c r="V182" s="410" t="str">
        <f t="shared" si="33"/>
        <v/>
      </c>
      <c r="W182" s="404" t="str">
        <f>IF(【2】見・契!W182="","",【2】見・契!W182)</f>
        <v/>
      </c>
      <c r="X182" s="434" t="str">
        <f>IF(【2】見・契!X182="","",【2】見・契!X182)</f>
        <v/>
      </c>
      <c r="Y182" s="705" t="str">
        <f>IF(【2】見・契!Y182="","",【2】見・契!Y182)</f>
        <v/>
      </c>
      <c r="Z182" s="410" t="str">
        <f t="shared" si="28"/>
        <v/>
      </c>
      <c r="AA182" s="410" t="str">
        <f t="shared" si="29"/>
        <v/>
      </c>
      <c r="AB182" s="435" t="str">
        <f>IF(【2】見・契!AB182="","",【2】見・契!AB182)</f>
        <v/>
      </c>
      <c r="AC182" s="705" t="str">
        <f>IF(【2】見・契!AC182="","",【2】見・契!AC182)</f>
        <v/>
      </c>
      <c r="AD182" s="410" t="str">
        <f t="shared" si="30"/>
        <v/>
      </c>
      <c r="AE182" s="410" t="str">
        <f t="shared" si="31"/>
        <v/>
      </c>
      <c r="AF182" s="437" t="str">
        <f>IF(【2】見・契!$AF182="",IF($P182="講習料",IF($E182="","",TIME(HOUR($G182-$E182),ROUNDUP(MINUTE($G182-$E182)/30,0)*30,0)*24),""),IF(OR(【2】見・契!$E182&lt;&gt;$E182,【2】見・契!$G182&lt;&gt;$G182),TIME(HOUR($G182-$E182),ROUNDUP(MINUTE($G182-$E182)/30,0)*30,0)*24,IF($P182&lt;&gt;"講習料","",【2】見・契!$AF182)))</f>
        <v/>
      </c>
      <c r="AG182" s="433" t="str">
        <f>IF($M182="","",IF($P182="講習料",IF($O182="サブ",HLOOKUP(M182,'2024単価表'!$A$27:$B$28,2,0)/2,HLOOKUP(M182,'2024単価表'!$A$27:$B$28,2,0)),""))</f>
        <v/>
      </c>
      <c r="AH182" s="410" t="str">
        <f t="shared" si="34"/>
        <v/>
      </c>
      <c r="AI182" s="437" t="str">
        <f>IF(【2】見・契!$AI182="",IF($P182="検討会(法人参加)",IF($E182="","",TIME(HOUR($G182-$E182),ROUNDUP(MINUTE($G182-$E182)/30,0)*30,0)*24),""),IF(OR(【2】見・契!$E182&lt;&gt;$E182,【2】見・契!$G182&lt;&gt;$G182),TIME(HOUR($G182-$E182),ROUNDUP(MINUTE($G182-$E182)/30,0)*30,0)*24,IF($P182&lt;&gt;"検討会(法人参加)","",【2】見・契!$AI182)))</f>
        <v/>
      </c>
      <c r="AJ182" s="496" t="str">
        <f>IF($M182="","",IF($P182="検討会(法人参加)",HLOOKUP(M182,'2024単価表'!$A$27:$B$28,2,0)/2,""))</f>
        <v/>
      </c>
      <c r="AK182" s="410" t="str">
        <f t="shared" si="35"/>
        <v/>
      </c>
      <c r="AL182" s="436"/>
      <c r="AM182" s="745" t="str">
        <f>IF(【2】見・契!$AM182="","",【2】見・契!$AM182)</f>
        <v/>
      </c>
    </row>
    <row r="183" spans="3:39" ht="27.75" customHeight="1">
      <c r="D183" s="587" t="str">
        <f>IF(【2】見・契!D183="","",【2】見・契!D183)</f>
        <v/>
      </c>
      <c r="E183" s="438" t="str">
        <f>IF(【2】見・契!E183="","",【2】見・契!E183)</f>
        <v/>
      </c>
      <c r="F183" s="703" t="s">
        <v>245</v>
      </c>
      <c r="G183" s="402" t="str">
        <f>IF(【2】見・契!G183="","",【2】見・契!G183)</f>
        <v/>
      </c>
      <c r="H183" s="705" t="str">
        <f>IF(【2】見・契!H183="","",【2】見・契!H183)</f>
        <v/>
      </c>
      <c r="I183" s="1050" t="str">
        <f>IF(【2】見・契!I183="","",【2】見・契!I183)</f>
        <v/>
      </c>
      <c r="J183" s="1050"/>
      <c r="K183" s="737" t="str">
        <f>IF(【2】見・契!K183="","",【2】見・契!K183)</f>
        <v/>
      </c>
      <c r="L183" s="737" t="str">
        <f>IF(【2】見・契!L183="","",【2】見・契!L183)</f>
        <v/>
      </c>
      <c r="M183" s="403" t="str">
        <f>IF(【2】見・契!M183="","",【2】見・契!M183)</f>
        <v/>
      </c>
      <c r="N183" s="404" t="str">
        <f>IF(【2】見・契!N183="","",【2】見・契!N183)</f>
        <v/>
      </c>
      <c r="O183" s="430" t="str">
        <f>IF(【2】見・契!O183="","",【2】見・契!O183)</f>
        <v/>
      </c>
      <c r="P183" s="431" t="str">
        <f>IF(【2】見・契!P183="","",【2】見・契!P183)</f>
        <v/>
      </c>
      <c r="Q183" s="432" t="str">
        <f>IF(【2】見・契!$Q183="",IF($P183="講師",IF($E183="","",TIME(HOUR($G183-$E183),ROUNDUP(MINUTE($G183-$E183)/30,0)*30,0)*24),""),IF(OR(【2】見・契!$E183&lt;&gt;$E183,【2】見・契!$G183&lt;&gt;$G183),TIME(HOUR($G183-$E183),ROUNDUP(MINUTE($G183-$E183)/30,0)*30,0)*24,IF($P183&lt;&gt;"講師","",【2】見・契!$Q183)))</f>
        <v/>
      </c>
      <c r="R183" s="433" t="str">
        <f>IF($M183="","",IF($P183="講師",IF($O183="サブ",HLOOKUP(M183,'2024単価表'!$A$4:$B$5,2,FALSE)/2,HLOOKUP(M183,'2024単価表'!$A$4:$B$5,2,FALSE)),""))</f>
        <v/>
      </c>
      <c r="S183" s="410" t="str">
        <f t="shared" si="32"/>
        <v/>
      </c>
      <c r="T183" s="432" t="str">
        <f>IF(【2】見・契!$T183="",IF($P183="検討会等参加",IF($E183="","",TIME(HOUR($G183-$E183),ROUNDUP(MINUTE($G183-$E183)/30,0)*30,0)*24),""),IF(OR(【2】見・契!$E183&lt;&gt;$E183,【2】見・契!$G183&lt;&gt;$G183),TIME(HOUR($G183-$E183),ROUNDUP(MINUTE($G183-$E183)/30,0)*30,0)*24,IF($P183&lt;&gt;"検討会等参加","",【2】見・契!$T183)))</f>
        <v/>
      </c>
      <c r="U183" s="433" t="str">
        <f>IF($M183="","",IF($P183="検討会等参加",HLOOKUP(M183,'2024単価表'!$A$11:$B$12,2,0),""))</f>
        <v/>
      </c>
      <c r="V183" s="410" t="str">
        <f t="shared" si="33"/>
        <v/>
      </c>
      <c r="W183" s="404" t="str">
        <f>IF(【2】見・契!W183="","",【2】見・契!W183)</f>
        <v/>
      </c>
      <c r="X183" s="434" t="str">
        <f>IF(【2】見・契!X183="","",【2】見・契!X183)</f>
        <v/>
      </c>
      <c r="Y183" s="403" t="str">
        <f>IF(【2】見・契!Y183="","",【2】見・契!Y183)</f>
        <v/>
      </c>
      <c r="Z183" s="410" t="str">
        <f t="shared" si="28"/>
        <v/>
      </c>
      <c r="AA183" s="410" t="str">
        <f t="shared" si="29"/>
        <v/>
      </c>
      <c r="AB183" s="435" t="str">
        <f>IF(【2】見・契!AB183="","",【2】見・契!AB183)</f>
        <v/>
      </c>
      <c r="AC183" s="705" t="str">
        <f>IF(【2】見・契!AC183="","",【2】見・契!AC183)</f>
        <v/>
      </c>
      <c r="AD183" s="410" t="str">
        <f t="shared" si="30"/>
        <v/>
      </c>
      <c r="AE183" s="410" t="str">
        <f t="shared" si="31"/>
        <v/>
      </c>
      <c r="AF183" s="432" t="str">
        <f>IF(【2】見・契!$AF183="",IF($P183="講習料",IF($E183="","",TIME(HOUR($G183-$E183),ROUNDUP(MINUTE($G183-$E183)/30,0)*30,0)*24),""),IF(OR(【2】見・契!$E183&lt;&gt;$E183,【2】見・契!$G183&lt;&gt;$G183),TIME(HOUR($G183-$E183),ROUNDUP(MINUTE($G183-$E183)/30,0)*30,0)*24,IF($P183&lt;&gt;"講習料","",【2】見・契!$AF183)))</f>
        <v/>
      </c>
      <c r="AG183" s="433" t="str">
        <f>IF($M183="","",IF($P183="講習料",IF($O183="サブ",HLOOKUP(M183,'2024単価表'!$A$27:$B$28,2,0)/2,HLOOKUP(M183,'2024単価表'!$A$27:$B$28,2,0)),""))</f>
        <v/>
      </c>
      <c r="AH183" s="410" t="str">
        <f t="shared" si="34"/>
        <v/>
      </c>
      <c r="AI183" s="432" t="str">
        <f>IF(【2】見・契!$AI183="",IF($P183="検討会(法人参加)",IF($E183="","",TIME(HOUR($G183-$E183),ROUNDUP(MINUTE($G183-$E183)/30,0)*30,0)*24),""),IF(OR(【2】見・契!$E183&lt;&gt;$E183,【2】見・契!$G183&lt;&gt;$G183),TIME(HOUR($G183-$E183),ROUNDUP(MINUTE($G183-$E183)/30,0)*30,0)*24,IF($P183&lt;&gt;"検討会(法人参加)","",【2】見・契!$AI183)))</f>
        <v/>
      </c>
      <c r="AJ183" s="496" t="str">
        <f>IF($M183="","",IF($P183="検討会(法人参加)",HLOOKUP(M183,'2024単価表'!$A$27:$B$28,2,0)/2,""))</f>
        <v/>
      </c>
      <c r="AK183" s="410" t="str">
        <f t="shared" si="35"/>
        <v/>
      </c>
      <c r="AL183" s="436"/>
      <c r="AM183" s="745" t="str">
        <f>IF(【2】見・契!$AM183="","",【2】見・契!$AM183)</f>
        <v/>
      </c>
    </row>
    <row r="184" spans="3:39" ht="27.75" customHeight="1">
      <c r="D184" s="587" t="str">
        <f>IF(【2】見・契!D184="","",【2】見・契!D184)</f>
        <v/>
      </c>
      <c r="E184" s="438" t="str">
        <f>IF(【2】見・契!E184="","",【2】見・契!E184)</f>
        <v/>
      </c>
      <c r="F184" s="703" t="s">
        <v>244</v>
      </c>
      <c r="G184" s="402" t="str">
        <f>IF(【2】見・契!G184="","",【2】見・契!G184)</f>
        <v/>
      </c>
      <c r="H184" s="705" t="str">
        <f>IF(【2】見・契!H184="","",【2】見・契!H184)</f>
        <v/>
      </c>
      <c r="I184" s="1050" t="str">
        <f>IF(【2】見・契!I184="","",【2】見・契!I184)</f>
        <v/>
      </c>
      <c r="J184" s="1050"/>
      <c r="K184" s="737" t="str">
        <f>IF(【2】見・契!K184="","",【2】見・契!K184)</f>
        <v/>
      </c>
      <c r="L184" s="737" t="str">
        <f>IF(【2】見・契!L184="","",【2】見・契!L184)</f>
        <v/>
      </c>
      <c r="M184" s="705" t="str">
        <f>IF(【2】見・契!M184="","",【2】見・契!M184)</f>
        <v/>
      </c>
      <c r="N184" s="404" t="str">
        <f>IF(【2】見・契!N184="","",【2】見・契!N184)</f>
        <v/>
      </c>
      <c r="O184" s="430" t="str">
        <f>IF(【2】見・契!O184="","",【2】見・契!O184)</f>
        <v/>
      </c>
      <c r="P184" s="431" t="str">
        <f>IF(【2】見・契!P184="","",【2】見・契!P184)</f>
        <v/>
      </c>
      <c r="Q184" s="437" t="str">
        <f>IF(【2】見・契!$Q184="",IF($P184="講師",IF($E184="","",TIME(HOUR($G184-$E184),ROUNDUP(MINUTE($G184-$E184)/30,0)*30,0)*24),""),IF(OR(【2】見・契!$E184&lt;&gt;$E184,【2】見・契!$G184&lt;&gt;$G184),TIME(HOUR($G184-$E184),ROUNDUP(MINUTE($G184-$E184)/30,0)*30,0)*24,IF($P184&lt;&gt;"講師","",【2】見・契!$Q184)))</f>
        <v/>
      </c>
      <c r="R184" s="433" t="str">
        <f>IF($M184="","",IF($P184="講師",IF($O184="サブ",HLOOKUP(M184,'2024単価表'!$A$4:$B$5,2,FALSE)/2,HLOOKUP(M184,'2024単価表'!$A$4:$B$5,2,FALSE)),""))</f>
        <v/>
      </c>
      <c r="S184" s="410" t="str">
        <f t="shared" si="32"/>
        <v/>
      </c>
      <c r="T184" s="437" t="str">
        <f>IF(【2】見・契!$T184="",IF($P184="検討会等参加",IF($E184="","",TIME(HOUR($G184-$E184),ROUNDUP(MINUTE($G184-$E184)/30,0)*30,0)*24),""),IF(OR(【2】見・契!$E184&lt;&gt;$E184,【2】見・契!$G184&lt;&gt;$G184),TIME(HOUR($G184-$E184),ROUNDUP(MINUTE($G184-$E184)/30,0)*30,0)*24,IF($P184&lt;&gt;"検討会等参加","",【2】見・契!$T184)))</f>
        <v/>
      </c>
      <c r="U184" s="433" t="str">
        <f>IF($M184="","",IF($P184="検討会等参加",HLOOKUP(M184,'2024単価表'!$A$11:$B$12,2,0),""))</f>
        <v/>
      </c>
      <c r="V184" s="410" t="str">
        <f t="shared" si="33"/>
        <v/>
      </c>
      <c r="W184" s="404" t="str">
        <f>IF(【2】見・契!W184="","",【2】見・契!W184)</f>
        <v/>
      </c>
      <c r="X184" s="434" t="str">
        <f>IF(【2】見・契!X184="","",【2】見・契!X184)</f>
        <v/>
      </c>
      <c r="Y184" s="705" t="str">
        <f>IF(【2】見・契!Y184="","",【2】見・契!Y184)</f>
        <v/>
      </c>
      <c r="Z184" s="410" t="str">
        <f t="shared" si="28"/>
        <v/>
      </c>
      <c r="AA184" s="410" t="str">
        <f t="shared" si="29"/>
        <v/>
      </c>
      <c r="AB184" s="435" t="str">
        <f>IF(【2】見・契!AB184="","",【2】見・契!AB184)</f>
        <v/>
      </c>
      <c r="AC184" s="705" t="str">
        <f>IF(【2】見・契!AC184="","",【2】見・契!AC184)</f>
        <v/>
      </c>
      <c r="AD184" s="410" t="str">
        <f t="shared" si="30"/>
        <v/>
      </c>
      <c r="AE184" s="410" t="str">
        <f t="shared" si="31"/>
        <v/>
      </c>
      <c r="AF184" s="437" t="str">
        <f>IF(【2】見・契!$AF184="",IF($P184="講習料",IF($E184="","",TIME(HOUR($G184-$E184),ROUNDUP(MINUTE($G184-$E184)/30,0)*30,0)*24),""),IF(OR(【2】見・契!$E184&lt;&gt;$E184,【2】見・契!$G184&lt;&gt;$G184),TIME(HOUR($G184-$E184),ROUNDUP(MINUTE($G184-$E184)/30,0)*30,0)*24,IF($P184&lt;&gt;"講習料","",【2】見・契!$AF184)))</f>
        <v/>
      </c>
      <c r="AG184" s="433" t="str">
        <f>IF($M184="","",IF($P184="講習料",IF($O184="サブ",HLOOKUP(M184,'2024単価表'!$A$27:$B$28,2,0)/2,HLOOKUP(M184,'2024単価表'!$A$27:$B$28,2,0)),""))</f>
        <v/>
      </c>
      <c r="AH184" s="410" t="str">
        <f t="shared" si="34"/>
        <v/>
      </c>
      <c r="AI184" s="437" t="str">
        <f>IF(【2】見・契!$AI184="",IF($P184="検討会(法人参加)",IF($E184="","",TIME(HOUR($G184-$E184),ROUNDUP(MINUTE($G184-$E184)/30,0)*30,0)*24),""),IF(OR(【2】見・契!$E184&lt;&gt;$E184,【2】見・契!$G184&lt;&gt;$G184),TIME(HOUR($G184-$E184),ROUNDUP(MINUTE($G184-$E184)/30,0)*30,0)*24,IF($P184&lt;&gt;"検討会(法人参加)","",【2】見・契!$AI184)))</f>
        <v/>
      </c>
      <c r="AJ184" s="496" t="str">
        <f>IF($M184="","",IF($P184="検討会(法人参加)",HLOOKUP(M184,'2024単価表'!$A$27:$B$28,2,0)/2,""))</f>
        <v/>
      </c>
      <c r="AK184" s="410" t="str">
        <f t="shared" si="35"/>
        <v/>
      </c>
      <c r="AL184" s="436"/>
      <c r="AM184" s="745" t="str">
        <f>IF(【2】見・契!$AM184="","",【2】見・契!$AM184)</f>
        <v/>
      </c>
    </row>
    <row r="185" spans="3:39" ht="27.75" customHeight="1">
      <c r="D185" s="587" t="str">
        <f>IF(【2】見・契!D185="","",【2】見・契!D185)</f>
        <v/>
      </c>
      <c r="E185" s="438" t="str">
        <f>IF(【2】見・契!E185="","",【2】見・契!E185)</f>
        <v/>
      </c>
      <c r="F185" s="703" t="s">
        <v>245</v>
      </c>
      <c r="G185" s="402" t="str">
        <f>IF(【2】見・契!G185="","",【2】見・契!G185)</f>
        <v/>
      </c>
      <c r="H185" s="705" t="str">
        <f>IF(【2】見・契!H185="","",【2】見・契!H185)</f>
        <v/>
      </c>
      <c r="I185" s="1050" t="str">
        <f>IF(【2】見・契!I185="","",【2】見・契!I185)</f>
        <v/>
      </c>
      <c r="J185" s="1050"/>
      <c r="K185" s="737" t="str">
        <f>IF(【2】見・契!K185="","",【2】見・契!K185)</f>
        <v/>
      </c>
      <c r="L185" s="737" t="str">
        <f>IF(【2】見・契!L185="","",【2】見・契!L185)</f>
        <v/>
      </c>
      <c r="M185" s="403" t="str">
        <f>IF(【2】見・契!M185="","",【2】見・契!M185)</f>
        <v/>
      </c>
      <c r="N185" s="404" t="str">
        <f>IF(【2】見・契!N185="","",【2】見・契!N185)</f>
        <v/>
      </c>
      <c r="O185" s="430" t="str">
        <f>IF(【2】見・契!O185="","",【2】見・契!O185)</f>
        <v/>
      </c>
      <c r="P185" s="431" t="str">
        <f>IF(【2】見・契!P185="","",【2】見・契!P185)</f>
        <v/>
      </c>
      <c r="Q185" s="432" t="str">
        <f>IF(【2】見・契!$Q185="",IF($P185="講師",IF($E185="","",TIME(HOUR($G185-$E185),ROUNDUP(MINUTE($G185-$E185)/30,0)*30,0)*24),""),IF(OR(【2】見・契!$E185&lt;&gt;$E185,【2】見・契!$G185&lt;&gt;$G185),TIME(HOUR($G185-$E185),ROUNDUP(MINUTE($G185-$E185)/30,0)*30,0)*24,IF($P185&lt;&gt;"講師","",【2】見・契!$Q185)))</f>
        <v/>
      </c>
      <c r="R185" s="433" t="str">
        <f>IF($M185="","",IF($P185="講師",IF($O185="サブ",HLOOKUP(M185,'2024単価表'!$A$4:$B$5,2,FALSE)/2,HLOOKUP(M185,'2024単価表'!$A$4:$B$5,2,FALSE)),""))</f>
        <v/>
      </c>
      <c r="S185" s="410" t="str">
        <f t="shared" si="32"/>
        <v/>
      </c>
      <c r="T185" s="432" t="str">
        <f>IF(【2】見・契!$T185="",IF($P185="検討会等参加",IF($E185="","",TIME(HOUR($G185-$E185),ROUNDUP(MINUTE($G185-$E185)/30,0)*30,0)*24),""),IF(OR(【2】見・契!$E185&lt;&gt;$E185,【2】見・契!$G185&lt;&gt;$G185),TIME(HOUR($G185-$E185),ROUNDUP(MINUTE($G185-$E185)/30,0)*30,0)*24,IF($P185&lt;&gt;"検討会等参加","",【2】見・契!$T185)))</f>
        <v/>
      </c>
      <c r="U185" s="433" t="str">
        <f>IF($M185="","",IF($P185="検討会等参加",HLOOKUP(M185,'2024単価表'!$A$11:$B$12,2,0),""))</f>
        <v/>
      </c>
      <c r="V185" s="410" t="str">
        <f t="shared" si="33"/>
        <v/>
      </c>
      <c r="W185" s="404" t="str">
        <f>IF(【2】見・契!W185="","",【2】見・契!W185)</f>
        <v/>
      </c>
      <c r="X185" s="434" t="str">
        <f>IF(【2】見・契!X185="","",【2】見・契!X185)</f>
        <v/>
      </c>
      <c r="Y185" s="403" t="str">
        <f>IF(【2】見・契!Y185="","",【2】見・契!Y185)</f>
        <v/>
      </c>
      <c r="Z185" s="410" t="str">
        <f t="shared" si="28"/>
        <v/>
      </c>
      <c r="AA185" s="410" t="str">
        <f t="shared" si="29"/>
        <v/>
      </c>
      <c r="AB185" s="435" t="str">
        <f>IF(【2】見・契!AB185="","",【2】見・契!AB185)</f>
        <v/>
      </c>
      <c r="AC185" s="705" t="str">
        <f>IF(【2】見・契!AC185="","",【2】見・契!AC185)</f>
        <v/>
      </c>
      <c r="AD185" s="410" t="str">
        <f t="shared" si="30"/>
        <v/>
      </c>
      <c r="AE185" s="410" t="str">
        <f t="shared" si="31"/>
        <v/>
      </c>
      <c r="AF185" s="432" t="str">
        <f>IF(【2】見・契!$AF185="",IF($P185="講習料",IF($E185="","",TIME(HOUR($G185-$E185),ROUNDUP(MINUTE($G185-$E185)/30,0)*30,0)*24),""),IF(OR(【2】見・契!$E185&lt;&gt;$E185,【2】見・契!$G185&lt;&gt;$G185),TIME(HOUR($G185-$E185),ROUNDUP(MINUTE($G185-$E185)/30,0)*30,0)*24,IF($P185&lt;&gt;"講習料","",【2】見・契!$AF185)))</f>
        <v/>
      </c>
      <c r="AG185" s="433" t="str">
        <f>IF($M185="","",IF($P185="講習料",IF($O185="サブ",HLOOKUP(M185,'2024単価表'!$A$27:$B$28,2,0)/2,HLOOKUP(M185,'2024単価表'!$A$27:$B$28,2,0)),""))</f>
        <v/>
      </c>
      <c r="AH185" s="410" t="str">
        <f t="shared" si="34"/>
        <v/>
      </c>
      <c r="AI185" s="432" t="str">
        <f>IF(【2】見・契!$AI185="",IF($P185="検討会(法人参加)",IF($E185="","",TIME(HOUR($G185-$E185),ROUNDUP(MINUTE($G185-$E185)/30,0)*30,0)*24),""),IF(OR(【2】見・契!$E185&lt;&gt;$E185,【2】見・契!$G185&lt;&gt;$G185),TIME(HOUR($G185-$E185),ROUNDUP(MINUTE($G185-$E185)/30,0)*30,0)*24,IF($P185&lt;&gt;"検討会(法人参加)","",【2】見・契!$AI185)))</f>
        <v/>
      </c>
      <c r="AJ185" s="496" t="str">
        <f>IF($M185="","",IF($P185="検討会(法人参加)",HLOOKUP(M185,'2024単価表'!$A$27:$B$28,2,0)/2,""))</f>
        <v/>
      </c>
      <c r="AK185" s="410" t="str">
        <f t="shared" si="35"/>
        <v/>
      </c>
      <c r="AL185" s="436"/>
      <c r="AM185" s="745" t="str">
        <f>IF(【2】見・契!$AM185="","",【2】見・契!$AM185)</f>
        <v/>
      </c>
    </row>
    <row r="186" spans="3:39" ht="27.75" customHeight="1">
      <c r="D186" s="587" t="str">
        <f>IF(【2】見・契!D186="","",【2】見・契!D186)</f>
        <v/>
      </c>
      <c r="E186" s="438" t="str">
        <f>IF(【2】見・契!E186="","",【2】見・契!E186)</f>
        <v/>
      </c>
      <c r="F186" s="703" t="s">
        <v>244</v>
      </c>
      <c r="G186" s="402" t="str">
        <f>IF(【2】見・契!G186="","",【2】見・契!G186)</f>
        <v/>
      </c>
      <c r="H186" s="705" t="str">
        <f>IF(【2】見・契!H186="","",【2】見・契!H186)</f>
        <v/>
      </c>
      <c r="I186" s="1050" t="str">
        <f>IF(【2】見・契!I186="","",【2】見・契!I186)</f>
        <v/>
      </c>
      <c r="J186" s="1050"/>
      <c r="K186" s="737" t="str">
        <f>IF(【2】見・契!K186="","",【2】見・契!K186)</f>
        <v/>
      </c>
      <c r="L186" s="737" t="str">
        <f>IF(【2】見・契!L186="","",【2】見・契!L186)</f>
        <v/>
      </c>
      <c r="M186" s="705" t="str">
        <f>IF(【2】見・契!M186="","",【2】見・契!M186)</f>
        <v/>
      </c>
      <c r="N186" s="404" t="str">
        <f>IF(【2】見・契!N186="","",【2】見・契!N186)</f>
        <v/>
      </c>
      <c r="O186" s="430" t="str">
        <f>IF(【2】見・契!O186="","",【2】見・契!O186)</f>
        <v/>
      </c>
      <c r="P186" s="431" t="str">
        <f>IF(【2】見・契!P186="","",【2】見・契!P186)</f>
        <v/>
      </c>
      <c r="Q186" s="437" t="str">
        <f>IF(【2】見・契!$Q186="",IF($P186="講師",IF($E186="","",TIME(HOUR($G186-$E186),ROUNDUP(MINUTE($G186-$E186)/30,0)*30,0)*24),""),IF(OR(【2】見・契!$E186&lt;&gt;$E186,【2】見・契!$G186&lt;&gt;$G186),TIME(HOUR($G186-$E186),ROUNDUP(MINUTE($G186-$E186)/30,0)*30,0)*24,IF($P186&lt;&gt;"講師","",【2】見・契!$Q186)))</f>
        <v/>
      </c>
      <c r="R186" s="433" t="str">
        <f>IF($M186="","",IF($P186="講師",IF($O186="サブ",HLOOKUP(M186,'2024単価表'!$A$4:$B$5,2,FALSE)/2,HLOOKUP(M186,'2024単価表'!$A$4:$B$5,2,FALSE)),""))</f>
        <v/>
      </c>
      <c r="S186" s="410" t="str">
        <f t="shared" si="32"/>
        <v/>
      </c>
      <c r="T186" s="437" t="str">
        <f>IF(【2】見・契!$T186="",IF($P186="検討会等参加",IF($E186="","",TIME(HOUR($G186-$E186),ROUNDUP(MINUTE($G186-$E186)/30,0)*30,0)*24),""),IF(OR(【2】見・契!$E186&lt;&gt;$E186,【2】見・契!$G186&lt;&gt;$G186),TIME(HOUR($G186-$E186),ROUNDUP(MINUTE($G186-$E186)/30,0)*30,0)*24,IF($P186&lt;&gt;"検討会等参加","",【2】見・契!$T186)))</f>
        <v/>
      </c>
      <c r="U186" s="433" t="str">
        <f>IF($M186="","",IF($P186="検討会等参加",HLOOKUP(M186,'2024単価表'!$A$11:$B$12,2,0),""))</f>
        <v/>
      </c>
      <c r="V186" s="410" t="str">
        <f t="shared" si="33"/>
        <v/>
      </c>
      <c r="W186" s="404" t="str">
        <f>IF(【2】見・契!W186="","",【2】見・契!W186)</f>
        <v/>
      </c>
      <c r="X186" s="434" t="str">
        <f>IF(【2】見・契!X186="","",【2】見・契!X186)</f>
        <v/>
      </c>
      <c r="Y186" s="705" t="str">
        <f>IF(【2】見・契!Y186="","",【2】見・契!Y186)</f>
        <v/>
      </c>
      <c r="Z186" s="410" t="str">
        <f t="shared" si="28"/>
        <v/>
      </c>
      <c r="AA186" s="410" t="str">
        <f t="shared" si="29"/>
        <v/>
      </c>
      <c r="AB186" s="435" t="str">
        <f>IF(【2】見・契!AB186="","",【2】見・契!AB186)</f>
        <v/>
      </c>
      <c r="AC186" s="705" t="str">
        <f>IF(【2】見・契!AC186="","",【2】見・契!AC186)</f>
        <v/>
      </c>
      <c r="AD186" s="410" t="str">
        <f t="shared" si="30"/>
        <v/>
      </c>
      <c r="AE186" s="410" t="str">
        <f t="shared" si="31"/>
        <v/>
      </c>
      <c r="AF186" s="437" t="str">
        <f>IF(【2】見・契!$AF186="",IF($P186="講習料",IF($E186="","",TIME(HOUR($G186-$E186),ROUNDUP(MINUTE($G186-$E186)/30,0)*30,0)*24),""),IF(OR(【2】見・契!$E186&lt;&gt;$E186,【2】見・契!$G186&lt;&gt;$G186),TIME(HOUR($G186-$E186),ROUNDUP(MINUTE($G186-$E186)/30,0)*30,0)*24,IF($P186&lt;&gt;"講習料","",【2】見・契!$AF186)))</f>
        <v/>
      </c>
      <c r="AG186" s="433" t="str">
        <f>IF($M186="","",IF($P186="講習料",IF($O186="サブ",HLOOKUP(M186,'2024単価表'!$A$27:$B$28,2,0)/2,HLOOKUP(M186,'2024単価表'!$A$27:$B$28,2,0)),""))</f>
        <v/>
      </c>
      <c r="AH186" s="410" t="str">
        <f t="shared" si="34"/>
        <v/>
      </c>
      <c r="AI186" s="437" t="str">
        <f>IF(【2】見・契!$AI186="",IF($P186="検討会(法人参加)",IF($E186="","",TIME(HOUR($G186-$E186),ROUNDUP(MINUTE($G186-$E186)/30,0)*30,0)*24),""),IF(OR(【2】見・契!$E186&lt;&gt;$E186,【2】見・契!$G186&lt;&gt;$G186),TIME(HOUR($G186-$E186),ROUNDUP(MINUTE($G186-$E186)/30,0)*30,0)*24,IF($P186&lt;&gt;"検討会(法人参加)","",【2】見・契!$AI186)))</f>
        <v/>
      </c>
      <c r="AJ186" s="496" t="str">
        <f>IF($M186="","",IF($P186="検討会(法人参加)",HLOOKUP(M186,'2024単価表'!$A$27:$B$28,2,0)/2,""))</f>
        <v/>
      </c>
      <c r="AK186" s="410" t="str">
        <f t="shared" si="35"/>
        <v/>
      </c>
      <c r="AL186" s="436"/>
      <c r="AM186" s="745" t="str">
        <f>IF(【2】見・契!$AM186="","",【2】見・契!$AM186)</f>
        <v/>
      </c>
    </row>
    <row r="187" spans="3:39" ht="27.75" customHeight="1">
      <c r="D187" s="587" t="str">
        <f>IF(【2】見・契!D187="","",【2】見・契!D187)</f>
        <v/>
      </c>
      <c r="E187" s="438" t="str">
        <f>IF(【2】見・契!E187="","",【2】見・契!E187)</f>
        <v/>
      </c>
      <c r="F187" s="703" t="s">
        <v>245</v>
      </c>
      <c r="G187" s="402" t="str">
        <f>IF(【2】見・契!G187="","",【2】見・契!G187)</f>
        <v/>
      </c>
      <c r="H187" s="705" t="str">
        <f>IF(【2】見・契!H187="","",【2】見・契!H187)</f>
        <v/>
      </c>
      <c r="I187" s="1050" t="str">
        <f>IF(【2】見・契!I187="","",【2】見・契!I187)</f>
        <v/>
      </c>
      <c r="J187" s="1050"/>
      <c r="K187" s="737" t="str">
        <f>IF(【2】見・契!K187="","",【2】見・契!K187)</f>
        <v/>
      </c>
      <c r="L187" s="737" t="str">
        <f>IF(【2】見・契!L187="","",【2】見・契!L187)</f>
        <v/>
      </c>
      <c r="M187" s="403" t="str">
        <f>IF(【2】見・契!M187="","",【2】見・契!M187)</f>
        <v/>
      </c>
      <c r="N187" s="404" t="str">
        <f>IF(【2】見・契!N187="","",【2】見・契!N187)</f>
        <v/>
      </c>
      <c r="O187" s="430" t="str">
        <f>IF(【2】見・契!O187="","",【2】見・契!O187)</f>
        <v/>
      </c>
      <c r="P187" s="431" t="str">
        <f>IF(【2】見・契!P187="","",【2】見・契!P187)</f>
        <v/>
      </c>
      <c r="Q187" s="432" t="str">
        <f>IF(【2】見・契!$Q187="",IF($P187="講師",IF($E187="","",TIME(HOUR($G187-$E187),ROUNDUP(MINUTE($G187-$E187)/30,0)*30,0)*24),""),IF(OR(【2】見・契!$E187&lt;&gt;$E187,【2】見・契!$G187&lt;&gt;$G187),TIME(HOUR($G187-$E187),ROUNDUP(MINUTE($G187-$E187)/30,0)*30,0)*24,IF($P187&lt;&gt;"講師","",【2】見・契!$Q187)))</f>
        <v/>
      </c>
      <c r="R187" s="433" t="str">
        <f>IF($M187="","",IF($P187="講師",IF($O187="サブ",HLOOKUP(M187,'2024単価表'!$A$4:$B$5,2,FALSE)/2,HLOOKUP(M187,'2024単価表'!$A$4:$B$5,2,FALSE)),""))</f>
        <v/>
      </c>
      <c r="S187" s="410" t="str">
        <f t="shared" si="32"/>
        <v/>
      </c>
      <c r="T187" s="432" t="str">
        <f>IF(【2】見・契!$T187="",IF($P187="検討会等参加",IF($E187="","",TIME(HOUR($G187-$E187),ROUNDUP(MINUTE($G187-$E187)/30,0)*30,0)*24),""),IF(OR(【2】見・契!$E187&lt;&gt;$E187,【2】見・契!$G187&lt;&gt;$G187),TIME(HOUR($G187-$E187),ROUNDUP(MINUTE($G187-$E187)/30,0)*30,0)*24,IF($P187&lt;&gt;"検討会等参加","",【2】見・契!$T187)))</f>
        <v/>
      </c>
      <c r="U187" s="433" t="str">
        <f>IF($M187="","",IF($P187="検討会等参加",HLOOKUP(M187,'2024単価表'!$A$11:$B$12,2,0),""))</f>
        <v/>
      </c>
      <c r="V187" s="410" t="str">
        <f t="shared" si="33"/>
        <v/>
      </c>
      <c r="W187" s="404" t="str">
        <f>IF(【2】見・契!W187="","",【2】見・契!W187)</f>
        <v/>
      </c>
      <c r="X187" s="434" t="str">
        <f>IF(【2】見・契!X187="","",【2】見・契!X187)</f>
        <v/>
      </c>
      <c r="Y187" s="403" t="str">
        <f>IF(【2】見・契!Y187="","",【2】見・契!Y187)</f>
        <v/>
      </c>
      <c r="Z187" s="410" t="str">
        <f t="shared" si="28"/>
        <v/>
      </c>
      <c r="AA187" s="410" t="str">
        <f t="shared" si="29"/>
        <v/>
      </c>
      <c r="AB187" s="435" t="str">
        <f>IF(【2】見・契!AB187="","",【2】見・契!AB187)</f>
        <v/>
      </c>
      <c r="AC187" s="705" t="str">
        <f>IF(【2】見・契!AC187="","",【2】見・契!AC187)</f>
        <v/>
      </c>
      <c r="AD187" s="410" t="str">
        <f t="shared" si="30"/>
        <v/>
      </c>
      <c r="AE187" s="410" t="str">
        <f t="shared" si="31"/>
        <v/>
      </c>
      <c r="AF187" s="432" t="str">
        <f>IF(【2】見・契!$AF187="",IF($P187="講習料",IF($E187="","",TIME(HOUR($G187-$E187),ROUNDUP(MINUTE($G187-$E187)/30,0)*30,0)*24),""),IF(OR(【2】見・契!$E187&lt;&gt;$E187,【2】見・契!$G187&lt;&gt;$G187),TIME(HOUR($G187-$E187),ROUNDUP(MINUTE($G187-$E187)/30,0)*30,0)*24,IF($P187&lt;&gt;"講習料","",【2】見・契!$AF187)))</f>
        <v/>
      </c>
      <c r="AG187" s="433" t="str">
        <f>IF($M187="","",IF($P187="講習料",IF($O187="サブ",HLOOKUP(M187,'2024単価表'!$A$27:$B$28,2,0)/2,HLOOKUP(M187,'2024単価表'!$A$27:$B$28,2,0)),""))</f>
        <v/>
      </c>
      <c r="AH187" s="410" t="str">
        <f t="shared" si="34"/>
        <v/>
      </c>
      <c r="AI187" s="432" t="str">
        <f>IF(【2】見・契!$AI187="",IF($P187="検討会(法人参加)",IF($E187="","",TIME(HOUR($G187-$E187),ROUNDUP(MINUTE($G187-$E187)/30,0)*30,0)*24),""),IF(OR(【2】見・契!$E187&lt;&gt;$E187,【2】見・契!$G187&lt;&gt;$G187),TIME(HOUR($G187-$E187),ROUNDUP(MINUTE($G187-$E187)/30,0)*30,0)*24,IF($P187&lt;&gt;"検討会(法人参加)","",【2】見・契!$AI187)))</f>
        <v/>
      </c>
      <c r="AJ187" s="496" t="str">
        <f>IF($M187="","",IF($P187="検討会(法人参加)",HLOOKUP(M187,'2024単価表'!$A$27:$B$28,2,0)/2,""))</f>
        <v/>
      </c>
      <c r="AK187" s="410" t="str">
        <f t="shared" si="35"/>
        <v/>
      </c>
      <c r="AL187" s="436"/>
      <c r="AM187" s="745" t="str">
        <f>IF(【2】見・契!$AM187="","",【2】見・契!$AM187)</f>
        <v/>
      </c>
    </row>
    <row r="188" spans="3:39" ht="27.75" customHeight="1">
      <c r="D188" s="587" t="str">
        <f>IF(【2】見・契!D188="","",【2】見・契!D188)</f>
        <v/>
      </c>
      <c r="E188" s="438" t="str">
        <f>IF(【2】見・契!E188="","",【2】見・契!E188)</f>
        <v/>
      </c>
      <c r="F188" s="703" t="s">
        <v>244</v>
      </c>
      <c r="G188" s="402" t="str">
        <f>IF(【2】見・契!G188="","",【2】見・契!G188)</f>
        <v/>
      </c>
      <c r="H188" s="705" t="str">
        <f>IF(【2】見・契!H188="","",【2】見・契!H188)</f>
        <v/>
      </c>
      <c r="I188" s="1050" t="str">
        <f>IF(【2】見・契!I188="","",【2】見・契!I188)</f>
        <v/>
      </c>
      <c r="J188" s="1050"/>
      <c r="K188" s="737" t="str">
        <f>IF(【2】見・契!K188="","",【2】見・契!K188)</f>
        <v/>
      </c>
      <c r="L188" s="737" t="str">
        <f>IF(【2】見・契!L188="","",【2】見・契!L188)</f>
        <v/>
      </c>
      <c r="M188" s="705" t="str">
        <f>IF(【2】見・契!M188="","",【2】見・契!M188)</f>
        <v/>
      </c>
      <c r="N188" s="404" t="str">
        <f>IF(【2】見・契!N188="","",【2】見・契!N188)</f>
        <v/>
      </c>
      <c r="O188" s="430" t="str">
        <f>IF(【2】見・契!O188="","",【2】見・契!O188)</f>
        <v/>
      </c>
      <c r="P188" s="431" t="str">
        <f>IF(【2】見・契!P188="","",【2】見・契!P188)</f>
        <v/>
      </c>
      <c r="Q188" s="437" t="str">
        <f>IF(【2】見・契!$Q188="",IF($P188="講師",IF($E188="","",TIME(HOUR($G188-$E188),ROUNDUP(MINUTE($G188-$E188)/30,0)*30,0)*24),""),IF(OR(【2】見・契!$E188&lt;&gt;$E188,【2】見・契!$G188&lt;&gt;$G188),TIME(HOUR($G188-$E188),ROUNDUP(MINUTE($G188-$E188)/30,0)*30,0)*24,IF($P188&lt;&gt;"講師","",【2】見・契!$Q188)))</f>
        <v/>
      </c>
      <c r="R188" s="433" t="str">
        <f>IF($M188="","",IF($P188="講師",IF($O188="サブ",HLOOKUP(M188,'2024単価表'!$A$4:$B$5,2,FALSE)/2,HLOOKUP(M188,'2024単価表'!$A$4:$B$5,2,FALSE)),""))</f>
        <v/>
      </c>
      <c r="S188" s="410" t="str">
        <f t="shared" si="32"/>
        <v/>
      </c>
      <c r="T188" s="437" t="str">
        <f>IF(【2】見・契!$T188="",IF($P188="検討会等参加",IF($E188="","",TIME(HOUR($G188-$E188),ROUNDUP(MINUTE($G188-$E188)/30,0)*30,0)*24),""),IF(OR(【2】見・契!$E188&lt;&gt;$E188,【2】見・契!$G188&lt;&gt;$G188),TIME(HOUR($G188-$E188),ROUNDUP(MINUTE($G188-$E188)/30,0)*30,0)*24,IF($P188&lt;&gt;"検討会等参加","",【2】見・契!$T188)))</f>
        <v/>
      </c>
      <c r="U188" s="433" t="str">
        <f>IF($M188="","",IF($P188="検討会等参加",HLOOKUP(M188,'2024単価表'!$A$11:$B$12,2,0),""))</f>
        <v/>
      </c>
      <c r="V188" s="410" t="str">
        <f t="shared" si="33"/>
        <v/>
      </c>
      <c r="W188" s="404" t="str">
        <f>IF(【2】見・契!W188="","",【2】見・契!W188)</f>
        <v/>
      </c>
      <c r="X188" s="434" t="str">
        <f>IF(【2】見・契!X188="","",【2】見・契!X188)</f>
        <v/>
      </c>
      <c r="Y188" s="705" t="str">
        <f>IF(【2】見・契!Y188="","",【2】見・契!Y188)</f>
        <v/>
      </c>
      <c r="Z188" s="410" t="str">
        <f t="shared" si="28"/>
        <v/>
      </c>
      <c r="AA188" s="410" t="str">
        <f t="shared" si="29"/>
        <v/>
      </c>
      <c r="AB188" s="435" t="str">
        <f>IF(【2】見・契!AB188="","",【2】見・契!AB188)</f>
        <v/>
      </c>
      <c r="AC188" s="705" t="str">
        <f>IF(【2】見・契!AC188="","",【2】見・契!AC188)</f>
        <v/>
      </c>
      <c r="AD188" s="410" t="str">
        <f t="shared" si="30"/>
        <v/>
      </c>
      <c r="AE188" s="410" t="str">
        <f t="shared" si="31"/>
        <v/>
      </c>
      <c r="AF188" s="437" t="str">
        <f>IF(【2】見・契!$AF188="",IF($P188="講習料",IF($E188="","",TIME(HOUR($G188-$E188),ROUNDUP(MINUTE($G188-$E188)/30,0)*30,0)*24),""),IF(OR(【2】見・契!$E188&lt;&gt;$E188,【2】見・契!$G188&lt;&gt;$G188),TIME(HOUR($G188-$E188),ROUNDUP(MINUTE($G188-$E188)/30,0)*30,0)*24,IF($P188&lt;&gt;"講習料","",【2】見・契!$AF188)))</f>
        <v/>
      </c>
      <c r="AG188" s="433" t="str">
        <f>IF($M188="","",IF($P188="講習料",IF($O188="サブ",HLOOKUP(M188,'2024単価表'!$A$27:$B$28,2,0)/2,HLOOKUP(M188,'2024単価表'!$A$27:$B$28,2,0)),""))</f>
        <v/>
      </c>
      <c r="AH188" s="410" t="str">
        <f t="shared" si="34"/>
        <v/>
      </c>
      <c r="AI188" s="437" t="str">
        <f>IF(【2】見・契!$AI188="",IF($P188="検討会(法人参加)",IF($E188="","",TIME(HOUR($G188-$E188),ROUNDUP(MINUTE($G188-$E188)/30,0)*30,0)*24),""),IF(OR(【2】見・契!$E188&lt;&gt;$E188,【2】見・契!$G188&lt;&gt;$G188),TIME(HOUR($G188-$E188),ROUNDUP(MINUTE($G188-$E188)/30,0)*30,0)*24,IF($P188&lt;&gt;"検討会(法人参加)","",【2】見・契!$AI188)))</f>
        <v/>
      </c>
      <c r="AJ188" s="496" t="str">
        <f>IF($M188="","",IF($P188="検討会(法人参加)",HLOOKUP(M188,'2024単価表'!$A$27:$B$28,2,0)/2,""))</f>
        <v/>
      </c>
      <c r="AK188" s="410" t="str">
        <f t="shared" si="35"/>
        <v/>
      </c>
      <c r="AL188" s="436"/>
      <c r="AM188" s="745" t="str">
        <f>IF(【2】見・契!$AM188="","",【2】見・契!$AM188)</f>
        <v/>
      </c>
    </row>
    <row r="189" spans="3:39" ht="27.75" customHeight="1">
      <c r="D189" s="587" t="str">
        <f>IF(【2】見・契!D189="","",【2】見・契!D189)</f>
        <v/>
      </c>
      <c r="E189" s="438" t="str">
        <f>IF(【2】見・契!E189="","",【2】見・契!E189)</f>
        <v/>
      </c>
      <c r="F189" s="703" t="s">
        <v>245</v>
      </c>
      <c r="G189" s="402" t="str">
        <f>IF(【2】見・契!G189="","",【2】見・契!G189)</f>
        <v/>
      </c>
      <c r="H189" s="705" t="str">
        <f>IF(【2】見・契!H189="","",【2】見・契!H189)</f>
        <v/>
      </c>
      <c r="I189" s="1050" t="str">
        <f>IF(【2】見・契!I189="","",【2】見・契!I189)</f>
        <v/>
      </c>
      <c r="J189" s="1050"/>
      <c r="K189" s="737" t="str">
        <f>IF(【2】見・契!K189="","",【2】見・契!K189)</f>
        <v/>
      </c>
      <c r="L189" s="737" t="str">
        <f>IF(【2】見・契!L189="","",【2】見・契!L189)</f>
        <v/>
      </c>
      <c r="M189" s="403" t="str">
        <f>IF(【2】見・契!M189="","",【2】見・契!M189)</f>
        <v/>
      </c>
      <c r="N189" s="404" t="str">
        <f>IF(【2】見・契!N189="","",【2】見・契!N189)</f>
        <v/>
      </c>
      <c r="O189" s="430" t="str">
        <f>IF(【2】見・契!O189="","",【2】見・契!O189)</f>
        <v/>
      </c>
      <c r="P189" s="431" t="str">
        <f>IF(【2】見・契!P189="","",【2】見・契!P189)</f>
        <v/>
      </c>
      <c r="Q189" s="432" t="str">
        <f>IF(【2】見・契!$Q189="",IF($P189="講師",IF($E189="","",TIME(HOUR($G189-$E189),ROUNDUP(MINUTE($G189-$E189)/30,0)*30,0)*24),""),IF(OR(【2】見・契!$E189&lt;&gt;$E189,【2】見・契!$G189&lt;&gt;$G189),TIME(HOUR($G189-$E189),ROUNDUP(MINUTE($G189-$E189)/30,0)*30,0)*24,IF($P189&lt;&gt;"講師","",【2】見・契!$Q189)))</f>
        <v/>
      </c>
      <c r="R189" s="433" t="str">
        <f>IF($M189="","",IF($P189="講師",IF($O189="サブ",HLOOKUP(M189,'2024単価表'!$A$4:$B$5,2,FALSE)/2,HLOOKUP(M189,'2024単価表'!$A$4:$B$5,2,FALSE)),""))</f>
        <v/>
      </c>
      <c r="S189" s="410" t="str">
        <f t="shared" si="32"/>
        <v/>
      </c>
      <c r="T189" s="432" t="str">
        <f>IF(【2】見・契!$T189="",IF($P189="検討会等参加",IF($E189="","",TIME(HOUR($G189-$E189),ROUNDUP(MINUTE($G189-$E189)/30,0)*30,0)*24),""),IF(OR(【2】見・契!$E189&lt;&gt;$E189,【2】見・契!$G189&lt;&gt;$G189),TIME(HOUR($G189-$E189),ROUNDUP(MINUTE($G189-$E189)/30,0)*30,0)*24,IF($P189&lt;&gt;"検討会等参加","",【2】見・契!$T189)))</f>
        <v/>
      </c>
      <c r="U189" s="433" t="str">
        <f>IF($M189="","",IF($P189="検討会等参加",HLOOKUP(M189,'2024単価表'!$A$11:$B$12,2,0),""))</f>
        <v/>
      </c>
      <c r="V189" s="410" t="str">
        <f t="shared" si="33"/>
        <v/>
      </c>
      <c r="W189" s="404" t="str">
        <f>IF(【2】見・契!W189="","",【2】見・契!W189)</f>
        <v/>
      </c>
      <c r="X189" s="434" t="str">
        <f>IF(【2】見・契!X189="","",【2】見・契!X189)</f>
        <v/>
      </c>
      <c r="Y189" s="403" t="str">
        <f>IF(【2】見・契!Y189="","",【2】見・契!Y189)</f>
        <v/>
      </c>
      <c r="Z189" s="410" t="str">
        <f t="shared" si="28"/>
        <v/>
      </c>
      <c r="AA189" s="410" t="str">
        <f t="shared" si="29"/>
        <v/>
      </c>
      <c r="AB189" s="435" t="str">
        <f>IF(【2】見・契!AB189="","",【2】見・契!AB189)</f>
        <v/>
      </c>
      <c r="AC189" s="705" t="str">
        <f>IF(【2】見・契!AC189="","",【2】見・契!AC189)</f>
        <v/>
      </c>
      <c r="AD189" s="410" t="str">
        <f t="shared" si="30"/>
        <v/>
      </c>
      <c r="AE189" s="410" t="str">
        <f t="shared" si="31"/>
        <v/>
      </c>
      <c r="AF189" s="432" t="str">
        <f>IF(【2】見・契!$AF189="",IF($P189="講習料",IF($E189="","",TIME(HOUR($G189-$E189),ROUNDUP(MINUTE($G189-$E189)/30,0)*30,0)*24),""),IF(OR(【2】見・契!$E189&lt;&gt;$E189,【2】見・契!$G189&lt;&gt;$G189),TIME(HOUR($G189-$E189),ROUNDUP(MINUTE($G189-$E189)/30,0)*30,0)*24,IF($P189&lt;&gt;"講習料","",【2】見・契!$AF189)))</f>
        <v/>
      </c>
      <c r="AG189" s="433" t="str">
        <f>IF($M189="","",IF($P189="講習料",IF($O189="サブ",HLOOKUP(M189,'2024単価表'!$A$27:$B$28,2,0)/2,HLOOKUP(M189,'2024単価表'!$A$27:$B$28,2,0)),""))</f>
        <v/>
      </c>
      <c r="AH189" s="410" t="str">
        <f t="shared" si="34"/>
        <v/>
      </c>
      <c r="AI189" s="432" t="str">
        <f>IF(【2】見・契!$AI189="",IF($P189="検討会(法人参加)",IF($E189="","",TIME(HOUR($G189-$E189),ROUNDUP(MINUTE($G189-$E189)/30,0)*30,0)*24),""),IF(OR(【2】見・契!$E189&lt;&gt;$E189,【2】見・契!$G189&lt;&gt;$G189),TIME(HOUR($G189-$E189),ROUNDUP(MINUTE($G189-$E189)/30,0)*30,0)*24,IF($P189&lt;&gt;"検討会(法人参加)","",【2】見・契!$AI189)))</f>
        <v/>
      </c>
      <c r="AJ189" s="496" t="str">
        <f>IF($M189="","",IF($P189="検討会(法人参加)",HLOOKUP(M189,'2024単価表'!$A$27:$B$28,2,0)/2,""))</f>
        <v/>
      </c>
      <c r="AK189" s="410" t="str">
        <f t="shared" si="35"/>
        <v/>
      </c>
      <c r="AL189" s="436"/>
      <c r="AM189" s="745" t="str">
        <f>IF(【2】見・契!$AM189="","",【2】見・契!$AM189)</f>
        <v/>
      </c>
    </row>
    <row r="190" spans="3:39" ht="27.75" customHeight="1">
      <c r="D190" s="587" t="str">
        <f>IF(【2】見・契!D190="","",【2】見・契!D190)</f>
        <v/>
      </c>
      <c r="E190" s="438" t="str">
        <f>IF(【2】見・契!E190="","",【2】見・契!E190)</f>
        <v/>
      </c>
      <c r="F190" s="703" t="s">
        <v>244</v>
      </c>
      <c r="G190" s="402" t="str">
        <f>IF(【2】見・契!G190="","",【2】見・契!G190)</f>
        <v/>
      </c>
      <c r="H190" s="705" t="str">
        <f>IF(【2】見・契!H190="","",【2】見・契!H190)</f>
        <v/>
      </c>
      <c r="I190" s="1050" t="str">
        <f>IF(【2】見・契!I190="","",【2】見・契!I190)</f>
        <v/>
      </c>
      <c r="J190" s="1050"/>
      <c r="K190" s="737" t="str">
        <f>IF(【2】見・契!K190="","",【2】見・契!K190)</f>
        <v/>
      </c>
      <c r="L190" s="737" t="str">
        <f>IF(【2】見・契!L190="","",【2】見・契!L190)</f>
        <v/>
      </c>
      <c r="M190" s="705" t="str">
        <f>IF(【2】見・契!M190="","",【2】見・契!M190)</f>
        <v/>
      </c>
      <c r="N190" s="404" t="str">
        <f>IF(【2】見・契!N190="","",【2】見・契!N190)</f>
        <v/>
      </c>
      <c r="O190" s="430" t="str">
        <f>IF(【2】見・契!O190="","",【2】見・契!O190)</f>
        <v/>
      </c>
      <c r="P190" s="431" t="str">
        <f>IF(【2】見・契!P190="","",【2】見・契!P190)</f>
        <v/>
      </c>
      <c r="Q190" s="437" t="str">
        <f>IF(【2】見・契!$Q190="",IF($P190="講師",IF($E190="","",TIME(HOUR($G190-$E190),ROUNDUP(MINUTE($G190-$E190)/30,0)*30,0)*24),""),IF(OR(【2】見・契!$E190&lt;&gt;$E190,【2】見・契!$G190&lt;&gt;$G190),TIME(HOUR($G190-$E190),ROUNDUP(MINUTE($G190-$E190)/30,0)*30,0)*24,IF($P190&lt;&gt;"講師","",【2】見・契!$Q190)))</f>
        <v/>
      </c>
      <c r="R190" s="433" t="str">
        <f>IF($M190="","",IF($P190="講師",IF($O190="サブ",HLOOKUP(M190,'2024単価表'!$A$4:$B$5,2,FALSE)/2,HLOOKUP(M190,'2024単価表'!$A$4:$B$5,2,FALSE)),""))</f>
        <v/>
      </c>
      <c r="S190" s="410" t="str">
        <f t="shared" si="32"/>
        <v/>
      </c>
      <c r="T190" s="437" t="str">
        <f>IF(【2】見・契!$T190="",IF($P190="検討会等参加",IF($E190="","",TIME(HOUR($G190-$E190),ROUNDUP(MINUTE($G190-$E190)/30,0)*30,0)*24),""),IF(OR(【2】見・契!$E190&lt;&gt;$E190,【2】見・契!$G190&lt;&gt;$G190),TIME(HOUR($G190-$E190),ROUNDUP(MINUTE($G190-$E190)/30,0)*30,0)*24,IF($P190&lt;&gt;"検討会等参加","",【2】見・契!$T190)))</f>
        <v/>
      </c>
      <c r="U190" s="433" t="str">
        <f>IF($M190="","",IF($P190="検討会等参加",HLOOKUP(M190,'2024単価表'!$A$11:$B$12,2,0),""))</f>
        <v/>
      </c>
      <c r="V190" s="410" t="str">
        <f t="shared" si="33"/>
        <v/>
      </c>
      <c r="W190" s="404" t="str">
        <f>IF(【2】見・契!W190="","",【2】見・契!W190)</f>
        <v/>
      </c>
      <c r="X190" s="434" t="str">
        <f>IF(【2】見・契!X190="","",【2】見・契!X190)</f>
        <v/>
      </c>
      <c r="Y190" s="705" t="str">
        <f>IF(【2】見・契!Y190="","",【2】見・契!Y190)</f>
        <v/>
      </c>
      <c r="Z190" s="410" t="str">
        <f t="shared" si="28"/>
        <v/>
      </c>
      <c r="AA190" s="410" t="str">
        <f t="shared" si="29"/>
        <v/>
      </c>
      <c r="AB190" s="435" t="str">
        <f>IF(【2】見・契!AB190="","",【2】見・契!AB190)</f>
        <v/>
      </c>
      <c r="AC190" s="705" t="str">
        <f>IF(【2】見・契!AC190="","",【2】見・契!AC190)</f>
        <v/>
      </c>
      <c r="AD190" s="410" t="str">
        <f t="shared" si="30"/>
        <v/>
      </c>
      <c r="AE190" s="410" t="str">
        <f t="shared" si="31"/>
        <v/>
      </c>
      <c r="AF190" s="437" t="str">
        <f>IF(【2】見・契!$AF190="",IF($P190="講習料",IF($E190="","",TIME(HOUR($G190-$E190),ROUNDUP(MINUTE($G190-$E190)/30,0)*30,0)*24),""),IF(OR(【2】見・契!$E190&lt;&gt;$E190,【2】見・契!$G190&lt;&gt;$G190),TIME(HOUR($G190-$E190),ROUNDUP(MINUTE($G190-$E190)/30,0)*30,0)*24,IF($P190&lt;&gt;"講習料","",【2】見・契!$AF190)))</f>
        <v/>
      </c>
      <c r="AG190" s="433" t="str">
        <f>IF($M190="","",IF($P190="講習料",IF($O190="サブ",HLOOKUP(M190,'2024単価表'!$A$27:$B$28,2,0)/2,HLOOKUP(M190,'2024単価表'!$A$27:$B$28,2,0)),""))</f>
        <v/>
      </c>
      <c r="AH190" s="410" t="str">
        <f t="shared" si="34"/>
        <v/>
      </c>
      <c r="AI190" s="437" t="str">
        <f>IF(【2】見・契!$AI190="",IF($P190="検討会(法人参加)",IF($E190="","",TIME(HOUR($G190-$E190),ROUNDUP(MINUTE($G190-$E190)/30,0)*30,0)*24),""),IF(OR(【2】見・契!$E190&lt;&gt;$E190,【2】見・契!$G190&lt;&gt;$G190),TIME(HOUR($G190-$E190),ROUNDUP(MINUTE($G190-$E190)/30,0)*30,0)*24,IF($P190&lt;&gt;"検討会(法人参加)","",【2】見・契!$AI190)))</f>
        <v/>
      </c>
      <c r="AJ190" s="496" t="str">
        <f>IF($M190="","",IF($P190="検討会(法人参加)",HLOOKUP(M190,'2024単価表'!$A$27:$B$28,2,0)/2,""))</f>
        <v/>
      </c>
      <c r="AK190" s="410" t="str">
        <f t="shared" si="35"/>
        <v/>
      </c>
      <c r="AL190" s="436"/>
      <c r="AM190" s="745" t="str">
        <f>IF(【2】見・契!$AM190="","",【2】見・契!$AM190)</f>
        <v/>
      </c>
    </row>
    <row r="191" spans="3:39" ht="39.75" customHeight="1">
      <c r="C191" s="136">
        <f>COUNTIF(C7:C190,"●")</f>
        <v>0</v>
      </c>
      <c r="D191" s="608"/>
      <c r="E191" s="609"/>
      <c r="F191" s="98"/>
      <c r="G191" s="609"/>
      <c r="H191" s="98"/>
      <c r="I191" s="610"/>
      <c r="J191" s="610"/>
      <c r="K191" s="610"/>
      <c r="L191" s="610"/>
      <c r="M191" s="98"/>
      <c r="N191" s="611"/>
      <c r="O191" s="726"/>
      <c r="P191" s="1053" t="s">
        <v>494</v>
      </c>
      <c r="Q191" s="1054"/>
      <c r="R191" s="1055"/>
      <c r="S191" s="414">
        <f>SUM(S7:S190)</f>
        <v>0</v>
      </c>
      <c r="T191" s="1056" t="s">
        <v>495</v>
      </c>
      <c r="U191" s="1057"/>
      <c r="V191" s="414">
        <f>SUM(V7:V190)</f>
        <v>0</v>
      </c>
      <c r="W191" s="1058" t="s">
        <v>496</v>
      </c>
      <c r="X191" s="1059"/>
      <c r="Y191" s="1059"/>
      <c r="Z191" s="1060"/>
      <c r="AA191" s="414">
        <f>SUM(AA7:AA190)</f>
        <v>0</v>
      </c>
      <c r="AB191" s="1046" t="s">
        <v>249</v>
      </c>
      <c r="AC191" s="1047"/>
      <c r="AD191" s="1047"/>
      <c r="AE191" s="439">
        <f>SUM(AE6:AE189)</f>
        <v>0</v>
      </c>
      <c r="AF191" s="1048" t="s">
        <v>250</v>
      </c>
      <c r="AG191" s="1049"/>
      <c r="AH191" s="612">
        <f>SUM(AH6:AH189)+SUM(AK6:AK189)</f>
        <v>0</v>
      </c>
      <c r="AI191" s="133" t="s">
        <v>251</v>
      </c>
      <c r="AJ191" s="613"/>
      <c r="AK191" s="614"/>
      <c r="AL191" s="616"/>
      <c r="AM191" s="615"/>
    </row>
  </sheetData>
  <mergeCells count="230">
    <mergeCell ref="C4:C6"/>
    <mergeCell ref="P191:R191"/>
    <mergeCell ref="T191:U191"/>
    <mergeCell ref="W191:Z191"/>
    <mergeCell ref="AF4:AH4"/>
    <mergeCell ref="W5:W6"/>
    <mergeCell ref="X5:X6"/>
    <mergeCell ref="Y5:Y6"/>
    <mergeCell ref="AA5:AA6"/>
    <mergeCell ref="Z5:Z6"/>
    <mergeCell ref="AD5:AD6"/>
    <mergeCell ref="K5:K6"/>
    <mergeCell ref="L5:L6"/>
    <mergeCell ref="Q5:Q6"/>
    <mergeCell ref="V5:V6"/>
    <mergeCell ref="T5:T6"/>
    <mergeCell ref="O4:O6"/>
    <mergeCell ref="R5:R6"/>
    <mergeCell ref="U5:U6"/>
    <mergeCell ref="Q4:S4"/>
    <mergeCell ref="I11:J11"/>
    <mergeCell ref="I12:J12"/>
    <mergeCell ref="I13:J13"/>
    <mergeCell ref="I14:J14"/>
    <mergeCell ref="AL4:AL6"/>
    <mergeCell ref="AM4:AM6"/>
    <mergeCell ref="D4:D6"/>
    <mergeCell ref="E4:G6"/>
    <mergeCell ref="H4:H6"/>
    <mergeCell ref="I4:J6"/>
    <mergeCell ref="K4:L4"/>
    <mergeCell ref="M4:M6"/>
    <mergeCell ref="AI4:AK4"/>
    <mergeCell ref="AI5:AI6"/>
    <mergeCell ref="AJ5:AJ6"/>
    <mergeCell ref="AK5:AK6"/>
    <mergeCell ref="N4:N6"/>
    <mergeCell ref="AC5:AC6"/>
    <mergeCell ref="AE5:AE6"/>
    <mergeCell ref="AF5:AF6"/>
    <mergeCell ref="AG5:AG6"/>
    <mergeCell ref="AH5:AH6"/>
    <mergeCell ref="AB5:AB6"/>
    <mergeCell ref="P4:P6"/>
    <mergeCell ref="S5:S6"/>
    <mergeCell ref="T4:V4"/>
    <mergeCell ref="AB4:AE4"/>
    <mergeCell ref="W4:AA4"/>
    <mergeCell ref="I7:J7"/>
    <mergeCell ref="I8:J8"/>
    <mergeCell ref="I9:J9"/>
    <mergeCell ref="I10:J10"/>
    <mergeCell ref="I23:J23"/>
    <mergeCell ref="I24:J24"/>
    <mergeCell ref="I25:J25"/>
    <mergeCell ref="I26:J26"/>
    <mergeCell ref="I19:J19"/>
    <mergeCell ref="I20:J20"/>
    <mergeCell ref="I21:J21"/>
    <mergeCell ref="I22:J22"/>
    <mergeCell ref="I15:J15"/>
    <mergeCell ref="I16:J16"/>
    <mergeCell ref="I17:J17"/>
    <mergeCell ref="I18:J18"/>
    <mergeCell ref="I35:J35"/>
    <mergeCell ref="I36:J36"/>
    <mergeCell ref="I37:J37"/>
    <mergeCell ref="I38:J38"/>
    <mergeCell ref="I31:J31"/>
    <mergeCell ref="I32:J32"/>
    <mergeCell ref="I33:J33"/>
    <mergeCell ref="I34:J34"/>
    <mergeCell ref="I27:J27"/>
    <mergeCell ref="I28:J28"/>
    <mergeCell ref="I29:J29"/>
    <mergeCell ref="I30:J30"/>
    <mergeCell ref="I47:J47"/>
    <mergeCell ref="I48:J48"/>
    <mergeCell ref="I49:J49"/>
    <mergeCell ref="I50:J50"/>
    <mergeCell ref="I43:J43"/>
    <mergeCell ref="I44:J44"/>
    <mergeCell ref="I45:J45"/>
    <mergeCell ref="I46:J46"/>
    <mergeCell ref="I39:J39"/>
    <mergeCell ref="I40:J40"/>
    <mergeCell ref="I41:J41"/>
    <mergeCell ref="I42:J42"/>
    <mergeCell ref="I59:J59"/>
    <mergeCell ref="I60:J60"/>
    <mergeCell ref="I61:J61"/>
    <mergeCell ref="I62:J62"/>
    <mergeCell ref="I55:J55"/>
    <mergeCell ref="I56:J56"/>
    <mergeCell ref="I57:J57"/>
    <mergeCell ref="I58:J58"/>
    <mergeCell ref="I51:J51"/>
    <mergeCell ref="I52:J52"/>
    <mergeCell ref="I53:J53"/>
    <mergeCell ref="I54:J54"/>
    <mergeCell ref="I71:J71"/>
    <mergeCell ref="I72:J72"/>
    <mergeCell ref="I73:J73"/>
    <mergeCell ref="I74:J74"/>
    <mergeCell ref="I67:J67"/>
    <mergeCell ref="I68:J68"/>
    <mergeCell ref="I69:J69"/>
    <mergeCell ref="I70:J70"/>
    <mergeCell ref="I63:J63"/>
    <mergeCell ref="I64:J64"/>
    <mergeCell ref="I65:J65"/>
    <mergeCell ref="I66:J66"/>
    <mergeCell ref="I83:J83"/>
    <mergeCell ref="I84:J84"/>
    <mergeCell ref="I85:J85"/>
    <mergeCell ref="I86:J86"/>
    <mergeCell ref="I79:J79"/>
    <mergeCell ref="I80:J80"/>
    <mergeCell ref="I81:J81"/>
    <mergeCell ref="I82:J82"/>
    <mergeCell ref="I75:J75"/>
    <mergeCell ref="I76:J76"/>
    <mergeCell ref="I77:J77"/>
    <mergeCell ref="I78:J78"/>
    <mergeCell ref="I95:J95"/>
    <mergeCell ref="I96:J96"/>
    <mergeCell ref="I97:J97"/>
    <mergeCell ref="I98:J98"/>
    <mergeCell ref="I91:J91"/>
    <mergeCell ref="I92:J92"/>
    <mergeCell ref="I93:J93"/>
    <mergeCell ref="I94:J94"/>
    <mergeCell ref="I87:J87"/>
    <mergeCell ref="I88:J88"/>
    <mergeCell ref="I89:J89"/>
    <mergeCell ref="I90:J90"/>
    <mergeCell ref="I107:J107"/>
    <mergeCell ref="I108:J108"/>
    <mergeCell ref="I109:J109"/>
    <mergeCell ref="I110:J110"/>
    <mergeCell ref="I103:J103"/>
    <mergeCell ref="I104:J104"/>
    <mergeCell ref="I105:J105"/>
    <mergeCell ref="I106:J106"/>
    <mergeCell ref="I99:J99"/>
    <mergeCell ref="I100:J100"/>
    <mergeCell ref="I101:J101"/>
    <mergeCell ref="I102:J102"/>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68:J168"/>
    <mergeCell ref="I169:J169"/>
    <mergeCell ref="I170:J170"/>
    <mergeCell ref="I163:J163"/>
    <mergeCell ref="I164:J164"/>
    <mergeCell ref="I165:J165"/>
    <mergeCell ref="I166:J166"/>
    <mergeCell ref="I167:J167"/>
    <mergeCell ref="I159:J159"/>
    <mergeCell ref="I160:J160"/>
    <mergeCell ref="I161:J161"/>
    <mergeCell ref="I162:J162"/>
    <mergeCell ref="AB191:AD191"/>
    <mergeCell ref="AF191:AG191"/>
    <mergeCell ref="I171:J171"/>
    <mergeCell ref="I172:J172"/>
    <mergeCell ref="I173:J173"/>
    <mergeCell ref="I174:J174"/>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s>
  <phoneticPr fontId="6"/>
  <dataValidations count="8">
    <dataValidation type="list" allowBlank="1" showInputMessage="1" showErrorMessage="1" sqref="P7:P190" xr:uid="{00000000-0002-0000-1400-000000000000}">
      <formula1>"講師,検討会等参加,講習料,検討会(法人参加)"</formula1>
    </dataValidation>
    <dataValidation type="list" allowBlank="1" showInputMessage="1" showErrorMessage="1" sqref="O7:O191" xr:uid="{00000000-0002-0000-1400-000002000000}">
      <formula1>"サブ"</formula1>
    </dataValidation>
    <dataValidation type="list" allowBlank="1" showInputMessage="1" showErrorMessage="1" sqref="H191" xr:uid="{00000000-0002-0000-1400-000003000000}">
      <formula1>"講義,見学,実習,視察,討議,発表"</formula1>
    </dataValidation>
    <dataValidation type="list" allowBlank="1" showInputMessage="1" sqref="Y7:Y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C7:C190" xr:uid="{00000000-0002-0000-1400-000008000000}">
      <formula1>"●"</formula1>
    </dataValidation>
    <dataValidation type="list" allowBlank="1" showInputMessage="1" showErrorMessage="1" sqref="H7:H190" xr:uid="{00000000-0002-0000-1400-000009000000}">
      <formula1>"講義,実習,視察,討議,発表"</formula1>
    </dataValidation>
    <dataValidation type="list" allowBlank="1" showInputMessage="1" sqref="AB7:AB190" xr:uid="{00000000-0002-0000-1400-00000A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zoomScale="70" zoomScaleNormal="90" zoomScaleSheetLayoutView="70" workbookViewId="0">
      <selection activeCell="A36" sqref="A36"/>
    </sheetView>
  </sheetViews>
  <sheetFormatPr defaultColWidth="9" defaultRowHeight="13" outlineLevelCol="1"/>
  <cols>
    <col min="1" max="1" width="62.36328125" style="43" customWidth="1" outlineLevel="1"/>
    <col min="2" max="2" width="2.08984375" style="43" customWidth="1"/>
    <col min="3" max="3" width="12" style="43" customWidth="1"/>
    <col min="4" max="4" width="12.36328125" style="43" customWidth="1"/>
    <col min="5" max="5" width="16.36328125" style="43" customWidth="1"/>
    <col min="6" max="6" width="6.90625" style="43" customWidth="1"/>
    <col min="7" max="7" width="4.6328125" style="43" customWidth="1"/>
    <col min="8" max="8" width="10.36328125" style="43" customWidth="1"/>
    <col min="9" max="10" width="12.36328125" style="43" customWidth="1"/>
    <col min="11" max="11" width="7.6328125" style="43" customWidth="1"/>
    <col min="12" max="14" width="7.90625" style="43" customWidth="1"/>
    <col min="15" max="15" width="4.6328125" style="43" customWidth="1"/>
    <col min="16" max="16" width="9.36328125" style="43" customWidth="1"/>
    <col min="17" max="17" width="7.90625" style="43" customWidth="1"/>
    <col min="18" max="18" width="4.6328125" style="43" customWidth="1"/>
    <col min="19" max="19" width="8.6328125" style="43" customWidth="1"/>
    <col min="20" max="20" width="4.6328125" style="43" customWidth="1"/>
    <col min="21" max="22" width="9.6328125" style="43" customWidth="1"/>
    <col min="23" max="23" width="5.7265625" style="50" customWidth="1"/>
    <col min="24" max="24" width="16.08984375" style="43" customWidth="1"/>
    <col min="25" max="16384" width="9" style="43"/>
  </cols>
  <sheetData>
    <row r="1" spans="3:27" ht="19.5" customHeight="1">
      <c r="V1" s="101"/>
      <c r="W1" s="726"/>
      <c r="X1" s="702" t="s">
        <v>497</v>
      </c>
    </row>
    <row r="2" spans="3:27" ht="21.75" customHeight="1">
      <c r="C2" s="2" t="s">
        <v>252</v>
      </c>
      <c r="G2" s="288"/>
      <c r="W2" s="726"/>
    </row>
    <row r="3" spans="3:27" ht="24.75" customHeight="1">
      <c r="C3" s="43" t="s">
        <v>253</v>
      </c>
      <c r="E3" s="828" t="s">
        <v>254</v>
      </c>
      <c r="F3" s="828"/>
      <c r="G3" s="827">
        <f>SUM(V118,V234,V345,V461)</f>
        <v>0</v>
      </c>
      <c r="H3" s="827"/>
      <c r="W3" s="726"/>
    </row>
    <row r="4" spans="3:27" ht="20.25" customHeight="1">
      <c r="C4" s="43" t="s">
        <v>255</v>
      </c>
      <c r="W4" s="726"/>
      <c r="X4" s="722" t="s">
        <v>212</v>
      </c>
    </row>
    <row r="5" spans="3:27" ht="20.25" customHeight="1">
      <c r="C5" s="873" t="s">
        <v>256</v>
      </c>
      <c r="D5" s="873" t="s">
        <v>257</v>
      </c>
      <c r="E5" s="873" t="s">
        <v>258</v>
      </c>
      <c r="F5" s="875" t="s">
        <v>259</v>
      </c>
      <c r="G5" s="875" t="s">
        <v>260</v>
      </c>
      <c r="H5" s="873" t="s">
        <v>261</v>
      </c>
      <c r="I5" s="870" t="s">
        <v>262</v>
      </c>
      <c r="J5" s="871"/>
      <c r="K5" s="415" t="s">
        <v>263</v>
      </c>
      <c r="L5" s="870" t="s">
        <v>264</v>
      </c>
      <c r="M5" s="872"/>
      <c r="N5" s="871"/>
      <c r="O5" s="416" t="s">
        <v>265</v>
      </c>
      <c r="P5" s="417" t="s">
        <v>266</v>
      </c>
      <c r="Q5" s="418" t="s">
        <v>267</v>
      </c>
      <c r="R5" s="416"/>
      <c r="S5" s="416" t="s">
        <v>268</v>
      </c>
      <c r="T5" s="416"/>
      <c r="U5" s="416" t="s">
        <v>266</v>
      </c>
      <c r="V5" s="711" t="s">
        <v>270</v>
      </c>
      <c r="W5" s="878" t="s">
        <v>498</v>
      </c>
      <c r="X5" s="877" t="s">
        <v>272</v>
      </c>
    </row>
    <row r="6" spans="3:27" ht="20.25" customHeight="1">
      <c r="C6" s="874"/>
      <c r="D6" s="874"/>
      <c r="E6" s="874"/>
      <c r="F6" s="876"/>
      <c r="G6" s="876"/>
      <c r="H6" s="874"/>
      <c r="I6" s="102" t="s">
        <v>273</v>
      </c>
      <c r="J6" s="712" t="s">
        <v>274</v>
      </c>
      <c r="K6" s="102" t="s">
        <v>275</v>
      </c>
      <c r="L6" s="102" t="s">
        <v>276</v>
      </c>
      <c r="M6" s="102" t="s">
        <v>277</v>
      </c>
      <c r="N6" s="102" t="s">
        <v>278</v>
      </c>
      <c r="O6" s="102" t="s">
        <v>279</v>
      </c>
      <c r="P6" s="103" t="s">
        <v>280</v>
      </c>
      <c r="Q6" s="104" t="s">
        <v>281</v>
      </c>
      <c r="R6" s="102" t="s">
        <v>282</v>
      </c>
      <c r="S6" s="102" t="s">
        <v>281</v>
      </c>
      <c r="T6" s="102" t="s">
        <v>283</v>
      </c>
      <c r="U6" s="102" t="s">
        <v>284</v>
      </c>
      <c r="V6" s="712" t="s">
        <v>285</v>
      </c>
      <c r="W6" s="879"/>
      <c r="X6" s="877"/>
    </row>
    <row r="7" spans="3:27" ht="19.5" customHeight="1">
      <c r="C7" s="1061" t="str">
        <f>IF(【3】見・契!C7="","",【3】見・契!C7)</f>
        <v/>
      </c>
      <c r="D7" s="1064" t="str">
        <f>IF(【3】見・契!D7="","",【3】見・契!D7)</f>
        <v/>
      </c>
      <c r="E7" s="1064" t="str">
        <f>IF(【3】見・契!E7="","",【3】見・契!E7)</f>
        <v/>
      </c>
      <c r="F7" s="1064" t="str">
        <f>IF(【3】見・契!F7="","",【3】見・契!F7)</f>
        <v/>
      </c>
      <c r="G7" s="1067" t="str">
        <f>IF(【3】見・契!G7="","",【3】見・契!G7)</f>
        <v/>
      </c>
      <c r="H7" s="1070" t="str">
        <f>IF(【3】見・契!H7="","",【3】見・契!H7)</f>
        <v/>
      </c>
      <c r="I7" s="521" t="str">
        <f>IF(【3】見・契!I7="","",【3】見・契!I7)</f>
        <v/>
      </c>
      <c r="J7" s="521" t="str">
        <f>IF(【3】見・契!J7="","",【3】見・契!J7)</f>
        <v/>
      </c>
      <c r="K7" s="289" t="str">
        <f>IF(【3】見・契!K7="","",【3】見・契!K7)</f>
        <v/>
      </c>
      <c r="L7" s="522" t="str">
        <f>IF(【3】見・契!L7="","",【3】見・契!L7)</f>
        <v/>
      </c>
      <c r="M7" s="523" t="str">
        <f>IF(【3】見・契!M7="","",【3】見・契!M7)</f>
        <v/>
      </c>
      <c r="N7" s="500" t="str">
        <f>IF(I7="","",(SUM(L7:M7)))</f>
        <v/>
      </c>
      <c r="O7" s="711" t="str">
        <f>IF(【3】見・契!O7="","",【3】見・契!O7)</f>
        <v/>
      </c>
      <c r="P7" s="502" t="str">
        <f>IF(O7="","",(IF(O7="",0,(N7*O7))))</f>
        <v/>
      </c>
      <c r="Q7" s="829"/>
      <c r="R7" s="835"/>
      <c r="S7" s="832"/>
      <c r="T7" s="835"/>
      <c r="U7" s="832"/>
      <c r="V7" s="832"/>
      <c r="W7" s="1078"/>
      <c r="X7" s="1064" t="str">
        <f>IF(【3】見・契!X7="","",【3】見・契!X7)</f>
        <v/>
      </c>
    </row>
    <row r="8" spans="3:27" ht="19.5" customHeight="1">
      <c r="C8" s="1062"/>
      <c r="D8" s="1065"/>
      <c r="E8" s="1065"/>
      <c r="F8" s="1065"/>
      <c r="G8" s="1068"/>
      <c r="H8" s="1071"/>
      <c r="I8" s="524" t="str">
        <f>IF(【3】見・契!I8="","",【3】見・契!I8)</f>
        <v/>
      </c>
      <c r="J8" s="524" t="str">
        <f>IF(【3】見・契!J8="","",【3】見・契!J8)</f>
        <v/>
      </c>
      <c r="K8" s="525" t="str">
        <f>IF(【3】見・契!K8="","",【3】見・契!K8)</f>
        <v/>
      </c>
      <c r="L8" s="526" t="str">
        <f>IF(【3】見・契!L8="","",【3】見・契!L8)</f>
        <v/>
      </c>
      <c r="M8" s="527" t="str">
        <f>IF(【3】見・契!M8="","",【3】見・契!M8)</f>
        <v/>
      </c>
      <c r="N8" s="506" t="str">
        <f>IF(I8="","",(SUM(L8:M8)))</f>
        <v/>
      </c>
      <c r="O8" s="528" t="str">
        <f>IF(【3】見・契!O8="","",【3】見・契!O8)</f>
        <v/>
      </c>
      <c r="P8" s="508" t="str">
        <f t="shared" ref="P8:P10" si="0">IF(O8="","",(IF(O8="",0,(N8*O8))))</f>
        <v/>
      </c>
      <c r="Q8" s="830"/>
      <c r="R8" s="836"/>
      <c r="S8" s="833"/>
      <c r="T8" s="836"/>
      <c r="U8" s="833"/>
      <c r="V8" s="833"/>
      <c r="W8" s="1079"/>
      <c r="X8" s="1065"/>
    </row>
    <row r="9" spans="3:27" ht="19.5" customHeight="1">
      <c r="C9" s="1062"/>
      <c r="D9" s="1065"/>
      <c r="E9" s="1065"/>
      <c r="F9" s="1065"/>
      <c r="G9" s="1068"/>
      <c r="H9" s="1071"/>
      <c r="I9" s="524" t="str">
        <f>IF(【3】見・契!I9="","",【3】見・契!I9)</f>
        <v/>
      </c>
      <c r="J9" s="524" t="str">
        <f>IF(【3】見・契!J9="","",【3】見・契!J9)</f>
        <v/>
      </c>
      <c r="K9" s="525" t="str">
        <f>IF(【3】見・契!K9="","",【3】見・契!K9)</f>
        <v/>
      </c>
      <c r="L9" s="526" t="str">
        <f>IF(【3】見・契!L9="","",【3】見・契!L9)</f>
        <v/>
      </c>
      <c r="M9" s="527" t="str">
        <f>IF(【3】見・契!M9="","",【3】見・契!M9)</f>
        <v/>
      </c>
      <c r="N9" s="506" t="str">
        <f>IF(I9="","",(SUM(L9:M9)))</f>
        <v/>
      </c>
      <c r="O9" s="528" t="str">
        <f>IF(【3】見・契!O9="","",【3】見・契!O9)</f>
        <v/>
      </c>
      <c r="P9" s="508" t="str">
        <f t="shared" si="0"/>
        <v/>
      </c>
      <c r="Q9" s="830"/>
      <c r="R9" s="836"/>
      <c r="S9" s="833"/>
      <c r="T9" s="836"/>
      <c r="U9" s="833"/>
      <c r="V9" s="833"/>
      <c r="W9" s="1079"/>
      <c r="X9" s="1065"/>
    </row>
    <row r="10" spans="3:27" ht="19.5" customHeight="1">
      <c r="C10" s="1062"/>
      <c r="D10" s="1065"/>
      <c r="E10" s="1065"/>
      <c r="F10" s="1065"/>
      <c r="G10" s="1068"/>
      <c r="H10" s="1071"/>
      <c r="I10" s="529" t="str">
        <f>IF(【3】見・契!I10="","",【3】見・契!I10)</f>
        <v/>
      </c>
      <c r="J10" s="529" t="str">
        <f>IF(【3】見・契!J10="","",【3】見・契!J10)</f>
        <v/>
      </c>
      <c r="K10" s="530" t="str">
        <f>IF(【3】見・契!K10="","",【3】見・契!K10)</f>
        <v/>
      </c>
      <c r="L10" s="531" t="str">
        <f>IF(【3】見・契!L10="","",【3】見・契!L10)</f>
        <v/>
      </c>
      <c r="M10" s="532" t="str">
        <f>IF(【3】見・契!M10="","",【3】見・契!M10)</f>
        <v/>
      </c>
      <c r="N10" s="506" t="str">
        <f>IF(I10="","",(SUM(L10:M10)))</f>
        <v/>
      </c>
      <c r="O10" s="533" t="str">
        <f>IF(【3】見・契!O10="","",【3】見・契!O10)</f>
        <v/>
      </c>
      <c r="P10" s="508" t="str">
        <f t="shared" si="0"/>
        <v/>
      </c>
      <c r="Q10" s="831"/>
      <c r="R10" s="837"/>
      <c r="S10" s="834"/>
      <c r="T10" s="837"/>
      <c r="U10" s="834"/>
      <c r="V10" s="834"/>
      <c r="W10" s="1079"/>
      <c r="X10" s="1065"/>
    </row>
    <row r="11" spans="3:27" ht="19.5" customHeight="1">
      <c r="C11" s="1063"/>
      <c r="D11" s="1066"/>
      <c r="E11" s="1066"/>
      <c r="F11" s="1066"/>
      <c r="G11" s="1069"/>
      <c r="H11" s="1072"/>
      <c r="I11" s="509"/>
      <c r="J11" s="509"/>
      <c r="K11" s="511"/>
      <c r="L11" s="534"/>
      <c r="M11" s="535"/>
      <c r="N11" s="513"/>
      <c r="O11" s="588" t="s">
        <v>423</v>
      </c>
      <c r="P11" s="515">
        <f>SUM(P7:P10)</f>
        <v>0</v>
      </c>
      <c r="Q11" s="516">
        <f>IF(AND(【3】見・契!G7="",G7=""),0,IF(【3】見・契!G7&lt;&gt;G7,IF(G7=1,"1,500",IF(G7=2,"1,300",IF(G7=3,"1,100","850"))),IF(OR(【3】見・契!Q11&lt;&gt;"1,500",【3】見・契!Q11&lt;&gt;"1,300",【3】見・契!Q11&lt;&gt;"1,100",【3】見・契!Q11&lt;&gt;"850"),【3】見・契!Q11,IF(G7="",0,IF(G7=1,"1,500",IF(G7=2,"1,300",IF(G7=3,"1,100","850")))))))</f>
        <v>0</v>
      </c>
      <c r="R11" s="537" t="str">
        <f>IF(【3】見・契!R11="","",【3】見・契!R11)</f>
        <v/>
      </c>
      <c r="S11" s="518">
        <f>IF(AND(【3】見・契!G7="",G7=""),0,IF(【3】見・契!G7&lt;&gt;G7,IF(G7=1,"14,000",IF(G7=2,"12,400",IF(G7=3,"10,300",IF(G7=4,"8,200")))),IF(OR(【3】見・契!S11&lt;&gt;"14,000",【3】見・契!S11&lt;&gt;"12,400",【3】見・契!S11&lt;&gt;"10,300",【3】見・契!S11&lt;&gt;"8,200"),【3】見・契!S11,IF(G7="",0,IF(G7=1,"14,000",IF(G7=2,"12,400",IF(G7=3,"10,300",IF(G7=4,"8,200",))))))))</f>
        <v>0</v>
      </c>
      <c r="T11" s="537" t="str">
        <f>IF(【3】見・契!T11="","",【3】見・契!T11)</f>
        <v/>
      </c>
      <c r="U11" s="520">
        <f>IF(AND(R11="",T11=""),0,(SUM(Q11*R11+S11*T11)))</f>
        <v>0</v>
      </c>
      <c r="V11" s="520">
        <f>IF(AND(P11="",U11=""),"",SUM(P11+U11))</f>
        <v>0</v>
      </c>
      <c r="W11" s="1080"/>
      <c r="X11" s="1066"/>
    </row>
    <row r="12" spans="3:27" ht="19.5" customHeight="1">
      <c r="C12" s="1061" t="str">
        <f>IF(【3】見・契!C12="","",【3】見・契!C12)</f>
        <v/>
      </c>
      <c r="D12" s="1064" t="str">
        <f>IF(【3】見・契!D12="","",【3】見・契!D12)</f>
        <v/>
      </c>
      <c r="E12" s="1064" t="str">
        <f>IF(【3】見・契!E12="","",【3】見・契!E12)</f>
        <v/>
      </c>
      <c r="F12" s="1064" t="str">
        <f>IF(【3】見・契!F12="","",【3】見・契!F12)</f>
        <v/>
      </c>
      <c r="G12" s="1067" t="str">
        <f>IF(【3】見・契!G12="","",【3】見・契!G12)</f>
        <v/>
      </c>
      <c r="H12" s="1070" t="str">
        <f>IF(【3】見・契!H12="","",【3】見・契!H12)</f>
        <v/>
      </c>
      <c r="I12" s="538" t="str">
        <f>IF(【3】見・契!I12="","",【3】見・契!I12)</f>
        <v/>
      </c>
      <c r="J12" s="521" t="str">
        <f>IF(【3】見・契!J12="","",【3】見・契!J12)</f>
        <v/>
      </c>
      <c r="K12" s="539" t="str">
        <f>IF(【3】見・契!K12="","",【3】見・契!K12)</f>
        <v/>
      </c>
      <c r="L12" s="522" t="str">
        <f>IF(【3】見・契!L12="","",【3】見・契!L12)</f>
        <v/>
      </c>
      <c r="M12" s="523" t="str">
        <f>IF(【3】見・契!M12="","",【3】見・契!M12)</f>
        <v/>
      </c>
      <c r="N12" s="500" t="str">
        <f>IF(I12="","",(SUM(L12:M12)))</f>
        <v/>
      </c>
      <c r="O12" s="711" t="str">
        <f>IF(【3】見・契!O12="","",【3】見・契!O12)</f>
        <v/>
      </c>
      <c r="P12" s="502" t="str">
        <f t="shared" ref="P12:P15" si="1">IF(O12="","",(IF(O12="",0,(N12*O12))))</f>
        <v/>
      </c>
      <c r="Q12" s="829"/>
      <c r="R12" s="835"/>
      <c r="S12" s="832"/>
      <c r="T12" s="835"/>
      <c r="U12" s="832"/>
      <c r="V12" s="832"/>
      <c r="W12" s="1078"/>
      <c r="X12" s="1064" t="str">
        <f>IF(【3】見・契!X12="","",【3】見・契!X12)</f>
        <v/>
      </c>
    </row>
    <row r="13" spans="3:27" ht="19.5" customHeight="1">
      <c r="C13" s="1062"/>
      <c r="D13" s="1065"/>
      <c r="E13" s="1065"/>
      <c r="F13" s="1065"/>
      <c r="G13" s="1068"/>
      <c r="H13" s="1071"/>
      <c r="I13" s="540" t="str">
        <f>IF(【3】見・契!I13="","",【3】見・契!I13)</f>
        <v/>
      </c>
      <c r="J13" s="524" t="str">
        <f>IF(【3】見・契!J13="","",【3】見・契!J13)</f>
        <v/>
      </c>
      <c r="K13" s="525" t="str">
        <f>IF(【3】見・契!K13="","",【3】見・契!K13)</f>
        <v/>
      </c>
      <c r="L13" s="526" t="str">
        <f>IF(【3】見・契!L13="","",【3】見・契!L13)</f>
        <v/>
      </c>
      <c r="M13" s="527" t="str">
        <f>IF(【3】見・契!M13="","",【3】見・契!M13)</f>
        <v/>
      </c>
      <c r="N13" s="506" t="str">
        <f>IF(I13="","",(SUM(L13:M13)))</f>
        <v/>
      </c>
      <c r="O13" s="528" t="str">
        <f>IF(【3】見・契!O13="","",【3】見・契!O13)</f>
        <v/>
      </c>
      <c r="P13" s="508" t="str">
        <f t="shared" si="1"/>
        <v/>
      </c>
      <c r="Q13" s="830"/>
      <c r="R13" s="836"/>
      <c r="S13" s="833"/>
      <c r="T13" s="836"/>
      <c r="U13" s="833"/>
      <c r="V13" s="833"/>
      <c r="W13" s="1079"/>
      <c r="X13" s="1065"/>
    </row>
    <row r="14" spans="3:27" ht="19.5" customHeight="1">
      <c r="C14" s="1062"/>
      <c r="D14" s="1065"/>
      <c r="E14" s="1065"/>
      <c r="F14" s="1065"/>
      <c r="G14" s="1068"/>
      <c r="H14" s="1071"/>
      <c r="I14" s="540" t="str">
        <f>IF(【3】見・契!I14="","",【3】見・契!I14)</f>
        <v/>
      </c>
      <c r="J14" s="524" t="str">
        <f>IF(【3】見・契!J14="","",【3】見・契!J14)</f>
        <v/>
      </c>
      <c r="K14" s="525" t="str">
        <f>IF(【3】見・契!K14="","",【3】見・契!K14)</f>
        <v/>
      </c>
      <c r="L14" s="526" t="str">
        <f>IF(【3】見・契!L14="","",【3】見・契!L14)</f>
        <v/>
      </c>
      <c r="M14" s="526" t="str">
        <f>IF(【3】見・契!M14="","",【3】見・契!M14)</f>
        <v/>
      </c>
      <c r="N14" s="506" t="str">
        <f>IF(I14="","",(SUM(L14:M14)))</f>
        <v/>
      </c>
      <c r="O14" s="528" t="str">
        <f>IF(【3】見・契!O14="","",【3】見・契!O14)</f>
        <v/>
      </c>
      <c r="P14" s="508" t="str">
        <f t="shared" si="1"/>
        <v/>
      </c>
      <c r="Q14" s="830"/>
      <c r="R14" s="836"/>
      <c r="S14" s="833"/>
      <c r="T14" s="836"/>
      <c r="U14" s="833"/>
      <c r="V14" s="833"/>
      <c r="W14" s="1079"/>
      <c r="X14" s="1065"/>
    </row>
    <row r="15" spans="3:27" ht="19.5" customHeight="1">
      <c r="C15" s="1062"/>
      <c r="D15" s="1065"/>
      <c r="E15" s="1065"/>
      <c r="F15" s="1065"/>
      <c r="G15" s="1068"/>
      <c r="H15" s="1071"/>
      <c r="I15" s="541" t="str">
        <f>IF(【3】見・契!I15="","",【3】見・契!I15)</f>
        <v/>
      </c>
      <c r="J15" s="529" t="str">
        <f>IF(【3】見・契!J15="","",【3】見・契!J15)</f>
        <v/>
      </c>
      <c r="K15" s="530" t="str">
        <f>IF(【3】見・契!K15="","",【3】見・契!K15)</f>
        <v/>
      </c>
      <c r="L15" s="531" t="str">
        <f>IF(【3】見・契!L15="","",【3】見・契!L15)</f>
        <v/>
      </c>
      <c r="M15" s="532" t="str">
        <f>IF(【3】見・契!M15="","",【3】見・契!M15)</f>
        <v/>
      </c>
      <c r="N15" s="506" t="str">
        <f>IF(I15="","",(SUM(L15:M15)))</f>
        <v/>
      </c>
      <c r="O15" s="533" t="str">
        <f>IF(【3】見・契!O15="","",【3】見・契!O15)</f>
        <v/>
      </c>
      <c r="P15" s="508" t="str">
        <f t="shared" si="1"/>
        <v/>
      </c>
      <c r="Q15" s="831"/>
      <c r="R15" s="837"/>
      <c r="S15" s="834"/>
      <c r="T15" s="837"/>
      <c r="U15" s="834"/>
      <c r="V15" s="834"/>
      <c r="W15" s="1079"/>
      <c r="X15" s="1065"/>
    </row>
    <row r="16" spans="3:27" ht="19.5" customHeight="1">
      <c r="C16" s="1063"/>
      <c r="D16" s="1066"/>
      <c r="E16" s="1066"/>
      <c r="F16" s="1066"/>
      <c r="G16" s="1069"/>
      <c r="H16" s="1072"/>
      <c r="I16" s="509"/>
      <c r="J16" s="509"/>
      <c r="K16" s="511"/>
      <c r="L16" s="534"/>
      <c r="M16" s="535"/>
      <c r="N16" s="513"/>
      <c r="O16" s="588" t="s">
        <v>423</v>
      </c>
      <c r="P16" s="515">
        <f>SUM(P12:P15)</f>
        <v>0</v>
      </c>
      <c r="Q16" s="516">
        <f>IF(AND(【3】見・契!G12="",G12=""),0,IF(【3】見・契!G12&lt;&gt;G12,IF(G12=1,"1,500",IF(G12=2,"1,300",IF(G12=3,"1,100","850"))),IF(OR(【3】見・契!Q16&lt;&gt;"1,500",【3】見・契!Q16&lt;&gt;"1,300",【3】見・契!Q16&lt;&gt;"1,100",【3】見・契!Q16&lt;&gt;"850"),【3】見・契!Q16,IF(G12="",0,IF(G12=1,"1,500",IF(G12=2,"1,300",IF(G12=3,"1,100","850")))))))</f>
        <v>0</v>
      </c>
      <c r="R16" s="537" t="str">
        <f>IF(【3】見・契!R16="","",【3】見・契!R16)</f>
        <v/>
      </c>
      <c r="S16" s="518">
        <f>IF(AND(【3】見・契!G12="",G12=""),0,IF(【3】見・契!G12&lt;&gt;G12,IF(G12=1,"14,000",IF(G12=2,"12,400",IF(G12=3,"10,300",IF(G12=4,"8,200")))),IF(OR(【3】見・契!S16&lt;&gt;"14,000",【3】見・契!S16&lt;&gt;"12,400",【3】見・契!S16&lt;&gt;"10,300",【3】見・契!S16&lt;&gt;"8,200"),【3】見・契!S16,IF(G12="",0,IF(G12=1,"14,000",IF(G12=2,"12,400",IF(G12=3,"10,300",IF(G12=4,"8,200",))))))))</f>
        <v>0</v>
      </c>
      <c r="T16" s="537" t="str">
        <f>IF(【3】見・契!T16="","",【3】見・契!T16)</f>
        <v/>
      </c>
      <c r="U16" s="520">
        <f>IF(AND(R16="",T16=""),0,(SUM(Q16*R16+S16*T16)))</f>
        <v>0</v>
      </c>
      <c r="V16" s="520">
        <f>IF(AND(P16="",U16=""),"",SUM(P16+U16))</f>
        <v>0</v>
      </c>
      <c r="W16" s="1080"/>
      <c r="X16" s="1066"/>
      <c r="AA16" s="276"/>
    </row>
    <row r="17" spans="3:24" ht="19.5" customHeight="1">
      <c r="C17" s="1061" t="str">
        <f>IF(【3】見・契!C17="","",【3】見・契!C17)</f>
        <v/>
      </c>
      <c r="D17" s="1064" t="str">
        <f>IF(【3】見・契!D17="","",【3】見・契!D17)</f>
        <v/>
      </c>
      <c r="E17" s="1064" t="str">
        <f>IF(【3】見・契!E17="","",【3】見・契!E17)</f>
        <v/>
      </c>
      <c r="F17" s="1064" t="str">
        <f>IF(【3】見・契!F17="","",【3】見・契!F17)</f>
        <v/>
      </c>
      <c r="G17" s="1067" t="str">
        <f>IF(【3】見・契!G17="","",【3】見・契!G17)</f>
        <v/>
      </c>
      <c r="H17" s="1070" t="str">
        <f>IF(【3】見・契!H17="","",【3】見・契!H17)</f>
        <v/>
      </c>
      <c r="I17" s="538" t="str">
        <f>IF(【3】見・契!I17="","",【3】見・契!I17)</f>
        <v/>
      </c>
      <c r="J17" s="521" t="str">
        <f>IF(【3】見・契!J17="","",【3】見・契!J17)</f>
        <v/>
      </c>
      <c r="K17" s="539" t="str">
        <f>IF(【3】見・契!K17="","",【3】見・契!K17)</f>
        <v/>
      </c>
      <c r="L17" s="522" t="str">
        <f>IF(【3】見・契!L17="","",【3】見・契!L17)</f>
        <v/>
      </c>
      <c r="M17" s="523" t="str">
        <f>IF(【3】見・契!M17="","",【3】見・契!M17)</f>
        <v/>
      </c>
      <c r="N17" s="500" t="str">
        <f>IF(I17="","",(SUM(L17:M17)))</f>
        <v/>
      </c>
      <c r="O17" s="711" t="str">
        <f>IF(【3】見・契!O17="","",【3】見・契!O17)</f>
        <v/>
      </c>
      <c r="P17" s="502" t="str">
        <f t="shared" ref="P17:P20" si="2">IF(O17="","",(IF(O17="",0,(N17*O17))))</f>
        <v/>
      </c>
      <c r="Q17" s="829"/>
      <c r="R17" s="835"/>
      <c r="S17" s="832"/>
      <c r="T17" s="835"/>
      <c r="U17" s="832"/>
      <c r="V17" s="832"/>
      <c r="W17" s="1078"/>
      <c r="X17" s="1064" t="str">
        <f>IF(【3】見・契!X17="","",【3】見・契!X17)</f>
        <v/>
      </c>
    </row>
    <row r="18" spans="3:24" ht="19.5" customHeight="1">
      <c r="C18" s="1062"/>
      <c r="D18" s="1065"/>
      <c r="E18" s="1065"/>
      <c r="F18" s="1065"/>
      <c r="G18" s="1068"/>
      <c r="H18" s="1071"/>
      <c r="I18" s="540" t="str">
        <f>IF(【3】見・契!I18="","",【3】見・契!I18)</f>
        <v/>
      </c>
      <c r="J18" s="524" t="str">
        <f>IF(【3】見・契!J18="","",【3】見・契!J18)</f>
        <v/>
      </c>
      <c r="K18" s="525" t="str">
        <f>IF(【3】見・契!K18="","",【3】見・契!K18)</f>
        <v/>
      </c>
      <c r="L18" s="526" t="str">
        <f>IF(【3】見・契!L18="","",【3】見・契!L18)</f>
        <v/>
      </c>
      <c r="M18" s="527" t="str">
        <f>IF(【3】見・契!M18="","",【3】見・契!M18)</f>
        <v/>
      </c>
      <c r="N18" s="506" t="str">
        <f>IF(I18="","",(SUM(L18:M18)))</f>
        <v/>
      </c>
      <c r="O18" s="528" t="str">
        <f>IF(【3】見・契!O18="","",【3】見・契!O18)</f>
        <v/>
      </c>
      <c r="P18" s="508" t="str">
        <f t="shared" si="2"/>
        <v/>
      </c>
      <c r="Q18" s="830"/>
      <c r="R18" s="836"/>
      <c r="S18" s="833"/>
      <c r="T18" s="836"/>
      <c r="U18" s="833"/>
      <c r="V18" s="833"/>
      <c r="W18" s="1079"/>
      <c r="X18" s="1065"/>
    </row>
    <row r="19" spans="3:24" ht="19.5" customHeight="1">
      <c r="C19" s="1062"/>
      <c r="D19" s="1065"/>
      <c r="E19" s="1065"/>
      <c r="F19" s="1065"/>
      <c r="G19" s="1068"/>
      <c r="H19" s="1071"/>
      <c r="I19" s="540" t="str">
        <f>IF(【3】見・契!I19="","",【3】見・契!I19)</f>
        <v/>
      </c>
      <c r="J19" s="524" t="str">
        <f>IF(【3】見・契!J19="","",【3】見・契!J19)</f>
        <v/>
      </c>
      <c r="K19" s="525" t="str">
        <f>IF(【3】見・契!K19="","",【3】見・契!K19)</f>
        <v/>
      </c>
      <c r="L19" s="526" t="str">
        <f>IF(【3】見・契!L19="","",【3】見・契!L19)</f>
        <v/>
      </c>
      <c r="M19" s="526" t="str">
        <f>IF(【3】見・契!M19="","",【3】見・契!M19)</f>
        <v/>
      </c>
      <c r="N19" s="506" t="str">
        <f>IF(I19="","",(SUM(L19:M19)))</f>
        <v/>
      </c>
      <c r="O19" s="528" t="str">
        <f>IF(【3】見・契!O19="","",【3】見・契!O19)</f>
        <v/>
      </c>
      <c r="P19" s="508" t="str">
        <f t="shared" si="2"/>
        <v/>
      </c>
      <c r="Q19" s="830"/>
      <c r="R19" s="836"/>
      <c r="S19" s="833"/>
      <c r="T19" s="836"/>
      <c r="U19" s="833"/>
      <c r="V19" s="833"/>
      <c r="W19" s="1079"/>
      <c r="X19" s="1065"/>
    </row>
    <row r="20" spans="3:24" ht="19.5" customHeight="1">
      <c r="C20" s="1062"/>
      <c r="D20" s="1065"/>
      <c r="E20" s="1065"/>
      <c r="F20" s="1065"/>
      <c r="G20" s="1068"/>
      <c r="H20" s="1071"/>
      <c r="I20" s="541" t="str">
        <f>IF(【3】見・契!I20="","",【3】見・契!I20)</f>
        <v/>
      </c>
      <c r="J20" s="529" t="str">
        <f>IF(【3】見・契!J20="","",【3】見・契!J20)</f>
        <v/>
      </c>
      <c r="K20" s="530" t="str">
        <f>IF(【3】見・契!K20="","",【3】見・契!K20)</f>
        <v/>
      </c>
      <c r="L20" s="531" t="str">
        <f>IF(【3】見・契!L20="","",【3】見・契!L20)</f>
        <v/>
      </c>
      <c r="M20" s="532" t="str">
        <f>IF(【3】見・契!M20="","",【3】見・契!M20)</f>
        <v/>
      </c>
      <c r="N20" s="506" t="str">
        <f>IF(I20="","",(SUM(L20:M20)))</f>
        <v/>
      </c>
      <c r="O20" s="533" t="str">
        <f>IF(【3】見・契!O20="","",【3】見・契!O20)</f>
        <v/>
      </c>
      <c r="P20" s="508" t="str">
        <f t="shared" si="2"/>
        <v/>
      </c>
      <c r="Q20" s="831"/>
      <c r="R20" s="837"/>
      <c r="S20" s="834"/>
      <c r="T20" s="837"/>
      <c r="U20" s="834"/>
      <c r="V20" s="834"/>
      <c r="W20" s="1079"/>
      <c r="X20" s="1065"/>
    </row>
    <row r="21" spans="3:24" ht="19.5" customHeight="1">
      <c r="C21" s="1063"/>
      <c r="D21" s="1066"/>
      <c r="E21" s="1066"/>
      <c r="F21" s="1066"/>
      <c r="G21" s="1069"/>
      <c r="H21" s="1072"/>
      <c r="I21" s="509"/>
      <c r="J21" s="509"/>
      <c r="K21" s="511"/>
      <c r="L21" s="534"/>
      <c r="M21" s="535"/>
      <c r="N21" s="513"/>
      <c r="O21" s="588" t="s">
        <v>423</v>
      </c>
      <c r="P21" s="515">
        <f>SUM(P17:P20)</f>
        <v>0</v>
      </c>
      <c r="Q21" s="516">
        <f>IF(AND(【3】見・契!G17="",G17=""),0,IF(【3】見・契!G17&lt;&gt;G17,IF(G17=1,"1,500",IF(G17=2,"1,300",IF(G17=3,"1,100","850"))),IF(OR(【3】見・契!Q21&lt;&gt;"1,500",【3】見・契!Q21&lt;&gt;"1,300",【3】見・契!Q21&lt;&gt;"1,100",【3】見・契!Q21&lt;&gt;"850"),【3】見・契!Q21,IF(G17="",0,IF(G17=1,"1,500",IF(G17=2,"1,300",IF(G17=3,"1,100","850")))))))</f>
        <v>0</v>
      </c>
      <c r="R21" s="537" t="str">
        <f>IF(【3】見・契!R21="","",【3】見・契!R21)</f>
        <v/>
      </c>
      <c r="S21" s="518">
        <f>IF(AND(【3】見・契!G17="",G17=""),0,IF(【3】見・契!G17&lt;&gt;G17,IF(G17=1,"14,000",IF(G17=2,"12,400",IF(G17=3,"10,300",IF(G17=4,"8,200")))),IF(OR(【3】見・契!S21&lt;&gt;"14,000",【3】見・契!S21&lt;&gt;"12,400",【3】見・契!S21&lt;&gt;"10,300",【3】見・契!S21&lt;&gt;"8,200"),【3】見・契!S21,IF(G17="",0,IF(G17=1,"14,000",IF(G17=2,"12,400",IF(G17=3,"10,300",IF(G17=4,"8,200",))))))))</f>
        <v>0</v>
      </c>
      <c r="T21" s="537" t="str">
        <f>IF(【3】見・契!T21="","",【3】見・契!T21)</f>
        <v/>
      </c>
      <c r="U21" s="520">
        <f>IF(AND(R21="",T21=""),0,(SUM(Q21*R21+S21*T21)))</f>
        <v>0</v>
      </c>
      <c r="V21" s="520">
        <f>IF(AND(P21="",U21=""),"",SUM(P21+U21))</f>
        <v>0</v>
      </c>
      <c r="W21" s="1080"/>
      <c r="X21" s="1066"/>
    </row>
    <row r="22" spans="3:24" ht="19.5" customHeight="1">
      <c r="C22" s="1061" t="str">
        <f>IF(【3】見・契!C22="","",【3】見・契!C22)</f>
        <v/>
      </c>
      <c r="D22" s="1064" t="str">
        <f>IF(【3】見・契!D22="","",【3】見・契!D22)</f>
        <v/>
      </c>
      <c r="E22" s="1064" t="str">
        <f>IF(【3】見・契!E22="","",【3】見・契!E22)</f>
        <v/>
      </c>
      <c r="F22" s="1064" t="str">
        <f>IF(【3】見・契!F22="","",【3】見・契!F22)</f>
        <v/>
      </c>
      <c r="G22" s="1067" t="str">
        <f>IF(【3】見・契!G22="","",【3】見・契!G22)</f>
        <v/>
      </c>
      <c r="H22" s="1070" t="str">
        <f>IF(【3】見・契!H22="","",【3】見・契!H22)</f>
        <v/>
      </c>
      <c r="I22" s="538" t="str">
        <f>IF(【3】見・契!I22="","",【3】見・契!I22)</f>
        <v/>
      </c>
      <c r="J22" s="521" t="str">
        <f>IF(【3】見・契!J22="","",【3】見・契!J22)</f>
        <v/>
      </c>
      <c r="K22" s="539" t="str">
        <f>IF(【3】見・契!K22="","",【3】見・契!K22)</f>
        <v/>
      </c>
      <c r="L22" s="522" t="str">
        <f>IF(【3】見・契!L22="","",【3】見・契!L22)</f>
        <v/>
      </c>
      <c r="M22" s="523" t="str">
        <f>IF(【3】見・契!M22="","",【3】見・契!M22)</f>
        <v/>
      </c>
      <c r="N22" s="500" t="str">
        <f>IF(I22="","",(SUM(L22:M22)))</f>
        <v/>
      </c>
      <c r="O22" s="711" t="str">
        <f>IF(【3】見・契!O22="","",【3】見・契!O22)</f>
        <v/>
      </c>
      <c r="P22" s="502" t="str">
        <f t="shared" ref="P22:P25" si="3">IF(O22="","",(IF(O22="",0,(N22*O22))))</f>
        <v/>
      </c>
      <c r="Q22" s="829"/>
      <c r="R22" s="835"/>
      <c r="S22" s="832"/>
      <c r="T22" s="835"/>
      <c r="U22" s="832"/>
      <c r="V22" s="832"/>
      <c r="W22" s="1078"/>
      <c r="X22" s="1064" t="str">
        <f>IF(【3】見・契!X22="","",【3】見・契!X22)</f>
        <v/>
      </c>
    </row>
    <row r="23" spans="3:24" ht="19.5" customHeight="1">
      <c r="C23" s="1062"/>
      <c r="D23" s="1065"/>
      <c r="E23" s="1065"/>
      <c r="F23" s="1065"/>
      <c r="G23" s="1068"/>
      <c r="H23" s="1071"/>
      <c r="I23" s="540" t="str">
        <f>IF(【3】見・契!I23="","",【3】見・契!I23)</f>
        <v/>
      </c>
      <c r="J23" s="524" t="str">
        <f>IF(【3】見・契!J23="","",【3】見・契!J23)</f>
        <v/>
      </c>
      <c r="K23" s="525" t="str">
        <f>IF(【3】見・契!K23="","",【3】見・契!K23)</f>
        <v/>
      </c>
      <c r="L23" s="526" t="str">
        <f>IF(【3】見・契!L23="","",【3】見・契!L23)</f>
        <v/>
      </c>
      <c r="M23" s="527" t="str">
        <f>IF(【3】見・契!M23="","",【3】見・契!M23)</f>
        <v/>
      </c>
      <c r="N23" s="506" t="str">
        <f>IF(I23="","",(SUM(L23:M23)))</f>
        <v/>
      </c>
      <c r="O23" s="528" t="str">
        <f>IF(【3】見・契!O23="","",【3】見・契!O23)</f>
        <v/>
      </c>
      <c r="P23" s="508" t="str">
        <f t="shared" si="3"/>
        <v/>
      </c>
      <c r="Q23" s="830"/>
      <c r="R23" s="836"/>
      <c r="S23" s="833"/>
      <c r="T23" s="836"/>
      <c r="U23" s="833"/>
      <c r="V23" s="833"/>
      <c r="W23" s="1079"/>
      <c r="X23" s="1065"/>
    </row>
    <row r="24" spans="3:24" ht="19.5" customHeight="1">
      <c r="C24" s="1062"/>
      <c r="D24" s="1065"/>
      <c r="E24" s="1065"/>
      <c r="F24" s="1065"/>
      <c r="G24" s="1068"/>
      <c r="H24" s="1071"/>
      <c r="I24" s="540" t="str">
        <f>IF(【3】見・契!I24="","",【3】見・契!I24)</f>
        <v/>
      </c>
      <c r="J24" s="524" t="str">
        <f>IF(【3】見・契!J24="","",【3】見・契!J24)</f>
        <v/>
      </c>
      <c r="K24" s="525" t="str">
        <f>IF(【3】見・契!K24="","",【3】見・契!K24)</f>
        <v/>
      </c>
      <c r="L24" s="526" t="str">
        <f>IF(【3】見・契!L24="","",【3】見・契!L24)</f>
        <v/>
      </c>
      <c r="M24" s="526" t="str">
        <f>IF(【3】見・契!M24="","",【3】見・契!M24)</f>
        <v/>
      </c>
      <c r="N24" s="506" t="str">
        <f>IF(I24="","",(SUM(L24:M24)))</f>
        <v/>
      </c>
      <c r="O24" s="528" t="str">
        <f>IF(【3】見・契!O24="","",【3】見・契!O24)</f>
        <v/>
      </c>
      <c r="P24" s="508" t="str">
        <f t="shared" si="3"/>
        <v/>
      </c>
      <c r="Q24" s="830"/>
      <c r="R24" s="836"/>
      <c r="S24" s="833"/>
      <c r="T24" s="836"/>
      <c r="U24" s="833"/>
      <c r="V24" s="833"/>
      <c r="W24" s="1079"/>
      <c r="X24" s="1065"/>
    </row>
    <row r="25" spans="3:24" ht="19.5" customHeight="1">
      <c r="C25" s="1062"/>
      <c r="D25" s="1065"/>
      <c r="E25" s="1065"/>
      <c r="F25" s="1065"/>
      <c r="G25" s="1068"/>
      <c r="H25" s="1071"/>
      <c r="I25" s="541" t="str">
        <f>IF(【3】見・契!I25="","",【3】見・契!I25)</f>
        <v/>
      </c>
      <c r="J25" s="529" t="str">
        <f>IF(【3】見・契!J25="","",【3】見・契!J25)</f>
        <v/>
      </c>
      <c r="K25" s="530" t="str">
        <f>IF(【3】見・契!K25="","",【3】見・契!K25)</f>
        <v/>
      </c>
      <c r="L25" s="531" t="str">
        <f>IF(【3】見・契!L25="","",【3】見・契!L25)</f>
        <v/>
      </c>
      <c r="M25" s="532" t="str">
        <f>IF(【3】見・契!M25="","",【3】見・契!M25)</f>
        <v/>
      </c>
      <c r="N25" s="506" t="str">
        <f>IF(I25="","",(SUM(L25:M25)))</f>
        <v/>
      </c>
      <c r="O25" s="533" t="str">
        <f>IF(【3】見・契!O25="","",【3】見・契!O25)</f>
        <v/>
      </c>
      <c r="P25" s="508" t="str">
        <f t="shared" si="3"/>
        <v/>
      </c>
      <c r="Q25" s="831"/>
      <c r="R25" s="837"/>
      <c r="S25" s="834"/>
      <c r="T25" s="837"/>
      <c r="U25" s="834"/>
      <c r="V25" s="834"/>
      <c r="W25" s="1079"/>
      <c r="X25" s="1065"/>
    </row>
    <row r="26" spans="3:24" ht="19.5" customHeight="1">
      <c r="C26" s="1063"/>
      <c r="D26" s="1066"/>
      <c r="E26" s="1066"/>
      <c r="F26" s="1066"/>
      <c r="G26" s="1069"/>
      <c r="H26" s="1072"/>
      <c r="I26" s="509"/>
      <c r="J26" s="509"/>
      <c r="K26" s="511"/>
      <c r="L26" s="534"/>
      <c r="M26" s="535"/>
      <c r="N26" s="513"/>
      <c r="O26" s="588" t="s">
        <v>423</v>
      </c>
      <c r="P26" s="515">
        <f>SUM(P22:P25)</f>
        <v>0</v>
      </c>
      <c r="Q26" s="516">
        <f>IF(AND(【3】見・契!G22="",G22=""),0,IF(【3】見・契!G22&lt;&gt;G22,IF(G22=1,"1,500",IF(G22=2,"1,300",IF(G22=3,"1,100","850"))),IF(OR(【3】見・契!Q26&lt;&gt;"1,500",【3】見・契!Q26&lt;&gt;"1,300",【3】見・契!Q26&lt;&gt;"1,100",【3】見・契!Q26&lt;&gt;"850"),【3】見・契!Q26,IF(G22="",0,IF(G22=1,"1,500",IF(G22=2,"1,300",IF(G22=3,"1,100","850")))))))</f>
        <v>0</v>
      </c>
      <c r="R26" s="537" t="str">
        <f>IF(【3】見・契!R26="","",【3】見・契!R26)</f>
        <v/>
      </c>
      <c r="S26" s="518">
        <f>IF(AND(【3】見・契!G22="",G22=""),0,IF(【3】見・契!G22&lt;&gt;G22,IF(G22=1,"14,000",IF(G22=2,"12,400",IF(G22=3,"10,300",IF(G22=4,"8,200")))),IF(OR(【3】見・契!S26&lt;&gt;"14,000",【3】見・契!S26&lt;&gt;"12,400",【3】見・契!S26&lt;&gt;"10,300",【3】見・契!S26&lt;&gt;"8,200"),【3】見・契!S26,IF(G22="",0,IF(G22=1,"14,000",IF(G22=2,"12,400",IF(G22=3,"10,300",IF(G22=4,"8,200",))))))))</f>
        <v>0</v>
      </c>
      <c r="T26" s="537" t="str">
        <f>IF(【3】見・契!T26="","",【3】見・契!T26)</f>
        <v/>
      </c>
      <c r="U26" s="520">
        <f>IF(AND(R26="",T26=""),0,(SUM(Q26*R26+S26*T26)))</f>
        <v>0</v>
      </c>
      <c r="V26" s="520">
        <f>IF(AND(P26="",U26=""),"",SUM(P26+U26))</f>
        <v>0</v>
      </c>
      <c r="W26" s="1080"/>
      <c r="X26" s="1066"/>
    </row>
    <row r="27" spans="3:24" ht="19.5" customHeight="1">
      <c r="C27" s="1061" t="str">
        <f>IF(【3】見・契!C27="","",【3】見・契!C27)</f>
        <v/>
      </c>
      <c r="D27" s="1064" t="str">
        <f>IF(【3】見・契!D27="","",【3】見・契!D27)</f>
        <v/>
      </c>
      <c r="E27" s="1064" t="str">
        <f>IF(【3】見・契!E27="","",【3】見・契!E27)</f>
        <v/>
      </c>
      <c r="F27" s="1064" t="str">
        <f>IF(【3】見・契!F27="","",【3】見・契!F27)</f>
        <v/>
      </c>
      <c r="G27" s="1067" t="str">
        <f>IF(【3】見・契!G27="","",【3】見・契!G27)</f>
        <v/>
      </c>
      <c r="H27" s="1070" t="str">
        <f>IF(【3】見・契!H27="","",【3】見・契!H27)</f>
        <v/>
      </c>
      <c r="I27" s="538" t="str">
        <f>IF(【3】見・契!I27="","",【3】見・契!I27)</f>
        <v/>
      </c>
      <c r="J27" s="521" t="str">
        <f>IF(【3】見・契!J27="","",【3】見・契!J27)</f>
        <v/>
      </c>
      <c r="K27" s="539" t="str">
        <f>IF(【3】見・契!K27="","",【3】見・契!K27)</f>
        <v/>
      </c>
      <c r="L27" s="522" t="str">
        <f>IF(【3】見・契!L27="","",【3】見・契!L27)</f>
        <v/>
      </c>
      <c r="M27" s="523" t="str">
        <f>IF(【3】見・契!M27="","",【3】見・契!M27)</f>
        <v/>
      </c>
      <c r="N27" s="500" t="str">
        <f>IF(I27="","",(SUM(L27:M27)))</f>
        <v/>
      </c>
      <c r="O27" s="711" t="str">
        <f>IF(【3】見・契!O27="","",【3】見・契!O27)</f>
        <v/>
      </c>
      <c r="P27" s="502" t="str">
        <f t="shared" ref="P27:P30" si="4">IF(O27="","",(IF(O27="",0,(N27*O27))))</f>
        <v/>
      </c>
      <c r="Q27" s="829"/>
      <c r="R27" s="835"/>
      <c r="S27" s="832"/>
      <c r="T27" s="835"/>
      <c r="U27" s="832"/>
      <c r="V27" s="832"/>
      <c r="W27" s="1078"/>
      <c r="X27" s="1064" t="str">
        <f>IF(【3】見・契!X27="","",【3】見・契!X27)</f>
        <v/>
      </c>
    </row>
    <row r="28" spans="3:24" ht="19.5" customHeight="1">
      <c r="C28" s="1062"/>
      <c r="D28" s="1065"/>
      <c r="E28" s="1065"/>
      <c r="F28" s="1065"/>
      <c r="G28" s="1068"/>
      <c r="H28" s="1071"/>
      <c r="I28" s="540" t="str">
        <f>IF(【3】見・契!I28="","",【3】見・契!I28)</f>
        <v/>
      </c>
      <c r="J28" s="524" t="str">
        <f>IF(【3】見・契!J28="","",【3】見・契!J28)</f>
        <v/>
      </c>
      <c r="K28" s="525" t="str">
        <f>IF(【3】見・契!K28="","",【3】見・契!K28)</f>
        <v/>
      </c>
      <c r="L28" s="526" t="str">
        <f>IF(【3】見・契!L28="","",【3】見・契!L28)</f>
        <v/>
      </c>
      <c r="M28" s="527" t="str">
        <f>IF(【3】見・契!M28="","",【3】見・契!M28)</f>
        <v/>
      </c>
      <c r="N28" s="506" t="str">
        <f>IF(I28="","",(SUM(L28:M28)))</f>
        <v/>
      </c>
      <c r="O28" s="528" t="str">
        <f>IF(【3】見・契!O28="","",【3】見・契!O28)</f>
        <v/>
      </c>
      <c r="P28" s="508" t="str">
        <f t="shared" si="4"/>
        <v/>
      </c>
      <c r="Q28" s="830"/>
      <c r="R28" s="836"/>
      <c r="S28" s="833"/>
      <c r="T28" s="836"/>
      <c r="U28" s="833"/>
      <c r="V28" s="833"/>
      <c r="W28" s="1079"/>
      <c r="X28" s="1065"/>
    </row>
    <row r="29" spans="3:24" ht="19.5" customHeight="1">
      <c r="C29" s="1062"/>
      <c r="D29" s="1065"/>
      <c r="E29" s="1065"/>
      <c r="F29" s="1065"/>
      <c r="G29" s="1068"/>
      <c r="H29" s="1071"/>
      <c r="I29" s="540" t="str">
        <f>IF(【3】見・契!I29="","",【3】見・契!I29)</f>
        <v/>
      </c>
      <c r="J29" s="524" t="str">
        <f>IF(【3】見・契!J29="","",【3】見・契!J29)</f>
        <v/>
      </c>
      <c r="K29" s="525" t="str">
        <f>IF(【3】見・契!K29="","",【3】見・契!K29)</f>
        <v/>
      </c>
      <c r="L29" s="526" t="str">
        <f>IF(【3】見・契!L29="","",【3】見・契!L29)</f>
        <v/>
      </c>
      <c r="M29" s="526" t="str">
        <f>IF(【3】見・契!M29="","",【3】見・契!M29)</f>
        <v/>
      </c>
      <c r="N29" s="506" t="str">
        <f>IF(I29="","",(SUM(L29:M29)))</f>
        <v/>
      </c>
      <c r="O29" s="528" t="str">
        <f>IF(【3】見・契!O29="","",【3】見・契!O29)</f>
        <v/>
      </c>
      <c r="P29" s="508" t="str">
        <f t="shared" si="4"/>
        <v/>
      </c>
      <c r="Q29" s="830"/>
      <c r="R29" s="836"/>
      <c r="S29" s="833"/>
      <c r="T29" s="836"/>
      <c r="U29" s="833"/>
      <c r="V29" s="833"/>
      <c r="W29" s="1079"/>
      <c r="X29" s="1065"/>
    </row>
    <row r="30" spans="3:24" ht="19.5" customHeight="1">
      <c r="C30" s="1062"/>
      <c r="D30" s="1065"/>
      <c r="E30" s="1065"/>
      <c r="F30" s="1065"/>
      <c r="G30" s="1068"/>
      <c r="H30" s="1071"/>
      <c r="I30" s="541" t="str">
        <f>IF(【3】見・契!I30="","",【3】見・契!I30)</f>
        <v/>
      </c>
      <c r="J30" s="529" t="str">
        <f>IF(【3】見・契!J30="","",【3】見・契!J30)</f>
        <v/>
      </c>
      <c r="K30" s="530" t="str">
        <f>IF(【3】見・契!K30="","",【3】見・契!K30)</f>
        <v/>
      </c>
      <c r="L30" s="531" t="str">
        <f>IF(【3】見・契!L30="","",【3】見・契!L30)</f>
        <v/>
      </c>
      <c r="M30" s="532" t="str">
        <f>IF(【3】見・契!M30="","",【3】見・契!M30)</f>
        <v/>
      </c>
      <c r="N30" s="506" t="str">
        <f>IF(I30="","",(SUM(L30:M30)))</f>
        <v/>
      </c>
      <c r="O30" s="533" t="str">
        <f>IF(【3】見・契!O30="","",【3】見・契!O30)</f>
        <v/>
      </c>
      <c r="P30" s="508" t="str">
        <f t="shared" si="4"/>
        <v/>
      </c>
      <c r="Q30" s="831"/>
      <c r="R30" s="837"/>
      <c r="S30" s="834"/>
      <c r="T30" s="837"/>
      <c r="U30" s="834"/>
      <c r="V30" s="834"/>
      <c r="W30" s="1079"/>
      <c r="X30" s="1065"/>
    </row>
    <row r="31" spans="3:24" ht="19.5" customHeight="1">
      <c r="C31" s="1063"/>
      <c r="D31" s="1066"/>
      <c r="E31" s="1066"/>
      <c r="F31" s="1066"/>
      <c r="G31" s="1069"/>
      <c r="H31" s="1072"/>
      <c r="I31" s="509"/>
      <c r="J31" s="509"/>
      <c r="K31" s="511"/>
      <c r="L31" s="534"/>
      <c r="M31" s="535"/>
      <c r="N31" s="513"/>
      <c r="O31" s="588" t="s">
        <v>423</v>
      </c>
      <c r="P31" s="515">
        <f>SUM(P27:P30)</f>
        <v>0</v>
      </c>
      <c r="Q31" s="516">
        <f>IF(AND(【3】見・契!G27="",G27=""),0,IF(【3】見・契!G27&lt;&gt;G27,IF(G27=1,"1,500",IF(G27=2,"1,300",IF(G27=3,"1,100","850"))),IF(OR(【3】見・契!Q31&lt;&gt;"1,500",【3】見・契!Q31&lt;&gt;"1,300",【3】見・契!Q31&lt;&gt;"1,100",【3】見・契!Q31&lt;&gt;"850"),【3】見・契!Q31,IF(G27="",0,IF(G27=1,"1,500",IF(G27=2,"1,300",IF(G27=3,"1,100","850")))))))</f>
        <v>0</v>
      </c>
      <c r="R31" s="537" t="str">
        <f>IF(【3】見・契!R31="","",【3】見・契!R31)</f>
        <v/>
      </c>
      <c r="S31" s="518">
        <f>IF(AND(【3】見・契!G27="",G27=""),0,IF(【3】見・契!G27&lt;&gt;G27,IF(G27=1,"14,000",IF(G27=2,"12,400",IF(G27=3,"10,300",IF(G27=4,"8,200")))),IF(OR(【3】見・契!S31&lt;&gt;"14,000",【3】見・契!S31&lt;&gt;"12,400",【3】見・契!S31&lt;&gt;"10,300",【3】見・契!S31&lt;&gt;"8,200"),【3】見・契!S31,IF(G27="",0,IF(G27=1,"14,000",IF(G27=2,"12,400",IF(G27=3,"10,300",IF(G27=4,"8,200",))))))))</f>
        <v>0</v>
      </c>
      <c r="T31" s="537" t="str">
        <f>IF(【3】見・契!T31="","",【3】見・契!T31)</f>
        <v/>
      </c>
      <c r="U31" s="520">
        <f>IF(AND(R31="",T31=""),0,(SUM(Q31*R31+S31*T31)))</f>
        <v>0</v>
      </c>
      <c r="V31" s="520">
        <f>IF(AND(P31="",U31=""),"",SUM(P31+U31))</f>
        <v>0</v>
      </c>
      <c r="W31" s="1080"/>
      <c r="X31" s="1066"/>
    </row>
    <row r="32" spans="3:24" ht="19.5" customHeight="1">
      <c r="C32" s="1061" t="str">
        <f>IF(【3】見・契!C32="","",【3】見・契!C32)</f>
        <v/>
      </c>
      <c r="D32" s="1064" t="str">
        <f>IF(【3】見・契!D32="","",【3】見・契!D32)</f>
        <v/>
      </c>
      <c r="E32" s="1064" t="str">
        <f>IF(【3】見・契!E32="","",【3】見・契!E32)</f>
        <v/>
      </c>
      <c r="F32" s="1064" t="str">
        <f>IF(【3】見・契!F32="","",【3】見・契!F32)</f>
        <v/>
      </c>
      <c r="G32" s="1067" t="str">
        <f>IF(【3】見・契!G32="","",【3】見・契!G32)</f>
        <v/>
      </c>
      <c r="H32" s="1070" t="str">
        <f>IF(【3】見・契!H32="","",【3】見・契!H32)</f>
        <v/>
      </c>
      <c r="I32" s="538" t="str">
        <f>IF(【3】見・契!I32="","",【3】見・契!I32)</f>
        <v/>
      </c>
      <c r="J32" s="521" t="str">
        <f>IF(【3】見・契!J32="","",【3】見・契!J32)</f>
        <v/>
      </c>
      <c r="K32" s="539" t="str">
        <f>IF(【3】見・契!K32="","",【3】見・契!K32)</f>
        <v/>
      </c>
      <c r="L32" s="522" t="str">
        <f>IF(【3】見・契!L32="","",【3】見・契!L32)</f>
        <v/>
      </c>
      <c r="M32" s="523" t="str">
        <f>IF(【3】見・契!M32="","",【3】見・契!M32)</f>
        <v/>
      </c>
      <c r="N32" s="500" t="str">
        <f>IF(I32="","",(SUM(L32:M32)))</f>
        <v/>
      </c>
      <c r="O32" s="711" t="str">
        <f>IF(【3】見・契!O32="","",【3】見・契!O32)</f>
        <v/>
      </c>
      <c r="P32" s="502" t="str">
        <f t="shared" ref="P32:P35" si="5">IF(O32="","",(IF(O32="",0,(N32*O32))))</f>
        <v/>
      </c>
      <c r="Q32" s="829"/>
      <c r="R32" s="835"/>
      <c r="S32" s="832"/>
      <c r="T32" s="835"/>
      <c r="U32" s="832"/>
      <c r="V32" s="832"/>
      <c r="W32" s="1078"/>
      <c r="X32" s="1064" t="str">
        <f>IF(【3】見・契!X32="","",【3】見・契!X32)</f>
        <v/>
      </c>
    </row>
    <row r="33" spans="3:24" ht="19.5" customHeight="1">
      <c r="C33" s="1062"/>
      <c r="D33" s="1065"/>
      <c r="E33" s="1065"/>
      <c r="F33" s="1065"/>
      <c r="G33" s="1068"/>
      <c r="H33" s="1071"/>
      <c r="I33" s="540" t="str">
        <f>IF(【3】見・契!I33="","",【3】見・契!I33)</f>
        <v/>
      </c>
      <c r="J33" s="524" t="str">
        <f>IF(【3】見・契!J33="","",【3】見・契!J33)</f>
        <v/>
      </c>
      <c r="K33" s="525" t="str">
        <f>IF(【3】見・契!K33="","",【3】見・契!K33)</f>
        <v/>
      </c>
      <c r="L33" s="526" t="str">
        <f>IF(【3】見・契!L33="","",【3】見・契!L33)</f>
        <v/>
      </c>
      <c r="M33" s="527" t="str">
        <f>IF(【3】見・契!M33="","",【3】見・契!M33)</f>
        <v/>
      </c>
      <c r="N33" s="506" t="str">
        <f>IF(I33="","",(SUM(L33:M33)))</f>
        <v/>
      </c>
      <c r="O33" s="528" t="str">
        <f>IF(【3】見・契!O33="","",【3】見・契!O33)</f>
        <v/>
      </c>
      <c r="P33" s="508" t="str">
        <f t="shared" si="5"/>
        <v/>
      </c>
      <c r="Q33" s="830"/>
      <c r="R33" s="836"/>
      <c r="S33" s="833"/>
      <c r="T33" s="836"/>
      <c r="U33" s="833"/>
      <c r="V33" s="833"/>
      <c r="W33" s="1079"/>
      <c r="X33" s="1065"/>
    </row>
    <row r="34" spans="3:24" ht="19.5" customHeight="1">
      <c r="C34" s="1062"/>
      <c r="D34" s="1065"/>
      <c r="E34" s="1065"/>
      <c r="F34" s="1065"/>
      <c r="G34" s="1068"/>
      <c r="H34" s="1071"/>
      <c r="I34" s="540" t="str">
        <f>IF(【3】見・契!I34="","",【3】見・契!I34)</f>
        <v/>
      </c>
      <c r="J34" s="524" t="str">
        <f>IF(【3】見・契!J34="","",【3】見・契!J34)</f>
        <v/>
      </c>
      <c r="K34" s="525" t="str">
        <f>IF(【3】見・契!K34="","",【3】見・契!K34)</f>
        <v/>
      </c>
      <c r="L34" s="526" t="str">
        <f>IF(【3】見・契!L34="","",【3】見・契!L34)</f>
        <v/>
      </c>
      <c r="M34" s="526" t="str">
        <f>IF(【3】見・契!M34="","",【3】見・契!M34)</f>
        <v/>
      </c>
      <c r="N34" s="506" t="str">
        <f>IF(I34="","",(SUM(L34:M34)))</f>
        <v/>
      </c>
      <c r="O34" s="528" t="str">
        <f>IF(【3】見・契!O34="","",【3】見・契!O34)</f>
        <v/>
      </c>
      <c r="P34" s="508" t="str">
        <f t="shared" si="5"/>
        <v/>
      </c>
      <c r="Q34" s="830"/>
      <c r="R34" s="836"/>
      <c r="S34" s="833"/>
      <c r="T34" s="836"/>
      <c r="U34" s="833"/>
      <c r="V34" s="833"/>
      <c r="W34" s="1079"/>
      <c r="X34" s="1065"/>
    </row>
    <row r="35" spans="3:24" ht="19.5" customHeight="1">
      <c r="C35" s="1062"/>
      <c r="D35" s="1065"/>
      <c r="E35" s="1065"/>
      <c r="F35" s="1065"/>
      <c r="G35" s="1068"/>
      <c r="H35" s="1071"/>
      <c r="I35" s="541" t="str">
        <f>IF(【3】見・契!I35="","",【3】見・契!I35)</f>
        <v/>
      </c>
      <c r="J35" s="529" t="str">
        <f>IF(【3】見・契!J35="","",【3】見・契!J35)</f>
        <v/>
      </c>
      <c r="K35" s="530" t="str">
        <f>IF(【3】見・契!K35="","",【3】見・契!K35)</f>
        <v/>
      </c>
      <c r="L35" s="531" t="str">
        <f>IF(【3】見・契!L35="","",【3】見・契!L35)</f>
        <v/>
      </c>
      <c r="M35" s="532" t="str">
        <f>IF(【3】見・契!M35="","",【3】見・契!M35)</f>
        <v/>
      </c>
      <c r="N35" s="506" t="str">
        <f>IF(I35="","",(SUM(L35:M35)))</f>
        <v/>
      </c>
      <c r="O35" s="533" t="str">
        <f>IF(【3】見・契!O35="","",【3】見・契!O35)</f>
        <v/>
      </c>
      <c r="P35" s="508" t="str">
        <f t="shared" si="5"/>
        <v/>
      </c>
      <c r="Q35" s="831"/>
      <c r="R35" s="837"/>
      <c r="S35" s="834"/>
      <c r="T35" s="837"/>
      <c r="U35" s="834"/>
      <c r="V35" s="834"/>
      <c r="W35" s="1079"/>
      <c r="X35" s="1065"/>
    </row>
    <row r="36" spans="3:24" ht="19.5" customHeight="1">
      <c r="C36" s="1063"/>
      <c r="D36" s="1066"/>
      <c r="E36" s="1066"/>
      <c r="F36" s="1066"/>
      <c r="G36" s="1069"/>
      <c r="H36" s="1072"/>
      <c r="I36" s="509"/>
      <c r="J36" s="509"/>
      <c r="K36" s="511"/>
      <c r="L36" s="534"/>
      <c r="M36" s="535"/>
      <c r="N36" s="513"/>
      <c r="O36" s="588" t="s">
        <v>423</v>
      </c>
      <c r="P36" s="515">
        <f>SUM(P32:P35)</f>
        <v>0</v>
      </c>
      <c r="Q36" s="516">
        <f>IF(AND(【3】見・契!G32="",G32=""),0,IF(【3】見・契!G32&lt;&gt;G32,IF(G32=1,"1,500",IF(G32=2,"1,300",IF(G32=3,"1,100","850"))),IF(OR(【3】見・契!Q36&lt;&gt;"1,500",【3】見・契!Q36&lt;&gt;"1,300",【3】見・契!Q36&lt;&gt;"1,100",【3】見・契!Q36&lt;&gt;"850"),【3】見・契!Q36,IF(G32="",0,IF(G32=1,"1,500",IF(G32=2,"1,300",IF(G32=3,"1,100","850")))))))</f>
        <v>0</v>
      </c>
      <c r="R36" s="537" t="str">
        <f>IF(【3】見・契!R36="","",【3】見・契!R36)</f>
        <v/>
      </c>
      <c r="S36" s="518">
        <f>IF(AND(【3】見・契!G32="",G32=""),0,IF(【3】見・契!G32&lt;&gt;G32,IF(G32=1,"14,000",IF(G32=2,"12,400",IF(G32=3,"10,300",IF(G32=4,"8,200")))),IF(OR(【3】見・契!S36&lt;&gt;"14,000",【3】見・契!S36&lt;&gt;"12,400",【3】見・契!S36&lt;&gt;"10,300",【3】見・契!S36&lt;&gt;"8,200"),【3】見・契!S36,IF(G32="",0,IF(G32=1,"14,000",IF(G32=2,"12,400",IF(G32=3,"10,300",IF(G32=4,"8,200",))))))))</f>
        <v>0</v>
      </c>
      <c r="T36" s="537" t="str">
        <f>IF(【3】見・契!T36="","",【3】見・契!T36)</f>
        <v/>
      </c>
      <c r="U36" s="520">
        <f>IF(AND(R36="",T36=""),0,(SUM(Q36*R36+S36*T36)))</f>
        <v>0</v>
      </c>
      <c r="V36" s="520">
        <f>IF(AND(P36="",U36=""),"",SUM(P36+U36))</f>
        <v>0</v>
      </c>
      <c r="W36" s="1080"/>
      <c r="X36" s="1066"/>
    </row>
    <row r="37" spans="3:24" ht="19.5" customHeight="1">
      <c r="C37" s="1061" t="str">
        <f>IF(【3】見・契!C37="","",【3】見・契!C37)</f>
        <v/>
      </c>
      <c r="D37" s="1064" t="str">
        <f>IF(【3】見・契!D37="","",【3】見・契!D37)</f>
        <v/>
      </c>
      <c r="E37" s="1064" t="str">
        <f>IF(【3】見・契!E37="","",【3】見・契!E37)</f>
        <v/>
      </c>
      <c r="F37" s="1064" t="str">
        <f>IF(【3】見・契!F37="","",【3】見・契!F37)</f>
        <v/>
      </c>
      <c r="G37" s="1067" t="str">
        <f>IF(【3】見・契!G37="","",【3】見・契!G37)</f>
        <v/>
      </c>
      <c r="H37" s="1070" t="str">
        <f>IF(【3】見・契!H37="","",【3】見・契!H37)</f>
        <v/>
      </c>
      <c r="I37" s="538" t="str">
        <f>IF(【3】見・契!I37="","",【3】見・契!I37)</f>
        <v/>
      </c>
      <c r="J37" s="521" t="str">
        <f>IF(【3】見・契!J37="","",【3】見・契!J37)</f>
        <v/>
      </c>
      <c r="K37" s="539" t="str">
        <f>IF(【3】見・契!K37="","",【3】見・契!K37)</f>
        <v/>
      </c>
      <c r="L37" s="522" t="str">
        <f>IF(【3】見・契!L37="","",【3】見・契!L37)</f>
        <v/>
      </c>
      <c r="M37" s="523" t="str">
        <f>IF(【3】見・契!M37="","",【3】見・契!M37)</f>
        <v/>
      </c>
      <c r="N37" s="500" t="str">
        <f>IF(I37="","",(SUM(L37:M37)))</f>
        <v/>
      </c>
      <c r="O37" s="711" t="str">
        <f>IF(【3】見・契!O37="","",【3】見・契!O37)</f>
        <v/>
      </c>
      <c r="P37" s="502" t="str">
        <f t="shared" ref="P37:P40" si="6">IF(O37="","",(IF(O37="",0,(N37*O37))))</f>
        <v/>
      </c>
      <c r="Q37" s="829"/>
      <c r="R37" s="835"/>
      <c r="S37" s="832"/>
      <c r="T37" s="835"/>
      <c r="U37" s="832"/>
      <c r="V37" s="832"/>
      <c r="W37" s="1078"/>
      <c r="X37" s="1064" t="str">
        <f>IF(【3】見・契!X37="","",【3】見・契!X37)</f>
        <v/>
      </c>
    </row>
    <row r="38" spans="3:24" ht="19.5" customHeight="1">
      <c r="C38" s="1062"/>
      <c r="D38" s="1065"/>
      <c r="E38" s="1065"/>
      <c r="F38" s="1065"/>
      <c r="G38" s="1068"/>
      <c r="H38" s="1071"/>
      <c r="I38" s="540" t="str">
        <f>IF(【3】見・契!I38="","",【3】見・契!I38)</f>
        <v/>
      </c>
      <c r="J38" s="524" t="str">
        <f>IF(【3】見・契!J38="","",【3】見・契!J38)</f>
        <v/>
      </c>
      <c r="K38" s="525" t="str">
        <f>IF(【3】見・契!K38="","",【3】見・契!K38)</f>
        <v/>
      </c>
      <c r="L38" s="526" t="str">
        <f>IF(【3】見・契!L38="","",【3】見・契!L38)</f>
        <v/>
      </c>
      <c r="M38" s="527" t="str">
        <f>IF(【3】見・契!M38="","",【3】見・契!M38)</f>
        <v/>
      </c>
      <c r="N38" s="506" t="str">
        <f>IF(I38="","",(SUM(L38:M38)))</f>
        <v/>
      </c>
      <c r="O38" s="528" t="str">
        <f>IF(【3】見・契!O38="","",【3】見・契!O38)</f>
        <v/>
      </c>
      <c r="P38" s="508" t="str">
        <f t="shared" si="6"/>
        <v/>
      </c>
      <c r="Q38" s="830"/>
      <c r="R38" s="836"/>
      <c r="S38" s="833"/>
      <c r="T38" s="836"/>
      <c r="U38" s="833"/>
      <c r="V38" s="833"/>
      <c r="W38" s="1079"/>
      <c r="X38" s="1065"/>
    </row>
    <row r="39" spans="3:24" ht="19.5" customHeight="1">
      <c r="C39" s="1062"/>
      <c r="D39" s="1065"/>
      <c r="E39" s="1065"/>
      <c r="F39" s="1065"/>
      <c r="G39" s="1068"/>
      <c r="H39" s="1071"/>
      <c r="I39" s="540" t="str">
        <f>IF(【3】見・契!I39="","",【3】見・契!I39)</f>
        <v/>
      </c>
      <c r="J39" s="524" t="str">
        <f>IF(【3】見・契!J39="","",【3】見・契!J39)</f>
        <v/>
      </c>
      <c r="K39" s="525" t="str">
        <f>IF(【3】見・契!K39="","",【3】見・契!K39)</f>
        <v/>
      </c>
      <c r="L39" s="526" t="str">
        <f>IF(【3】見・契!L39="","",【3】見・契!L39)</f>
        <v/>
      </c>
      <c r="M39" s="526" t="str">
        <f>IF(【3】見・契!M39="","",【3】見・契!M39)</f>
        <v/>
      </c>
      <c r="N39" s="506" t="str">
        <f>IF(I39="","",(SUM(L39:M39)))</f>
        <v/>
      </c>
      <c r="O39" s="528" t="str">
        <f>IF(【3】見・契!O39="","",【3】見・契!O39)</f>
        <v/>
      </c>
      <c r="P39" s="508" t="str">
        <f t="shared" si="6"/>
        <v/>
      </c>
      <c r="Q39" s="830"/>
      <c r="R39" s="836"/>
      <c r="S39" s="833"/>
      <c r="T39" s="836"/>
      <c r="U39" s="833"/>
      <c r="V39" s="833"/>
      <c r="W39" s="1079"/>
      <c r="X39" s="1065"/>
    </row>
    <row r="40" spans="3:24" ht="19.5" customHeight="1">
      <c r="C40" s="1062"/>
      <c r="D40" s="1065"/>
      <c r="E40" s="1065"/>
      <c r="F40" s="1065"/>
      <c r="G40" s="1068"/>
      <c r="H40" s="1071"/>
      <c r="I40" s="541" t="str">
        <f>IF(【3】見・契!I40="","",【3】見・契!I40)</f>
        <v/>
      </c>
      <c r="J40" s="529" t="str">
        <f>IF(【3】見・契!J40="","",【3】見・契!J40)</f>
        <v/>
      </c>
      <c r="K40" s="530" t="str">
        <f>IF(【3】見・契!K40="","",【3】見・契!K40)</f>
        <v/>
      </c>
      <c r="L40" s="531" t="str">
        <f>IF(【3】見・契!L40="","",【3】見・契!L40)</f>
        <v/>
      </c>
      <c r="M40" s="532" t="str">
        <f>IF(【3】見・契!M40="","",【3】見・契!M40)</f>
        <v/>
      </c>
      <c r="N40" s="506" t="str">
        <f>IF(I40="","",(SUM(L40:M40)))</f>
        <v/>
      </c>
      <c r="O40" s="533" t="str">
        <f>IF(【3】見・契!O40="","",【3】見・契!O40)</f>
        <v/>
      </c>
      <c r="P40" s="508" t="str">
        <f t="shared" si="6"/>
        <v/>
      </c>
      <c r="Q40" s="831"/>
      <c r="R40" s="837"/>
      <c r="S40" s="834"/>
      <c r="T40" s="837"/>
      <c r="U40" s="834"/>
      <c r="V40" s="834"/>
      <c r="W40" s="1079"/>
      <c r="X40" s="1065"/>
    </row>
    <row r="41" spans="3:24" ht="19.5" customHeight="1">
      <c r="C41" s="1063"/>
      <c r="D41" s="1066"/>
      <c r="E41" s="1066"/>
      <c r="F41" s="1066"/>
      <c r="G41" s="1069"/>
      <c r="H41" s="1072"/>
      <c r="I41" s="509"/>
      <c r="J41" s="509"/>
      <c r="K41" s="511"/>
      <c r="L41" s="534"/>
      <c r="M41" s="535"/>
      <c r="N41" s="513"/>
      <c r="O41" s="588" t="s">
        <v>423</v>
      </c>
      <c r="P41" s="515">
        <f>SUM(P37:P40)</f>
        <v>0</v>
      </c>
      <c r="Q41" s="516">
        <f>IF(AND(【3】見・契!G37="",G37=""),0,IF(【3】見・契!G37&lt;&gt;G37,IF(G37=1,"1,500",IF(G37=2,"1,300",IF(G37=3,"1,100","850"))),IF(OR(【3】見・契!Q41&lt;&gt;"1,500",【3】見・契!Q41&lt;&gt;"1,300",【3】見・契!Q41&lt;&gt;"1,100",【3】見・契!Q41&lt;&gt;"850"),【3】見・契!Q41,IF(G37="",0,IF(G37=1,"1,500",IF(G37=2,"1,300",IF(G37=3,"1,100","850")))))))</f>
        <v>0</v>
      </c>
      <c r="R41" s="537" t="str">
        <f>IF(【3】見・契!R41="","",【3】見・契!R41)</f>
        <v/>
      </c>
      <c r="S41" s="518">
        <f>IF(AND(【3】見・契!G37="",G37=""),0,IF(【3】見・契!G37&lt;&gt;G37,IF(G37=1,"14,000",IF(G37=2,"12,400",IF(G37=3,"10,300",IF(G37=4,"8,200")))),IF(OR(【3】見・契!S41&lt;&gt;"14,000",【3】見・契!S41&lt;&gt;"12,400",【3】見・契!S41&lt;&gt;"10,300",【3】見・契!S41&lt;&gt;"8,200"),【3】見・契!S41,IF(G37="",0,IF(G37=1,"14,000",IF(G37=2,"12,400",IF(G37=3,"10,300",IF(G37=4,"8,200",))))))))</f>
        <v>0</v>
      </c>
      <c r="T41" s="537" t="str">
        <f>IF(【3】見・契!T41="","",【3】見・契!T41)</f>
        <v/>
      </c>
      <c r="U41" s="520">
        <f>IF(AND(R41="",T41=""),0,(SUM(Q41*R41+S41*T41)))</f>
        <v>0</v>
      </c>
      <c r="V41" s="520">
        <f>IF(AND(P41="",U41=""),"",SUM(P41+U41))</f>
        <v>0</v>
      </c>
      <c r="W41" s="1080"/>
      <c r="X41" s="1066"/>
    </row>
    <row r="42" spans="3:24" ht="19.5" customHeight="1">
      <c r="C42" s="1061" t="str">
        <f>IF(【3】見・契!C42="","",【3】見・契!C42)</f>
        <v/>
      </c>
      <c r="D42" s="1064" t="str">
        <f>IF(【3】見・契!D42="","",【3】見・契!D42)</f>
        <v/>
      </c>
      <c r="E42" s="1064" t="str">
        <f>IF(【3】見・契!E42="","",【3】見・契!E42)</f>
        <v/>
      </c>
      <c r="F42" s="1064" t="str">
        <f>IF(【3】見・契!F42="","",【3】見・契!F42)</f>
        <v/>
      </c>
      <c r="G42" s="1067" t="str">
        <f>IF(【3】見・契!G42="","",【3】見・契!G42)</f>
        <v/>
      </c>
      <c r="H42" s="1070" t="str">
        <f>IF(【3】見・契!H42="","",【3】見・契!H42)</f>
        <v/>
      </c>
      <c r="I42" s="538" t="str">
        <f>IF(【3】見・契!I42="","",【3】見・契!I42)</f>
        <v/>
      </c>
      <c r="J42" s="521" t="str">
        <f>IF(【3】見・契!J42="","",【3】見・契!J42)</f>
        <v/>
      </c>
      <c r="K42" s="539" t="str">
        <f>IF(【3】見・契!K42="","",【3】見・契!K42)</f>
        <v/>
      </c>
      <c r="L42" s="522" t="str">
        <f>IF(【3】見・契!L42="","",【3】見・契!L42)</f>
        <v/>
      </c>
      <c r="M42" s="523" t="str">
        <f>IF(【3】見・契!M42="","",【3】見・契!M42)</f>
        <v/>
      </c>
      <c r="N42" s="500" t="str">
        <f>IF(I42="","",(SUM(L42:M42)))</f>
        <v/>
      </c>
      <c r="O42" s="711" t="str">
        <f>IF(【3】見・契!O42="","",【3】見・契!O42)</f>
        <v/>
      </c>
      <c r="P42" s="502" t="str">
        <f t="shared" ref="P42:P45" si="7">IF(O42="","",(IF(O42="",0,(N42*O42))))</f>
        <v/>
      </c>
      <c r="Q42" s="829"/>
      <c r="R42" s="835"/>
      <c r="S42" s="832"/>
      <c r="T42" s="835"/>
      <c r="U42" s="832"/>
      <c r="V42" s="832"/>
      <c r="W42" s="1078"/>
      <c r="X42" s="1064" t="str">
        <f>IF(【3】見・契!X42="","",【3】見・契!X42)</f>
        <v/>
      </c>
    </row>
    <row r="43" spans="3:24" ht="19.5" customHeight="1">
      <c r="C43" s="1062"/>
      <c r="D43" s="1065"/>
      <c r="E43" s="1065"/>
      <c r="F43" s="1065"/>
      <c r="G43" s="1068"/>
      <c r="H43" s="1071"/>
      <c r="I43" s="540" t="str">
        <f>IF(【3】見・契!I43="","",【3】見・契!I43)</f>
        <v/>
      </c>
      <c r="J43" s="524" t="str">
        <f>IF(【3】見・契!J43="","",【3】見・契!J43)</f>
        <v/>
      </c>
      <c r="K43" s="525" t="str">
        <f>IF(【3】見・契!K43="","",【3】見・契!K43)</f>
        <v/>
      </c>
      <c r="L43" s="526" t="str">
        <f>IF(【3】見・契!L43="","",【3】見・契!L43)</f>
        <v/>
      </c>
      <c r="M43" s="527" t="str">
        <f>IF(【3】見・契!M43="","",【3】見・契!M43)</f>
        <v/>
      </c>
      <c r="N43" s="506" t="str">
        <f>IF(I43="","",(SUM(L43:M43)))</f>
        <v/>
      </c>
      <c r="O43" s="528" t="str">
        <f>IF(【3】見・契!O43="","",【3】見・契!O43)</f>
        <v/>
      </c>
      <c r="P43" s="508" t="str">
        <f t="shared" si="7"/>
        <v/>
      </c>
      <c r="Q43" s="830"/>
      <c r="R43" s="836"/>
      <c r="S43" s="833"/>
      <c r="T43" s="836"/>
      <c r="U43" s="833"/>
      <c r="V43" s="833"/>
      <c r="W43" s="1079"/>
      <c r="X43" s="1065"/>
    </row>
    <row r="44" spans="3:24" ht="19.5" customHeight="1">
      <c r="C44" s="1062"/>
      <c r="D44" s="1065"/>
      <c r="E44" s="1065"/>
      <c r="F44" s="1065"/>
      <c r="G44" s="1068"/>
      <c r="H44" s="1071"/>
      <c r="I44" s="540" t="str">
        <f>IF(【3】見・契!I44="","",【3】見・契!I44)</f>
        <v/>
      </c>
      <c r="J44" s="524" t="str">
        <f>IF(【3】見・契!J44="","",【3】見・契!J44)</f>
        <v/>
      </c>
      <c r="K44" s="525" t="str">
        <f>IF(【3】見・契!K44="","",【3】見・契!K44)</f>
        <v/>
      </c>
      <c r="L44" s="526" t="str">
        <f>IF(【3】見・契!L44="","",【3】見・契!L44)</f>
        <v/>
      </c>
      <c r="M44" s="526" t="str">
        <f>IF(【3】見・契!M44="","",【3】見・契!M44)</f>
        <v/>
      </c>
      <c r="N44" s="506" t="str">
        <f>IF(I44="","",(SUM(L44:M44)))</f>
        <v/>
      </c>
      <c r="O44" s="528" t="str">
        <f>IF(【3】見・契!O44="","",【3】見・契!O44)</f>
        <v/>
      </c>
      <c r="P44" s="508" t="str">
        <f t="shared" si="7"/>
        <v/>
      </c>
      <c r="Q44" s="830"/>
      <c r="R44" s="836"/>
      <c r="S44" s="833"/>
      <c r="T44" s="836"/>
      <c r="U44" s="833"/>
      <c r="V44" s="833"/>
      <c r="W44" s="1079"/>
      <c r="X44" s="1065"/>
    </row>
    <row r="45" spans="3:24" ht="19.5" customHeight="1">
      <c r="C45" s="1062"/>
      <c r="D45" s="1065"/>
      <c r="E45" s="1065"/>
      <c r="F45" s="1065"/>
      <c r="G45" s="1068"/>
      <c r="H45" s="1071"/>
      <c r="I45" s="541" t="str">
        <f>IF(【3】見・契!I45="","",【3】見・契!I45)</f>
        <v/>
      </c>
      <c r="J45" s="529" t="str">
        <f>IF(【3】見・契!J45="","",【3】見・契!J45)</f>
        <v/>
      </c>
      <c r="K45" s="530" t="str">
        <f>IF(【3】見・契!K45="","",【3】見・契!K45)</f>
        <v/>
      </c>
      <c r="L45" s="531" t="str">
        <f>IF(【3】見・契!L45="","",【3】見・契!L45)</f>
        <v/>
      </c>
      <c r="M45" s="532" t="str">
        <f>IF(【3】見・契!M45="","",【3】見・契!M45)</f>
        <v/>
      </c>
      <c r="N45" s="506" t="str">
        <f>IF(I45="","",(SUM(L45:M45)))</f>
        <v/>
      </c>
      <c r="O45" s="533" t="str">
        <f>IF(【3】見・契!O45="","",【3】見・契!O45)</f>
        <v/>
      </c>
      <c r="P45" s="508" t="str">
        <f t="shared" si="7"/>
        <v/>
      </c>
      <c r="Q45" s="831"/>
      <c r="R45" s="837"/>
      <c r="S45" s="834"/>
      <c r="T45" s="837"/>
      <c r="U45" s="834"/>
      <c r="V45" s="834"/>
      <c r="W45" s="1079"/>
      <c r="X45" s="1065"/>
    </row>
    <row r="46" spans="3:24" ht="19.5" customHeight="1">
      <c r="C46" s="1063"/>
      <c r="D46" s="1066"/>
      <c r="E46" s="1066"/>
      <c r="F46" s="1066"/>
      <c r="G46" s="1069"/>
      <c r="H46" s="1072"/>
      <c r="I46" s="509"/>
      <c r="J46" s="509"/>
      <c r="K46" s="511"/>
      <c r="L46" s="534"/>
      <c r="M46" s="535"/>
      <c r="N46" s="513"/>
      <c r="O46" s="588" t="s">
        <v>423</v>
      </c>
      <c r="P46" s="515">
        <f>SUM(P42:P45)</f>
        <v>0</v>
      </c>
      <c r="Q46" s="516">
        <f>IF(AND(【3】見・契!G42="",G42=""),0,IF(【3】見・契!G42&lt;&gt;G42,IF(G42=1,"1,500",IF(G42=2,"1,300",IF(G42=3,"1,100","850"))),IF(OR(【3】見・契!Q46&lt;&gt;"1,500",【3】見・契!Q46&lt;&gt;"1,300",【3】見・契!Q46&lt;&gt;"1,100",【3】見・契!Q46&lt;&gt;"850"),【3】見・契!Q46,IF(G42="",0,IF(G42=1,"1,500",IF(G42=2,"1,300",IF(G42=3,"1,100","850")))))))</f>
        <v>0</v>
      </c>
      <c r="R46" s="537" t="str">
        <f>IF(【3】見・契!R46="","",【3】見・契!R46)</f>
        <v/>
      </c>
      <c r="S46" s="518">
        <f>IF(AND(【3】見・契!G42="",G42=""),0,IF(【3】見・契!G42&lt;&gt;G42,IF(G42=1,"14,000",IF(G42=2,"12,400",IF(G42=3,"10,300",IF(G42=4,"8,200")))),IF(OR(【3】見・契!S46&lt;&gt;"14,000",【3】見・契!S46&lt;&gt;"12,400",【3】見・契!S46&lt;&gt;"10,300",【3】見・契!S46&lt;&gt;"8,200"),【3】見・契!S46,IF(G42="",0,IF(G42=1,"14,000",IF(G42=2,"12,400",IF(G42=3,"10,300",IF(G42=4,"8,200",))))))))</f>
        <v>0</v>
      </c>
      <c r="T46" s="537" t="str">
        <f>IF(【3】見・契!T46="","",【3】見・契!T46)</f>
        <v/>
      </c>
      <c r="U46" s="520">
        <f>IF(AND(R46="",T46=""),0,(SUM(Q46*R46+S46*T46)))</f>
        <v>0</v>
      </c>
      <c r="V46" s="520">
        <f>IF(AND(P46="",U46=""),"",SUM(P46+U46))</f>
        <v>0</v>
      </c>
      <c r="W46" s="1080"/>
      <c r="X46" s="1066"/>
    </row>
    <row r="47" spans="3:24" ht="19.5" customHeight="1">
      <c r="C47" s="1061" t="str">
        <f>IF(【3】見・契!C47="","",【3】見・契!C47)</f>
        <v/>
      </c>
      <c r="D47" s="1064" t="str">
        <f>IF(【3】見・契!D47="","",【3】見・契!D47)</f>
        <v/>
      </c>
      <c r="E47" s="1064" t="str">
        <f>IF(【3】見・契!E47="","",【3】見・契!E47)</f>
        <v/>
      </c>
      <c r="F47" s="1064" t="str">
        <f>IF(【3】見・契!F47="","",【3】見・契!F47)</f>
        <v/>
      </c>
      <c r="G47" s="1067" t="str">
        <f>IF(【3】見・契!G47="","",【3】見・契!G47)</f>
        <v/>
      </c>
      <c r="H47" s="1070" t="str">
        <f>IF(【3】見・契!H47="","",【3】見・契!H47)</f>
        <v/>
      </c>
      <c r="I47" s="538" t="str">
        <f>IF(【3】見・契!I47="","",【3】見・契!I47)</f>
        <v/>
      </c>
      <c r="J47" s="521" t="str">
        <f>IF(【3】見・契!J47="","",【3】見・契!J47)</f>
        <v/>
      </c>
      <c r="K47" s="539" t="str">
        <f>IF(【3】見・契!K47="","",【3】見・契!K47)</f>
        <v/>
      </c>
      <c r="L47" s="522" t="str">
        <f>IF(【3】見・契!L47="","",【3】見・契!L47)</f>
        <v/>
      </c>
      <c r="M47" s="523" t="str">
        <f>IF(【3】見・契!M47="","",【3】見・契!M47)</f>
        <v/>
      </c>
      <c r="N47" s="500" t="str">
        <f>IF(I47="","",(SUM(L47:M47)))</f>
        <v/>
      </c>
      <c r="O47" s="711" t="str">
        <f>IF(【3】見・契!O47="","",【3】見・契!O47)</f>
        <v/>
      </c>
      <c r="P47" s="502" t="str">
        <f t="shared" ref="P47:P50" si="8">IF(O47="","",(IF(O47="",0,(N47*O47))))</f>
        <v/>
      </c>
      <c r="Q47" s="829"/>
      <c r="R47" s="835"/>
      <c r="S47" s="832"/>
      <c r="T47" s="835"/>
      <c r="U47" s="832"/>
      <c r="V47" s="832"/>
      <c r="W47" s="1078"/>
      <c r="X47" s="1064" t="str">
        <f>IF(【3】見・契!X47="","",【3】見・契!X47)</f>
        <v/>
      </c>
    </row>
    <row r="48" spans="3:24" ht="19.5" customHeight="1">
      <c r="C48" s="1062"/>
      <c r="D48" s="1065"/>
      <c r="E48" s="1065"/>
      <c r="F48" s="1065"/>
      <c r="G48" s="1068"/>
      <c r="H48" s="1071"/>
      <c r="I48" s="540" t="str">
        <f>IF(【3】見・契!I48="","",【3】見・契!I48)</f>
        <v/>
      </c>
      <c r="J48" s="524" t="str">
        <f>IF(【3】見・契!J48="","",【3】見・契!J48)</f>
        <v/>
      </c>
      <c r="K48" s="525" t="str">
        <f>IF(【3】見・契!K48="","",【3】見・契!K48)</f>
        <v/>
      </c>
      <c r="L48" s="526" t="str">
        <f>IF(【3】見・契!L48="","",【3】見・契!L48)</f>
        <v/>
      </c>
      <c r="M48" s="527" t="str">
        <f>IF(【3】見・契!M48="","",【3】見・契!M48)</f>
        <v/>
      </c>
      <c r="N48" s="506" t="str">
        <f>IF(I48="","",(SUM(L48:M48)))</f>
        <v/>
      </c>
      <c r="O48" s="528" t="str">
        <f>IF(【3】見・契!O48="","",【3】見・契!O48)</f>
        <v/>
      </c>
      <c r="P48" s="508" t="str">
        <f t="shared" si="8"/>
        <v/>
      </c>
      <c r="Q48" s="830"/>
      <c r="R48" s="836"/>
      <c r="S48" s="833"/>
      <c r="T48" s="836"/>
      <c r="U48" s="833"/>
      <c r="V48" s="833"/>
      <c r="W48" s="1079"/>
      <c r="X48" s="1065"/>
    </row>
    <row r="49" spans="3:24" ht="19.5" customHeight="1">
      <c r="C49" s="1062"/>
      <c r="D49" s="1065"/>
      <c r="E49" s="1065"/>
      <c r="F49" s="1065"/>
      <c r="G49" s="1068"/>
      <c r="H49" s="1071"/>
      <c r="I49" s="540" t="str">
        <f>IF(【3】見・契!I49="","",【3】見・契!I49)</f>
        <v/>
      </c>
      <c r="J49" s="524" t="str">
        <f>IF(【3】見・契!J49="","",【3】見・契!J49)</f>
        <v/>
      </c>
      <c r="K49" s="525" t="str">
        <f>IF(【3】見・契!K49="","",【3】見・契!K49)</f>
        <v/>
      </c>
      <c r="L49" s="526" t="str">
        <f>IF(【3】見・契!L49="","",【3】見・契!L49)</f>
        <v/>
      </c>
      <c r="M49" s="526" t="str">
        <f>IF(【3】見・契!M49="","",【3】見・契!M49)</f>
        <v/>
      </c>
      <c r="N49" s="506" t="str">
        <f>IF(I49="","",(SUM(L49:M49)))</f>
        <v/>
      </c>
      <c r="O49" s="528" t="str">
        <f>IF(【3】見・契!O49="","",【3】見・契!O49)</f>
        <v/>
      </c>
      <c r="P49" s="508" t="str">
        <f t="shared" si="8"/>
        <v/>
      </c>
      <c r="Q49" s="830"/>
      <c r="R49" s="836"/>
      <c r="S49" s="833"/>
      <c r="T49" s="836"/>
      <c r="U49" s="833"/>
      <c r="V49" s="833"/>
      <c r="W49" s="1079"/>
      <c r="X49" s="1065"/>
    </row>
    <row r="50" spans="3:24" ht="19.5" customHeight="1">
      <c r="C50" s="1062"/>
      <c r="D50" s="1065"/>
      <c r="E50" s="1065"/>
      <c r="F50" s="1065"/>
      <c r="G50" s="1068"/>
      <c r="H50" s="1071"/>
      <c r="I50" s="541" t="str">
        <f>IF(【3】見・契!I50="","",【3】見・契!I50)</f>
        <v/>
      </c>
      <c r="J50" s="529" t="str">
        <f>IF(【3】見・契!J50="","",【3】見・契!J50)</f>
        <v/>
      </c>
      <c r="K50" s="530" t="str">
        <f>IF(【3】見・契!K50="","",【3】見・契!K50)</f>
        <v/>
      </c>
      <c r="L50" s="531" t="str">
        <f>IF(【3】見・契!L50="","",【3】見・契!L50)</f>
        <v/>
      </c>
      <c r="M50" s="532" t="str">
        <f>IF(【3】見・契!M50="","",【3】見・契!M50)</f>
        <v/>
      </c>
      <c r="N50" s="506" t="str">
        <f>IF(I50="","",(SUM(L50:M50)))</f>
        <v/>
      </c>
      <c r="O50" s="533" t="str">
        <f>IF(【3】見・契!O50="","",【3】見・契!O50)</f>
        <v/>
      </c>
      <c r="P50" s="508" t="str">
        <f t="shared" si="8"/>
        <v/>
      </c>
      <c r="Q50" s="831"/>
      <c r="R50" s="837"/>
      <c r="S50" s="834"/>
      <c r="T50" s="837"/>
      <c r="U50" s="834"/>
      <c r="V50" s="834"/>
      <c r="W50" s="1079"/>
      <c r="X50" s="1065"/>
    </row>
    <row r="51" spans="3:24" ht="19.5" customHeight="1">
      <c r="C51" s="1063"/>
      <c r="D51" s="1066"/>
      <c r="E51" s="1066"/>
      <c r="F51" s="1066"/>
      <c r="G51" s="1069"/>
      <c r="H51" s="1072"/>
      <c r="I51" s="509"/>
      <c r="J51" s="509"/>
      <c r="K51" s="511"/>
      <c r="L51" s="534"/>
      <c r="M51" s="535"/>
      <c r="N51" s="513"/>
      <c r="O51" s="588" t="s">
        <v>423</v>
      </c>
      <c r="P51" s="515">
        <f>SUM(P47:P50)</f>
        <v>0</v>
      </c>
      <c r="Q51" s="516">
        <f>IF(AND(【3】見・契!G47="",G47=""),0,IF(【3】見・契!G47&lt;&gt;G47,IF(G47=1,"1,500",IF(G47=2,"1,300",IF(G47=3,"1,100","850"))),IF(OR(【3】見・契!Q51&lt;&gt;"1,500",【3】見・契!Q51&lt;&gt;"1,300",【3】見・契!Q51&lt;&gt;"1,100",【3】見・契!Q51&lt;&gt;"850"),【3】見・契!Q51,IF(G47="",0,IF(G47=1,"1,500",IF(G47=2,"1,300",IF(G47=3,"1,100","850")))))))</f>
        <v>0</v>
      </c>
      <c r="R51" s="537" t="str">
        <f>IF(【3】見・契!R51="","",【3】見・契!R51)</f>
        <v/>
      </c>
      <c r="S51" s="518">
        <f>IF(AND(【3】見・契!G47="",G47=""),0,IF(【3】見・契!G47&lt;&gt;G47,IF(G47=1,"14,000",IF(G47=2,"12,400",IF(G47=3,"10,300",IF(G47=4,"8,200")))),IF(OR(【3】見・契!S51&lt;&gt;"14,000",【3】見・契!S51&lt;&gt;"12,400",【3】見・契!S51&lt;&gt;"10,300",【3】見・契!S51&lt;&gt;"8,200"),【3】見・契!S51,IF(G47="",0,IF(G47=1,"14,000",IF(G47=2,"12,400",IF(G47=3,"10,300",IF(G47=4,"8,200",))))))))</f>
        <v>0</v>
      </c>
      <c r="T51" s="537" t="str">
        <f>IF(【3】見・契!T51="","",【3】見・契!T51)</f>
        <v/>
      </c>
      <c r="U51" s="520">
        <f>IF(AND(R51="",T51=""),0,(SUM(Q51*R51+S51*T51)))</f>
        <v>0</v>
      </c>
      <c r="V51" s="520">
        <f>IF(AND(P51="",U51=""),"",SUM(P51+U51))</f>
        <v>0</v>
      </c>
      <c r="W51" s="1080"/>
      <c r="X51" s="1066"/>
    </row>
    <row r="52" spans="3:24" ht="19.5" customHeight="1">
      <c r="C52" s="1061" t="str">
        <f>IF(【3】見・契!C52="","",【3】見・契!C52)</f>
        <v/>
      </c>
      <c r="D52" s="1064" t="str">
        <f>IF(【3】見・契!D52="","",【3】見・契!D52)</f>
        <v/>
      </c>
      <c r="E52" s="1064" t="str">
        <f>IF(【3】見・契!E52="","",【3】見・契!E52)</f>
        <v/>
      </c>
      <c r="F52" s="1064" t="str">
        <f>IF(【3】見・契!F52="","",【3】見・契!F52)</f>
        <v/>
      </c>
      <c r="G52" s="1067" t="str">
        <f>IF(【3】見・契!G52="","",【3】見・契!G52)</f>
        <v/>
      </c>
      <c r="H52" s="1070" t="str">
        <f>IF(【3】見・契!H52="","",【3】見・契!H52)</f>
        <v/>
      </c>
      <c r="I52" s="538" t="str">
        <f>IF(【3】見・契!I52="","",【3】見・契!I52)</f>
        <v/>
      </c>
      <c r="J52" s="521" t="str">
        <f>IF(【3】見・契!J52="","",【3】見・契!J52)</f>
        <v/>
      </c>
      <c r="K52" s="539" t="str">
        <f>IF(【3】見・契!K52="","",【3】見・契!K52)</f>
        <v/>
      </c>
      <c r="L52" s="522" t="str">
        <f>IF(【3】見・契!L52="","",【3】見・契!L52)</f>
        <v/>
      </c>
      <c r="M52" s="523" t="str">
        <f>IF(【3】見・契!M52="","",【3】見・契!M52)</f>
        <v/>
      </c>
      <c r="N52" s="500" t="str">
        <f>IF(I52="","",(SUM(L52:M52)))</f>
        <v/>
      </c>
      <c r="O52" s="711" t="str">
        <f>IF(【3】見・契!O52="","",【3】見・契!O52)</f>
        <v/>
      </c>
      <c r="P52" s="502" t="str">
        <f t="shared" ref="P52:P55" si="9">IF(O52="","",(IF(O52="",0,(N52*O52))))</f>
        <v/>
      </c>
      <c r="Q52" s="829"/>
      <c r="R52" s="835"/>
      <c r="S52" s="832"/>
      <c r="T52" s="835"/>
      <c r="U52" s="832"/>
      <c r="V52" s="832"/>
      <c r="W52" s="1078"/>
      <c r="X52" s="1064" t="str">
        <f>IF(【3】見・契!X52="","",【3】見・契!X52)</f>
        <v/>
      </c>
    </row>
    <row r="53" spans="3:24" ht="19.5" customHeight="1">
      <c r="C53" s="1062"/>
      <c r="D53" s="1065"/>
      <c r="E53" s="1065"/>
      <c r="F53" s="1065"/>
      <c r="G53" s="1068"/>
      <c r="H53" s="1071"/>
      <c r="I53" s="540" t="str">
        <f>IF(【3】見・契!I53="","",【3】見・契!I53)</f>
        <v/>
      </c>
      <c r="J53" s="524" t="str">
        <f>IF(【3】見・契!J53="","",【3】見・契!J53)</f>
        <v/>
      </c>
      <c r="K53" s="525" t="str">
        <f>IF(【3】見・契!K53="","",【3】見・契!K53)</f>
        <v/>
      </c>
      <c r="L53" s="526" t="str">
        <f>IF(【3】見・契!L53="","",【3】見・契!L53)</f>
        <v/>
      </c>
      <c r="M53" s="527" t="str">
        <f>IF(【3】見・契!M53="","",【3】見・契!M53)</f>
        <v/>
      </c>
      <c r="N53" s="506" t="str">
        <f>IF(I53="","",(SUM(L53:M53)))</f>
        <v/>
      </c>
      <c r="O53" s="528" t="str">
        <f>IF(【3】見・契!O53="","",【3】見・契!O53)</f>
        <v/>
      </c>
      <c r="P53" s="508" t="str">
        <f t="shared" si="9"/>
        <v/>
      </c>
      <c r="Q53" s="830"/>
      <c r="R53" s="836"/>
      <c r="S53" s="833"/>
      <c r="T53" s="836"/>
      <c r="U53" s="833"/>
      <c r="V53" s="833"/>
      <c r="W53" s="1079"/>
      <c r="X53" s="1065"/>
    </row>
    <row r="54" spans="3:24" ht="19.5" customHeight="1">
      <c r="C54" s="1062"/>
      <c r="D54" s="1065"/>
      <c r="E54" s="1065"/>
      <c r="F54" s="1065"/>
      <c r="G54" s="1068"/>
      <c r="H54" s="1071"/>
      <c r="I54" s="540" t="str">
        <f>IF(【3】見・契!I54="","",【3】見・契!I54)</f>
        <v/>
      </c>
      <c r="J54" s="524" t="str">
        <f>IF(【3】見・契!J54="","",【3】見・契!J54)</f>
        <v/>
      </c>
      <c r="K54" s="525" t="str">
        <f>IF(【3】見・契!K54="","",【3】見・契!K54)</f>
        <v/>
      </c>
      <c r="L54" s="526" t="str">
        <f>IF(【3】見・契!L54="","",【3】見・契!L54)</f>
        <v/>
      </c>
      <c r="M54" s="526" t="str">
        <f>IF(【3】見・契!M54="","",【3】見・契!M54)</f>
        <v/>
      </c>
      <c r="N54" s="506" t="str">
        <f>IF(I54="","",(SUM(L54:M54)))</f>
        <v/>
      </c>
      <c r="O54" s="528" t="str">
        <f>IF(【3】見・契!O54="","",【3】見・契!O54)</f>
        <v/>
      </c>
      <c r="P54" s="508" t="str">
        <f t="shared" si="9"/>
        <v/>
      </c>
      <c r="Q54" s="830"/>
      <c r="R54" s="836"/>
      <c r="S54" s="833"/>
      <c r="T54" s="836"/>
      <c r="U54" s="833"/>
      <c r="V54" s="833"/>
      <c r="W54" s="1079"/>
      <c r="X54" s="1065"/>
    </row>
    <row r="55" spans="3:24" ht="19.5" customHeight="1">
      <c r="C55" s="1062"/>
      <c r="D55" s="1065"/>
      <c r="E55" s="1065"/>
      <c r="F55" s="1065"/>
      <c r="G55" s="1068"/>
      <c r="H55" s="1071"/>
      <c r="I55" s="541" t="str">
        <f>IF(【3】見・契!I55="","",【3】見・契!I55)</f>
        <v/>
      </c>
      <c r="J55" s="529" t="str">
        <f>IF(【3】見・契!J55="","",【3】見・契!J55)</f>
        <v/>
      </c>
      <c r="K55" s="530" t="str">
        <f>IF(【3】見・契!K55="","",【3】見・契!K55)</f>
        <v/>
      </c>
      <c r="L55" s="531" t="str">
        <f>IF(【3】見・契!L55="","",【3】見・契!L55)</f>
        <v/>
      </c>
      <c r="M55" s="532" t="str">
        <f>IF(【3】見・契!M55="","",【3】見・契!M55)</f>
        <v/>
      </c>
      <c r="N55" s="506" t="str">
        <f>IF(I55="","",(SUM(L55:M55)))</f>
        <v/>
      </c>
      <c r="O55" s="533" t="str">
        <f>IF(【3】見・契!O55="","",【3】見・契!O55)</f>
        <v/>
      </c>
      <c r="P55" s="508" t="str">
        <f t="shared" si="9"/>
        <v/>
      </c>
      <c r="Q55" s="831"/>
      <c r="R55" s="837"/>
      <c r="S55" s="834"/>
      <c r="T55" s="837"/>
      <c r="U55" s="834"/>
      <c r="V55" s="834"/>
      <c r="W55" s="1079"/>
      <c r="X55" s="1065"/>
    </row>
    <row r="56" spans="3:24" ht="19.5" customHeight="1">
      <c r="C56" s="1063"/>
      <c r="D56" s="1066"/>
      <c r="E56" s="1066"/>
      <c r="F56" s="1066"/>
      <c r="G56" s="1069"/>
      <c r="H56" s="1072"/>
      <c r="I56" s="509"/>
      <c r="J56" s="509"/>
      <c r="K56" s="511"/>
      <c r="L56" s="534"/>
      <c r="M56" s="535"/>
      <c r="N56" s="513"/>
      <c r="O56" s="588" t="s">
        <v>423</v>
      </c>
      <c r="P56" s="515">
        <f>SUM(P52:P55)</f>
        <v>0</v>
      </c>
      <c r="Q56" s="516">
        <f>IF(AND(【3】見・契!G52="",G52=""),0,IF(【3】見・契!G52&lt;&gt;G52,IF(G52=1,"1,500",IF(G52=2,"1,300",IF(G52=3,"1,100","850"))),IF(OR(【3】見・契!Q56&lt;&gt;"1,500",【3】見・契!Q56&lt;&gt;"1,300",【3】見・契!Q56&lt;&gt;"1,100",【3】見・契!Q56&lt;&gt;"850"),【3】見・契!Q56,IF(G52="",0,IF(G52=1,"1,500",IF(G52=2,"1,300",IF(G52=3,"1,100","850")))))))</f>
        <v>0</v>
      </c>
      <c r="R56" s="537" t="str">
        <f>IF(【3】見・契!R56="","",【3】見・契!R56)</f>
        <v/>
      </c>
      <c r="S56" s="518">
        <f>IF(AND(【3】見・契!G52="",G52=""),0,IF(【3】見・契!G52&lt;&gt;G52,IF(G52=1,"14,000",IF(G52=2,"12,400",IF(G52=3,"10,300",IF(G52=4,"8,200")))),IF(OR(【3】見・契!S56&lt;&gt;"14,000",【3】見・契!S56&lt;&gt;"12,400",【3】見・契!S56&lt;&gt;"10,300",【3】見・契!S56&lt;&gt;"8,200"),【3】見・契!S56,IF(G52="",0,IF(G52=1,"14,000",IF(G52=2,"12,400",IF(G52=3,"10,300",IF(G52=4,"8,200",))))))))</f>
        <v>0</v>
      </c>
      <c r="T56" s="537" t="str">
        <f>IF(【3】見・契!T56="","",【3】見・契!T56)</f>
        <v/>
      </c>
      <c r="U56" s="520">
        <f>IF(AND(R56="",T56=""),0,(SUM(Q56*R56+S56*T56)))</f>
        <v>0</v>
      </c>
      <c r="V56" s="520">
        <f>IF(AND(P56="",U56=""),"",SUM(P56+U56))</f>
        <v>0</v>
      </c>
      <c r="W56" s="1080"/>
      <c r="X56" s="1066"/>
    </row>
    <row r="57" spans="3:24" ht="19.5" customHeight="1">
      <c r="C57" s="1061" t="str">
        <f>IF(【3】見・契!C57="","",【3】見・契!C57)</f>
        <v/>
      </c>
      <c r="D57" s="1064" t="str">
        <f>IF(【3】見・契!D57="","",【3】見・契!D57)</f>
        <v/>
      </c>
      <c r="E57" s="1064" t="str">
        <f>IF(【3】見・契!E57="","",【3】見・契!E57)</f>
        <v/>
      </c>
      <c r="F57" s="1064" t="str">
        <f>IF(【3】見・契!F57="","",【3】見・契!F57)</f>
        <v/>
      </c>
      <c r="G57" s="1067" t="str">
        <f>IF(【3】見・契!G57="","",【3】見・契!G57)</f>
        <v/>
      </c>
      <c r="H57" s="1070" t="str">
        <f>IF(【3】見・契!H57="","",【3】見・契!H57)</f>
        <v/>
      </c>
      <c r="I57" s="538" t="str">
        <f>IF(【3】見・契!I57="","",【3】見・契!I57)</f>
        <v/>
      </c>
      <c r="J57" s="521" t="str">
        <f>IF(【3】見・契!J57="","",【3】見・契!J57)</f>
        <v/>
      </c>
      <c r="K57" s="539" t="str">
        <f>IF(【3】見・契!K57="","",【3】見・契!K57)</f>
        <v/>
      </c>
      <c r="L57" s="522" t="str">
        <f>IF(【3】見・契!L57="","",【3】見・契!L57)</f>
        <v/>
      </c>
      <c r="M57" s="523" t="str">
        <f>IF(【3】見・契!M57="","",【3】見・契!M57)</f>
        <v/>
      </c>
      <c r="N57" s="500" t="str">
        <f>IF(I57="","",(SUM(L57:M57)))</f>
        <v/>
      </c>
      <c r="O57" s="711" t="str">
        <f>IF(【3】見・契!O57="","",【3】見・契!O57)</f>
        <v/>
      </c>
      <c r="P57" s="502" t="str">
        <f t="shared" ref="P57:P60" si="10">IF(O57="","",(IF(O57="",0,(N57*O57))))</f>
        <v/>
      </c>
      <c r="Q57" s="829"/>
      <c r="R57" s="835"/>
      <c r="S57" s="832"/>
      <c r="T57" s="835"/>
      <c r="U57" s="832"/>
      <c r="V57" s="832"/>
      <c r="W57" s="1078"/>
      <c r="X57" s="1064" t="str">
        <f>IF(【3】見・契!X57="","",【3】見・契!X57)</f>
        <v/>
      </c>
    </row>
    <row r="58" spans="3:24" ht="19.5" customHeight="1">
      <c r="C58" s="1062"/>
      <c r="D58" s="1065"/>
      <c r="E58" s="1065"/>
      <c r="F58" s="1065"/>
      <c r="G58" s="1068"/>
      <c r="H58" s="1071"/>
      <c r="I58" s="540" t="str">
        <f>IF(【3】見・契!I58="","",【3】見・契!I58)</f>
        <v/>
      </c>
      <c r="J58" s="524" t="str">
        <f>IF(【3】見・契!J58="","",【3】見・契!J58)</f>
        <v/>
      </c>
      <c r="K58" s="525" t="str">
        <f>IF(【3】見・契!K58="","",【3】見・契!K58)</f>
        <v/>
      </c>
      <c r="L58" s="526" t="str">
        <f>IF(【3】見・契!L58="","",【3】見・契!L58)</f>
        <v/>
      </c>
      <c r="M58" s="527" t="str">
        <f>IF(【3】見・契!M58="","",【3】見・契!M58)</f>
        <v/>
      </c>
      <c r="N58" s="506" t="str">
        <f>IF(I58="","",(SUM(L58:M58)))</f>
        <v/>
      </c>
      <c r="O58" s="528" t="str">
        <f>IF(【3】見・契!O58="","",【3】見・契!O58)</f>
        <v/>
      </c>
      <c r="P58" s="508" t="str">
        <f t="shared" si="10"/>
        <v/>
      </c>
      <c r="Q58" s="830"/>
      <c r="R58" s="836"/>
      <c r="S58" s="833"/>
      <c r="T58" s="836"/>
      <c r="U58" s="833"/>
      <c r="V58" s="833"/>
      <c r="W58" s="1079"/>
      <c r="X58" s="1065"/>
    </row>
    <row r="59" spans="3:24" ht="19.5" customHeight="1">
      <c r="C59" s="1062"/>
      <c r="D59" s="1065"/>
      <c r="E59" s="1065"/>
      <c r="F59" s="1065"/>
      <c r="G59" s="1068"/>
      <c r="H59" s="1071"/>
      <c r="I59" s="540" t="str">
        <f>IF(【3】見・契!I59="","",【3】見・契!I59)</f>
        <v/>
      </c>
      <c r="J59" s="524" t="str">
        <f>IF(【3】見・契!J59="","",【3】見・契!J59)</f>
        <v/>
      </c>
      <c r="K59" s="525" t="str">
        <f>IF(【3】見・契!K59="","",【3】見・契!K59)</f>
        <v/>
      </c>
      <c r="L59" s="526" t="str">
        <f>IF(【3】見・契!L59="","",【3】見・契!L59)</f>
        <v/>
      </c>
      <c r="M59" s="526" t="str">
        <f>IF(【3】見・契!M59="","",【3】見・契!M59)</f>
        <v/>
      </c>
      <c r="N59" s="506" t="str">
        <f>IF(I59="","",(SUM(L59:M59)))</f>
        <v/>
      </c>
      <c r="O59" s="528" t="str">
        <f>IF(【3】見・契!O59="","",【3】見・契!O59)</f>
        <v/>
      </c>
      <c r="P59" s="508" t="str">
        <f t="shared" si="10"/>
        <v/>
      </c>
      <c r="Q59" s="830"/>
      <c r="R59" s="836"/>
      <c r="S59" s="833"/>
      <c r="T59" s="836"/>
      <c r="U59" s="833"/>
      <c r="V59" s="833"/>
      <c r="W59" s="1079"/>
      <c r="X59" s="1065"/>
    </row>
    <row r="60" spans="3:24" ht="19.5" customHeight="1">
      <c r="C60" s="1062"/>
      <c r="D60" s="1065"/>
      <c r="E60" s="1065"/>
      <c r="F60" s="1065"/>
      <c r="G60" s="1068"/>
      <c r="H60" s="1071"/>
      <c r="I60" s="541" t="str">
        <f>IF(【3】見・契!I60="","",【3】見・契!I60)</f>
        <v/>
      </c>
      <c r="J60" s="529" t="str">
        <f>IF(【3】見・契!J60="","",【3】見・契!J60)</f>
        <v/>
      </c>
      <c r="K60" s="530" t="str">
        <f>IF(【3】見・契!K60="","",【3】見・契!K60)</f>
        <v/>
      </c>
      <c r="L60" s="531" t="str">
        <f>IF(【3】見・契!L60="","",【3】見・契!L60)</f>
        <v/>
      </c>
      <c r="M60" s="532" t="str">
        <f>IF(【3】見・契!M60="","",【3】見・契!M60)</f>
        <v/>
      </c>
      <c r="N60" s="506" t="str">
        <f>IF(I60="","",(SUM(L60:M60)))</f>
        <v/>
      </c>
      <c r="O60" s="533" t="str">
        <f>IF(【3】見・契!O60="","",【3】見・契!O60)</f>
        <v/>
      </c>
      <c r="P60" s="508" t="str">
        <f t="shared" si="10"/>
        <v/>
      </c>
      <c r="Q60" s="831"/>
      <c r="R60" s="837"/>
      <c r="S60" s="834"/>
      <c r="T60" s="837"/>
      <c r="U60" s="834"/>
      <c r="V60" s="834"/>
      <c r="W60" s="1079"/>
      <c r="X60" s="1065"/>
    </row>
    <row r="61" spans="3:24" ht="19.5" customHeight="1">
      <c r="C61" s="1063"/>
      <c r="D61" s="1066"/>
      <c r="E61" s="1066"/>
      <c r="F61" s="1066"/>
      <c r="G61" s="1069"/>
      <c r="H61" s="1072"/>
      <c r="I61" s="509"/>
      <c r="J61" s="509"/>
      <c r="K61" s="511"/>
      <c r="L61" s="534"/>
      <c r="M61" s="535"/>
      <c r="N61" s="513"/>
      <c r="O61" s="588" t="s">
        <v>423</v>
      </c>
      <c r="P61" s="515">
        <f>SUM(P57:P60)</f>
        <v>0</v>
      </c>
      <c r="Q61" s="516">
        <f>IF(AND(【3】見・契!G57="",G57=""),0,IF(【3】見・契!G57&lt;&gt;G57,IF(G57=1,"1,500",IF(G57=2,"1,300",IF(G57=3,"1,100","850"))),IF(OR(【3】見・契!Q61&lt;&gt;"1,500",【3】見・契!Q61&lt;&gt;"1,300",【3】見・契!Q61&lt;&gt;"1,100",【3】見・契!Q61&lt;&gt;"850"),【3】見・契!Q61,IF(G57="",0,IF(G57=1,"1,500",IF(G57=2,"1,300",IF(G57=3,"1,100","850")))))))</f>
        <v>0</v>
      </c>
      <c r="R61" s="537" t="str">
        <f>IF(【3】見・契!R61="","",【3】見・契!R61)</f>
        <v/>
      </c>
      <c r="S61" s="518">
        <f>IF(AND(【3】見・契!G57="",G57=""),0,IF(【3】見・契!G57&lt;&gt;G57,IF(G57=1,"14,000",IF(G57=2,"12,400",IF(G57=3,"10,300",IF(G57=4,"8,200")))),IF(OR(【3】見・契!S61&lt;&gt;"14,000",【3】見・契!S61&lt;&gt;"12,400",【3】見・契!S61&lt;&gt;"10,300",【3】見・契!S61&lt;&gt;"8,200"),【3】見・契!S61,IF(G57="",0,IF(G57=1,"14,000",IF(G57=2,"12,400",IF(G57=3,"10,300",IF(G57=4,"8,200",))))))))</f>
        <v>0</v>
      </c>
      <c r="T61" s="537" t="str">
        <f>IF(【3】見・契!T61="","",【3】見・契!T61)</f>
        <v/>
      </c>
      <c r="U61" s="520">
        <f>IF(AND(R61="",T61=""),0,(SUM(Q61*R61+S61*T61)))</f>
        <v>0</v>
      </c>
      <c r="V61" s="520">
        <f>IF(AND(P61="",U61=""),"",SUM(P61+U61))</f>
        <v>0</v>
      </c>
      <c r="W61" s="1080"/>
      <c r="X61" s="1066"/>
    </row>
    <row r="62" spans="3:24" ht="19.5" customHeight="1">
      <c r="C62" s="1061" t="str">
        <f>IF(【3】見・契!C62="","",【3】見・契!C62)</f>
        <v/>
      </c>
      <c r="D62" s="1064" t="str">
        <f>IF(【3】見・契!D62="","",【3】見・契!D62)</f>
        <v/>
      </c>
      <c r="E62" s="1064" t="str">
        <f>IF(【3】見・契!E62="","",【3】見・契!E62)</f>
        <v/>
      </c>
      <c r="F62" s="1064" t="str">
        <f>IF(【3】見・契!F62="","",【3】見・契!F62)</f>
        <v/>
      </c>
      <c r="G62" s="1067" t="str">
        <f>IF(【3】見・契!G62="","",【3】見・契!G62)</f>
        <v/>
      </c>
      <c r="H62" s="1070" t="str">
        <f>IF(【3】見・契!H62="","",【3】見・契!H62)</f>
        <v/>
      </c>
      <c r="I62" s="538" t="str">
        <f>IF(【3】見・契!I62="","",【3】見・契!I62)</f>
        <v/>
      </c>
      <c r="J62" s="521" t="str">
        <f>IF(【3】見・契!J62="","",【3】見・契!J62)</f>
        <v/>
      </c>
      <c r="K62" s="539" t="str">
        <f>IF(【3】見・契!K62="","",【3】見・契!K62)</f>
        <v/>
      </c>
      <c r="L62" s="522" t="str">
        <f>IF(【3】見・契!L62="","",【3】見・契!L62)</f>
        <v/>
      </c>
      <c r="M62" s="523" t="str">
        <f>IF(【3】見・契!M62="","",【3】見・契!M62)</f>
        <v/>
      </c>
      <c r="N62" s="500" t="str">
        <f>IF(I62="","",(SUM(L62:M62)))</f>
        <v/>
      </c>
      <c r="O62" s="711" t="str">
        <f>IF(【3】見・契!O62="","",【3】見・契!O62)</f>
        <v/>
      </c>
      <c r="P62" s="502" t="str">
        <f t="shared" ref="P62:P65" si="11">IF(O62="","",(IF(O62="",0,(N62*O62))))</f>
        <v/>
      </c>
      <c r="Q62" s="829"/>
      <c r="R62" s="835"/>
      <c r="S62" s="832"/>
      <c r="T62" s="835"/>
      <c r="U62" s="832"/>
      <c r="V62" s="832"/>
      <c r="W62" s="1078"/>
      <c r="X62" s="1064" t="str">
        <f>IF(【3】見・契!X62="","",【3】見・契!X62)</f>
        <v/>
      </c>
    </row>
    <row r="63" spans="3:24" ht="19.5" customHeight="1">
      <c r="C63" s="1062"/>
      <c r="D63" s="1065"/>
      <c r="E63" s="1065"/>
      <c r="F63" s="1065"/>
      <c r="G63" s="1068"/>
      <c r="H63" s="1071"/>
      <c r="I63" s="540" t="str">
        <f>IF(【3】見・契!I63="","",【3】見・契!I63)</f>
        <v/>
      </c>
      <c r="J63" s="524" t="str">
        <f>IF(【3】見・契!J63="","",【3】見・契!J63)</f>
        <v/>
      </c>
      <c r="K63" s="525" t="str">
        <f>IF(【3】見・契!K63="","",【3】見・契!K63)</f>
        <v/>
      </c>
      <c r="L63" s="526" t="str">
        <f>IF(【3】見・契!L63="","",【3】見・契!L63)</f>
        <v/>
      </c>
      <c r="M63" s="527" t="str">
        <f>IF(【3】見・契!M63="","",【3】見・契!M63)</f>
        <v/>
      </c>
      <c r="N63" s="506" t="str">
        <f>IF(I63="","",(SUM(L63:M63)))</f>
        <v/>
      </c>
      <c r="O63" s="528" t="str">
        <f>IF(【3】見・契!O63="","",【3】見・契!O63)</f>
        <v/>
      </c>
      <c r="P63" s="508" t="str">
        <f t="shared" si="11"/>
        <v/>
      </c>
      <c r="Q63" s="830"/>
      <c r="R63" s="836"/>
      <c r="S63" s="833"/>
      <c r="T63" s="836"/>
      <c r="U63" s="833"/>
      <c r="V63" s="833"/>
      <c r="W63" s="1079"/>
      <c r="X63" s="1065"/>
    </row>
    <row r="64" spans="3:24" ht="19.5" customHeight="1">
      <c r="C64" s="1062"/>
      <c r="D64" s="1065"/>
      <c r="E64" s="1065"/>
      <c r="F64" s="1065"/>
      <c r="G64" s="1068"/>
      <c r="H64" s="1071"/>
      <c r="I64" s="540" t="str">
        <f>IF(【3】見・契!I64="","",【3】見・契!I64)</f>
        <v/>
      </c>
      <c r="J64" s="524" t="str">
        <f>IF(【3】見・契!J64="","",【3】見・契!J64)</f>
        <v/>
      </c>
      <c r="K64" s="525" t="str">
        <f>IF(【3】見・契!K64="","",【3】見・契!K64)</f>
        <v/>
      </c>
      <c r="L64" s="526" t="str">
        <f>IF(【3】見・契!L64="","",【3】見・契!L64)</f>
        <v/>
      </c>
      <c r="M64" s="526" t="str">
        <f>IF(【3】見・契!M64="","",【3】見・契!M64)</f>
        <v/>
      </c>
      <c r="N64" s="506" t="str">
        <f>IF(I64="","",(SUM(L64:M64)))</f>
        <v/>
      </c>
      <c r="O64" s="528" t="str">
        <f>IF(【3】見・契!O64="","",【3】見・契!O64)</f>
        <v/>
      </c>
      <c r="P64" s="508" t="str">
        <f t="shared" si="11"/>
        <v/>
      </c>
      <c r="Q64" s="830"/>
      <c r="R64" s="836"/>
      <c r="S64" s="833"/>
      <c r="T64" s="836"/>
      <c r="U64" s="833"/>
      <c r="V64" s="833"/>
      <c r="W64" s="1079"/>
      <c r="X64" s="1065"/>
    </row>
    <row r="65" spans="3:24" ht="19.5" customHeight="1">
      <c r="C65" s="1062"/>
      <c r="D65" s="1065"/>
      <c r="E65" s="1065"/>
      <c r="F65" s="1065"/>
      <c r="G65" s="1068"/>
      <c r="H65" s="1071"/>
      <c r="I65" s="541" t="str">
        <f>IF(【3】見・契!I65="","",【3】見・契!I65)</f>
        <v/>
      </c>
      <c r="J65" s="529" t="str">
        <f>IF(【3】見・契!J65="","",【3】見・契!J65)</f>
        <v/>
      </c>
      <c r="K65" s="530" t="str">
        <f>IF(【3】見・契!K65="","",【3】見・契!K65)</f>
        <v/>
      </c>
      <c r="L65" s="531" t="str">
        <f>IF(【3】見・契!L65="","",【3】見・契!L65)</f>
        <v/>
      </c>
      <c r="M65" s="532" t="str">
        <f>IF(【3】見・契!M65="","",【3】見・契!M65)</f>
        <v/>
      </c>
      <c r="N65" s="506" t="str">
        <f>IF(I65="","",(SUM(L65:M65)))</f>
        <v/>
      </c>
      <c r="O65" s="533" t="str">
        <f>IF(【3】見・契!O65="","",【3】見・契!O65)</f>
        <v/>
      </c>
      <c r="P65" s="508" t="str">
        <f t="shared" si="11"/>
        <v/>
      </c>
      <c r="Q65" s="831"/>
      <c r="R65" s="837"/>
      <c r="S65" s="834"/>
      <c r="T65" s="837"/>
      <c r="U65" s="834"/>
      <c r="V65" s="834"/>
      <c r="W65" s="1079"/>
      <c r="X65" s="1065"/>
    </row>
    <row r="66" spans="3:24" ht="19.5" customHeight="1">
      <c r="C66" s="1063"/>
      <c r="D66" s="1066"/>
      <c r="E66" s="1066"/>
      <c r="F66" s="1066"/>
      <c r="G66" s="1069"/>
      <c r="H66" s="1072"/>
      <c r="I66" s="509"/>
      <c r="J66" s="509"/>
      <c r="K66" s="511"/>
      <c r="L66" s="534"/>
      <c r="M66" s="535"/>
      <c r="N66" s="513"/>
      <c r="O66" s="588" t="s">
        <v>423</v>
      </c>
      <c r="P66" s="515">
        <f>SUM(P62:P65)</f>
        <v>0</v>
      </c>
      <c r="Q66" s="516">
        <f>IF(AND(【3】見・契!G62="",G62=""),0,IF(【3】見・契!G62&lt;&gt;G62,IF(G62=1,"1,500",IF(G62=2,"1,300",IF(G62=3,"1,100","850"))),IF(OR(【3】見・契!Q66&lt;&gt;"1,500",【3】見・契!Q66&lt;&gt;"1,300",【3】見・契!Q66&lt;&gt;"1,100",【3】見・契!Q66&lt;&gt;"850"),【3】見・契!Q66,IF(G62="",0,IF(G62=1,"1,500",IF(G62=2,"1,300",IF(G62=3,"1,100","850")))))))</f>
        <v>0</v>
      </c>
      <c r="R66" s="537" t="str">
        <f>IF(【3】見・契!R66="","",【3】見・契!R66)</f>
        <v/>
      </c>
      <c r="S66" s="518">
        <f>IF(AND(【3】見・契!G62="",G62=""),0,IF(【3】見・契!G62&lt;&gt;G62,IF(G62=1,"14,000",IF(G62=2,"12,400",IF(G62=3,"10,300",IF(G62=4,"8,200")))),IF(OR(【3】見・契!S66&lt;&gt;"14,000",【3】見・契!S66&lt;&gt;"12,400",【3】見・契!S66&lt;&gt;"10,300",【3】見・契!S66&lt;&gt;"8,200"),【3】見・契!S66,IF(G62="",0,IF(G62=1,"14,000",IF(G62=2,"12,400",IF(G62=3,"10,300",IF(G62=4,"8,200",))))))))</f>
        <v>0</v>
      </c>
      <c r="T66" s="537" t="str">
        <f>IF(【3】見・契!T66="","",【3】見・契!T66)</f>
        <v/>
      </c>
      <c r="U66" s="520">
        <f>IF(AND(R66="",T66=""),0,(SUM(Q66*R66+S66*T66)))</f>
        <v>0</v>
      </c>
      <c r="V66" s="520">
        <f>IF(AND(P66="",U66=""),"",SUM(P66+U66))</f>
        <v>0</v>
      </c>
      <c r="W66" s="1080"/>
      <c r="X66" s="1066"/>
    </row>
    <row r="67" spans="3:24" ht="19.5" customHeight="1">
      <c r="C67" s="1061" t="str">
        <f>IF(【3】見・契!C67="","",【3】見・契!C67)</f>
        <v/>
      </c>
      <c r="D67" s="1064" t="str">
        <f>IF(【3】見・契!D67="","",【3】見・契!D67)</f>
        <v/>
      </c>
      <c r="E67" s="1064" t="str">
        <f>IF(【3】見・契!E67="","",【3】見・契!E67)</f>
        <v/>
      </c>
      <c r="F67" s="1064" t="str">
        <f>IF(【3】見・契!F67="","",【3】見・契!F67)</f>
        <v/>
      </c>
      <c r="G67" s="1067" t="str">
        <f>IF(【3】見・契!G67="","",【3】見・契!G67)</f>
        <v/>
      </c>
      <c r="H67" s="1070" t="str">
        <f>IF(【3】見・契!H67="","",【3】見・契!H67)</f>
        <v/>
      </c>
      <c r="I67" s="538" t="str">
        <f>IF(【3】見・契!I67="","",【3】見・契!I67)</f>
        <v/>
      </c>
      <c r="J67" s="521" t="str">
        <f>IF(【3】見・契!J67="","",【3】見・契!J67)</f>
        <v/>
      </c>
      <c r="K67" s="539" t="str">
        <f>IF(【3】見・契!K67="","",【3】見・契!K67)</f>
        <v/>
      </c>
      <c r="L67" s="522" t="str">
        <f>IF(【3】見・契!L67="","",【3】見・契!L67)</f>
        <v/>
      </c>
      <c r="M67" s="523" t="str">
        <f>IF(【3】見・契!M67="","",【3】見・契!M67)</f>
        <v/>
      </c>
      <c r="N67" s="500" t="str">
        <f>IF(I67="","",(SUM(L67:M67)))</f>
        <v/>
      </c>
      <c r="O67" s="711" t="str">
        <f>IF(【3】見・契!O67="","",【3】見・契!O67)</f>
        <v/>
      </c>
      <c r="P67" s="502" t="str">
        <f t="shared" ref="P67:P70" si="12">IF(O67="","",(IF(O67="",0,(N67*O67))))</f>
        <v/>
      </c>
      <c r="Q67" s="829"/>
      <c r="R67" s="835"/>
      <c r="S67" s="832"/>
      <c r="T67" s="835"/>
      <c r="U67" s="832"/>
      <c r="V67" s="832"/>
      <c r="W67" s="1078"/>
      <c r="X67" s="1064" t="str">
        <f>IF(【3】見・契!X67="","",【3】見・契!X67)</f>
        <v/>
      </c>
    </row>
    <row r="68" spans="3:24" ht="19.5" customHeight="1">
      <c r="C68" s="1062"/>
      <c r="D68" s="1065"/>
      <c r="E68" s="1065"/>
      <c r="F68" s="1065"/>
      <c r="G68" s="1068"/>
      <c r="H68" s="1071"/>
      <c r="I68" s="540" t="str">
        <f>IF(【3】見・契!I68="","",【3】見・契!I68)</f>
        <v/>
      </c>
      <c r="J68" s="524" t="str">
        <f>IF(【3】見・契!J68="","",【3】見・契!J68)</f>
        <v/>
      </c>
      <c r="K68" s="525" t="str">
        <f>IF(【3】見・契!K68="","",【3】見・契!K68)</f>
        <v/>
      </c>
      <c r="L68" s="526" t="str">
        <f>IF(【3】見・契!L68="","",【3】見・契!L68)</f>
        <v/>
      </c>
      <c r="M68" s="527" t="str">
        <f>IF(【3】見・契!M68="","",【3】見・契!M68)</f>
        <v/>
      </c>
      <c r="N68" s="506" t="str">
        <f>IF(I68="","",(SUM(L68:M68)))</f>
        <v/>
      </c>
      <c r="O68" s="528" t="str">
        <f>IF(【3】見・契!O68="","",【3】見・契!O68)</f>
        <v/>
      </c>
      <c r="P68" s="508" t="str">
        <f t="shared" si="12"/>
        <v/>
      </c>
      <c r="Q68" s="830"/>
      <c r="R68" s="836"/>
      <c r="S68" s="833"/>
      <c r="T68" s="836"/>
      <c r="U68" s="833"/>
      <c r="V68" s="833"/>
      <c r="W68" s="1079"/>
      <c r="X68" s="1065"/>
    </row>
    <row r="69" spans="3:24" ht="19.5" customHeight="1">
      <c r="C69" s="1062"/>
      <c r="D69" s="1065"/>
      <c r="E69" s="1065"/>
      <c r="F69" s="1065"/>
      <c r="G69" s="1068"/>
      <c r="H69" s="1071"/>
      <c r="I69" s="540" t="str">
        <f>IF(【3】見・契!I69="","",【3】見・契!I69)</f>
        <v/>
      </c>
      <c r="J69" s="524" t="str">
        <f>IF(【3】見・契!J69="","",【3】見・契!J69)</f>
        <v/>
      </c>
      <c r="K69" s="525" t="str">
        <f>IF(【3】見・契!K69="","",【3】見・契!K69)</f>
        <v/>
      </c>
      <c r="L69" s="526" t="str">
        <f>IF(【3】見・契!L69="","",【3】見・契!L69)</f>
        <v/>
      </c>
      <c r="M69" s="526" t="str">
        <f>IF(【3】見・契!M69="","",【3】見・契!M69)</f>
        <v/>
      </c>
      <c r="N69" s="506" t="str">
        <f>IF(I69="","",(SUM(L69:M69)))</f>
        <v/>
      </c>
      <c r="O69" s="528" t="str">
        <f>IF(【3】見・契!O69="","",【3】見・契!O69)</f>
        <v/>
      </c>
      <c r="P69" s="508" t="str">
        <f t="shared" si="12"/>
        <v/>
      </c>
      <c r="Q69" s="830"/>
      <c r="R69" s="836"/>
      <c r="S69" s="833"/>
      <c r="T69" s="836"/>
      <c r="U69" s="833"/>
      <c r="V69" s="833"/>
      <c r="W69" s="1079"/>
      <c r="X69" s="1065"/>
    </row>
    <row r="70" spans="3:24" ht="19.5" customHeight="1">
      <c r="C70" s="1062"/>
      <c r="D70" s="1065"/>
      <c r="E70" s="1065"/>
      <c r="F70" s="1065"/>
      <c r="G70" s="1068"/>
      <c r="H70" s="1071"/>
      <c r="I70" s="541" t="str">
        <f>IF(【3】見・契!I70="","",【3】見・契!I70)</f>
        <v/>
      </c>
      <c r="J70" s="529" t="str">
        <f>IF(【3】見・契!J70="","",【3】見・契!J70)</f>
        <v/>
      </c>
      <c r="K70" s="530" t="str">
        <f>IF(【3】見・契!K70="","",【3】見・契!K70)</f>
        <v/>
      </c>
      <c r="L70" s="531" t="str">
        <f>IF(【3】見・契!L70="","",【3】見・契!L70)</f>
        <v/>
      </c>
      <c r="M70" s="532" t="str">
        <f>IF(【3】見・契!M70="","",【3】見・契!M70)</f>
        <v/>
      </c>
      <c r="N70" s="506" t="str">
        <f>IF(I70="","",(SUM(L70:M70)))</f>
        <v/>
      </c>
      <c r="O70" s="533" t="str">
        <f>IF(【3】見・契!O70="","",【3】見・契!O70)</f>
        <v/>
      </c>
      <c r="P70" s="508" t="str">
        <f t="shared" si="12"/>
        <v/>
      </c>
      <c r="Q70" s="831"/>
      <c r="R70" s="837"/>
      <c r="S70" s="834"/>
      <c r="T70" s="837"/>
      <c r="U70" s="834"/>
      <c r="V70" s="834"/>
      <c r="W70" s="1079"/>
      <c r="X70" s="1065"/>
    </row>
    <row r="71" spans="3:24" ht="19.5" customHeight="1">
      <c r="C71" s="1063"/>
      <c r="D71" s="1066"/>
      <c r="E71" s="1066"/>
      <c r="F71" s="1066"/>
      <c r="G71" s="1069"/>
      <c r="H71" s="1072"/>
      <c r="I71" s="509"/>
      <c r="J71" s="509"/>
      <c r="K71" s="511"/>
      <c r="L71" s="534"/>
      <c r="M71" s="535"/>
      <c r="N71" s="513"/>
      <c r="O71" s="588" t="s">
        <v>423</v>
      </c>
      <c r="P71" s="515">
        <f>SUM(P67:P70)</f>
        <v>0</v>
      </c>
      <c r="Q71" s="516">
        <f>IF(AND(【3】見・契!G67="",G67=""),0,IF(【3】見・契!G67&lt;&gt;G67,IF(G67=1,"1,500",IF(G67=2,"1,300",IF(G67=3,"1,100","850"))),IF(OR(【3】見・契!Q71&lt;&gt;"1,500",【3】見・契!Q71&lt;&gt;"1,300",【3】見・契!Q71&lt;&gt;"1,100",【3】見・契!Q71&lt;&gt;"850"),【3】見・契!Q71,IF(G67="",0,IF(G67=1,"1,500",IF(G67=2,"1,300",IF(G67=3,"1,100","850")))))))</f>
        <v>0</v>
      </c>
      <c r="R71" s="537" t="str">
        <f>IF(【3】見・契!R71="","",【3】見・契!R71)</f>
        <v/>
      </c>
      <c r="S71" s="518">
        <f>IF(AND(【3】見・契!G67="",G67=""),0,IF(【3】見・契!G67&lt;&gt;G67,IF(G67=1,"14,000",IF(G67=2,"12,400",IF(G67=3,"10,300",IF(G67=4,"8,200")))),IF(OR(【3】見・契!S71&lt;&gt;"14,000",【3】見・契!S71&lt;&gt;"12,400",【3】見・契!S71&lt;&gt;"10,300",【3】見・契!S71&lt;&gt;"8,200"),【3】見・契!S71,IF(G67="",0,IF(G67=1,"14,000",IF(G67=2,"12,400",IF(G67=3,"10,300",IF(G67=4,"8,200",))))))))</f>
        <v>0</v>
      </c>
      <c r="T71" s="537" t="str">
        <f>IF(【3】見・契!T71="","",【3】見・契!T71)</f>
        <v/>
      </c>
      <c r="U71" s="520">
        <f>IF(AND(R71="",T71=""),0,(SUM(Q71*R71+S71*T71)))</f>
        <v>0</v>
      </c>
      <c r="V71" s="520">
        <f>IF(AND(P71="",U71=""),"",SUM(P71+U71))</f>
        <v>0</v>
      </c>
      <c r="W71" s="1080"/>
      <c r="X71" s="1066"/>
    </row>
    <row r="72" spans="3:24" ht="19.5" customHeight="1">
      <c r="C72" s="1061" t="str">
        <f>IF(【3】見・契!C72="","",【3】見・契!C72)</f>
        <v/>
      </c>
      <c r="D72" s="1064" t="str">
        <f>IF(【3】見・契!D72="","",【3】見・契!D72)</f>
        <v/>
      </c>
      <c r="E72" s="1064" t="str">
        <f>IF(【3】見・契!E72="","",【3】見・契!E72)</f>
        <v/>
      </c>
      <c r="F72" s="1064" t="str">
        <f>IF(【3】見・契!F72="","",【3】見・契!F72)</f>
        <v/>
      </c>
      <c r="G72" s="1067" t="str">
        <f>IF(【3】見・契!G72="","",【3】見・契!G72)</f>
        <v/>
      </c>
      <c r="H72" s="1070" t="str">
        <f>IF(【3】見・契!H72="","",【3】見・契!H72)</f>
        <v/>
      </c>
      <c r="I72" s="538" t="str">
        <f>IF(【3】見・契!I72="","",【3】見・契!I72)</f>
        <v/>
      </c>
      <c r="J72" s="521" t="str">
        <f>IF(【3】見・契!J72="","",【3】見・契!J72)</f>
        <v/>
      </c>
      <c r="K72" s="539" t="str">
        <f>IF(【3】見・契!K72="","",【3】見・契!K72)</f>
        <v/>
      </c>
      <c r="L72" s="522" t="str">
        <f>IF(【3】見・契!L72="","",【3】見・契!L72)</f>
        <v/>
      </c>
      <c r="M72" s="523" t="str">
        <f>IF(【3】見・契!M72="","",【3】見・契!M72)</f>
        <v/>
      </c>
      <c r="N72" s="500" t="str">
        <f>IF(I72="","",(SUM(L72:M72)))</f>
        <v/>
      </c>
      <c r="O72" s="711" t="str">
        <f>IF(【3】見・契!O72="","",【3】見・契!O72)</f>
        <v/>
      </c>
      <c r="P72" s="502" t="str">
        <f t="shared" ref="P72:P75" si="13">IF(O72="","",(IF(O72="",0,(N72*O72))))</f>
        <v/>
      </c>
      <c r="Q72" s="829"/>
      <c r="R72" s="835"/>
      <c r="S72" s="832"/>
      <c r="T72" s="835"/>
      <c r="U72" s="832"/>
      <c r="V72" s="832"/>
      <c r="W72" s="1078"/>
      <c r="X72" s="1064" t="str">
        <f>IF(【3】見・契!X72="","",【3】見・契!X72)</f>
        <v/>
      </c>
    </row>
    <row r="73" spans="3:24" ht="19.5" customHeight="1">
      <c r="C73" s="1062"/>
      <c r="D73" s="1065"/>
      <c r="E73" s="1065"/>
      <c r="F73" s="1065"/>
      <c r="G73" s="1068"/>
      <c r="H73" s="1071"/>
      <c r="I73" s="540" t="str">
        <f>IF(【3】見・契!I73="","",【3】見・契!I73)</f>
        <v/>
      </c>
      <c r="J73" s="524" t="str">
        <f>IF(【3】見・契!J73="","",【3】見・契!J73)</f>
        <v/>
      </c>
      <c r="K73" s="525" t="str">
        <f>IF(【3】見・契!K73="","",【3】見・契!K73)</f>
        <v/>
      </c>
      <c r="L73" s="526" t="str">
        <f>IF(【3】見・契!L73="","",【3】見・契!L73)</f>
        <v/>
      </c>
      <c r="M73" s="527" t="str">
        <f>IF(【3】見・契!M73="","",【3】見・契!M73)</f>
        <v/>
      </c>
      <c r="N73" s="506" t="str">
        <f>IF(I73="","",(SUM(L73:M73)))</f>
        <v/>
      </c>
      <c r="O73" s="528" t="str">
        <f>IF(【3】見・契!O73="","",【3】見・契!O73)</f>
        <v/>
      </c>
      <c r="P73" s="508" t="str">
        <f t="shared" si="13"/>
        <v/>
      </c>
      <c r="Q73" s="830"/>
      <c r="R73" s="836"/>
      <c r="S73" s="833"/>
      <c r="T73" s="836"/>
      <c r="U73" s="833"/>
      <c r="V73" s="833"/>
      <c r="W73" s="1079"/>
      <c r="X73" s="1065"/>
    </row>
    <row r="74" spans="3:24" ht="19.5" customHeight="1">
      <c r="C74" s="1062"/>
      <c r="D74" s="1065"/>
      <c r="E74" s="1065"/>
      <c r="F74" s="1065"/>
      <c r="G74" s="1068"/>
      <c r="H74" s="1071"/>
      <c r="I74" s="540" t="str">
        <f>IF(【3】見・契!I74="","",【3】見・契!I74)</f>
        <v/>
      </c>
      <c r="J74" s="524" t="str">
        <f>IF(【3】見・契!J74="","",【3】見・契!J74)</f>
        <v/>
      </c>
      <c r="K74" s="525" t="str">
        <f>IF(【3】見・契!K74="","",【3】見・契!K74)</f>
        <v/>
      </c>
      <c r="L74" s="526" t="str">
        <f>IF(【3】見・契!L74="","",【3】見・契!L74)</f>
        <v/>
      </c>
      <c r="M74" s="526" t="str">
        <f>IF(【3】見・契!M74="","",【3】見・契!M74)</f>
        <v/>
      </c>
      <c r="N74" s="506" t="str">
        <f>IF(I74="","",(SUM(L74:M74)))</f>
        <v/>
      </c>
      <c r="O74" s="528" t="str">
        <f>IF(【3】見・契!O74="","",【3】見・契!O74)</f>
        <v/>
      </c>
      <c r="P74" s="508" t="str">
        <f t="shared" si="13"/>
        <v/>
      </c>
      <c r="Q74" s="830"/>
      <c r="R74" s="836"/>
      <c r="S74" s="833"/>
      <c r="T74" s="836"/>
      <c r="U74" s="833"/>
      <c r="V74" s="833"/>
      <c r="W74" s="1079"/>
      <c r="X74" s="1065"/>
    </row>
    <row r="75" spans="3:24" ht="19.5" customHeight="1">
      <c r="C75" s="1062"/>
      <c r="D75" s="1065"/>
      <c r="E75" s="1065"/>
      <c r="F75" s="1065"/>
      <c r="G75" s="1068"/>
      <c r="H75" s="1071"/>
      <c r="I75" s="541" t="str">
        <f>IF(【3】見・契!I75="","",【3】見・契!I75)</f>
        <v/>
      </c>
      <c r="J75" s="529" t="str">
        <f>IF(【3】見・契!J75="","",【3】見・契!J75)</f>
        <v/>
      </c>
      <c r="K75" s="530" t="str">
        <f>IF(【3】見・契!K75="","",【3】見・契!K75)</f>
        <v/>
      </c>
      <c r="L75" s="531" t="str">
        <f>IF(【3】見・契!L75="","",【3】見・契!L75)</f>
        <v/>
      </c>
      <c r="M75" s="532" t="str">
        <f>IF(【3】見・契!M75="","",【3】見・契!M75)</f>
        <v/>
      </c>
      <c r="N75" s="506" t="str">
        <f>IF(I75="","",(SUM(L75:M75)))</f>
        <v/>
      </c>
      <c r="O75" s="533" t="str">
        <f>IF(【3】見・契!O75="","",【3】見・契!O75)</f>
        <v/>
      </c>
      <c r="P75" s="508" t="str">
        <f t="shared" si="13"/>
        <v/>
      </c>
      <c r="Q75" s="831"/>
      <c r="R75" s="837"/>
      <c r="S75" s="834"/>
      <c r="T75" s="837"/>
      <c r="U75" s="834"/>
      <c r="V75" s="834"/>
      <c r="W75" s="1079"/>
      <c r="X75" s="1065"/>
    </row>
    <row r="76" spans="3:24" ht="19.5" customHeight="1">
      <c r="C76" s="1063"/>
      <c r="D76" s="1066"/>
      <c r="E76" s="1066"/>
      <c r="F76" s="1066"/>
      <c r="G76" s="1069"/>
      <c r="H76" s="1072"/>
      <c r="I76" s="509"/>
      <c r="J76" s="509"/>
      <c r="K76" s="511"/>
      <c r="L76" s="534"/>
      <c r="M76" s="535"/>
      <c r="N76" s="513"/>
      <c r="O76" s="588" t="s">
        <v>423</v>
      </c>
      <c r="P76" s="515">
        <f>SUM(P72:P75)</f>
        <v>0</v>
      </c>
      <c r="Q76" s="516">
        <f>IF(AND(【3】見・契!G72="",G72=""),0,IF(【3】見・契!G72&lt;&gt;G72,IF(G72=1,"1,500",IF(G72=2,"1,300",IF(G72=3,"1,100","850"))),IF(OR(【3】見・契!Q76&lt;&gt;"1,500",【3】見・契!Q76&lt;&gt;"1,300",【3】見・契!Q76&lt;&gt;"1,100",【3】見・契!Q76&lt;&gt;"850"),【3】見・契!Q76,IF(G72="",0,IF(G72=1,"1,500",IF(G72=2,"1,300",IF(G72=3,"1,100","850")))))))</f>
        <v>0</v>
      </c>
      <c r="R76" s="537" t="str">
        <f>IF(【3】見・契!R76="","",【3】見・契!R76)</f>
        <v/>
      </c>
      <c r="S76" s="518">
        <f>IF(AND(【3】見・契!G72="",G72=""),0,IF(【3】見・契!G72&lt;&gt;G72,IF(G72=1,"14,000",IF(G72=2,"12,400",IF(G72=3,"10,300",IF(G72=4,"8,200")))),IF(OR(【3】見・契!S76&lt;&gt;"14,000",【3】見・契!S76&lt;&gt;"12,400",【3】見・契!S76&lt;&gt;"10,300",【3】見・契!S76&lt;&gt;"8,200"),【3】見・契!S76,IF(G72="",0,IF(G72=1,"14,000",IF(G72=2,"12,400",IF(G72=3,"10,300",IF(G72=4,"8,200",))))))))</f>
        <v>0</v>
      </c>
      <c r="T76" s="537" t="str">
        <f>IF(【3】見・契!T76="","",【3】見・契!T76)</f>
        <v/>
      </c>
      <c r="U76" s="520">
        <f>IF(AND(R76="",T76=""),0,(SUM(Q76*R76+S76*T76)))</f>
        <v>0</v>
      </c>
      <c r="V76" s="520">
        <f>IF(AND(P76="",U76=""),"",SUM(P76+U76))</f>
        <v>0</v>
      </c>
      <c r="W76" s="1080"/>
      <c r="X76" s="1066"/>
    </row>
    <row r="77" spans="3:24" ht="19.5" customHeight="1">
      <c r="C77" s="1061" t="str">
        <f>IF(【3】見・契!C77="","",【3】見・契!C77)</f>
        <v/>
      </c>
      <c r="D77" s="1064" t="str">
        <f>IF(【3】見・契!D77="","",【3】見・契!D77)</f>
        <v/>
      </c>
      <c r="E77" s="1064" t="str">
        <f>IF(【3】見・契!E77="","",【3】見・契!E77)</f>
        <v/>
      </c>
      <c r="F77" s="1064" t="str">
        <f>IF(【3】見・契!F77="","",【3】見・契!F77)</f>
        <v/>
      </c>
      <c r="G77" s="1067" t="str">
        <f>IF(【3】見・契!G77="","",【3】見・契!G77)</f>
        <v/>
      </c>
      <c r="H77" s="1070" t="str">
        <f>IF(【3】見・契!H77="","",【3】見・契!H77)</f>
        <v/>
      </c>
      <c r="I77" s="521" t="str">
        <f>IF(【3】見・契!I77="","",【3】見・契!I77)</f>
        <v/>
      </c>
      <c r="J77" s="521" t="str">
        <f>IF(【3】見・契!J77="","",【3】見・契!J77)</f>
        <v/>
      </c>
      <c r="K77" s="539" t="str">
        <f>IF(【3】見・契!K77="","",【3】見・契!K77)</f>
        <v/>
      </c>
      <c r="L77" s="522" t="str">
        <f>IF(【3】見・契!L77="","",【3】見・契!L77)</f>
        <v/>
      </c>
      <c r="M77" s="523" t="str">
        <f>IF(【3】見・契!M77="","",【3】見・契!M77)</f>
        <v/>
      </c>
      <c r="N77" s="500" t="str">
        <f>IF(I77="","",(SUM(L77:M77)))</f>
        <v/>
      </c>
      <c r="O77" s="711" t="str">
        <f>IF(【3】見・契!O77="","",【3】見・契!O77)</f>
        <v/>
      </c>
      <c r="P77" s="502" t="str">
        <f t="shared" ref="P77:P80" si="14">IF(O77="","",(IF(O77="",0,(N77*O77))))</f>
        <v/>
      </c>
      <c r="Q77" s="829"/>
      <c r="R77" s="835"/>
      <c r="S77" s="832"/>
      <c r="T77" s="835"/>
      <c r="U77" s="832"/>
      <c r="V77" s="832"/>
      <c r="W77" s="1078"/>
      <c r="X77" s="1064" t="str">
        <f>IF(【3】見・契!X77="","",【3】見・契!X77)</f>
        <v/>
      </c>
    </row>
    <row r="78" spans="3:24" ht="19.5" customHeight="1">
      <c r="C78" s="1062"/>
      <c r="D78" s="1065"/>
      <c r="E78" s="1065"/>
      <c r="F78" s="1065"/>
      <c r="G78" s="1068"/>
      <c r="H78" s="1071"/>
      <c r="I78" s="524" t="str">
        <f>IF(【3】見・契!I78="","",【3】見・契!I78)</f>
        <v/>
      </c>
      <c r="J78" s="524" t="str">
        <f>IF(【3】見・契!J78="","",【3】見・契!J78)</f>
        <v/>
      </c>
      <c r="K78" s="525" t="str">
        <f>IF(【3】見・契!K78="","",【3】見・契!K78)</f>
        <v/>
      </c>
      <c r="L78" s="526" t="str">
        <f>IF(【3】見・契!L78="","",【3】見・契!L78)</f>
        <v/>
      </c>
      <c r="M78" s="527" t="str">
        <f>IF(【3】見・契!M78="","",【3】見・契!M78)</f>
        <v/>
      </c>
      <c r="N78" s="506" t="str">
        <f>IF(I78="","",(SUM(L78:M78)))</f>
        <v/>
      </c>
      <c r="O78" s="528" t="str">
        <f>IF(【3】見・契!O78="","",【3】見・契!O78)</f>
        <v/>
      </c>
      <c r="P78" s="508" t="str">
        <f t="shared" si="14"/>
        <v/>
      </c>
      <c r="Q78" s="830"/>
      <c r="R78" s="836"/>
      <c r="S78" s="833"/>
      <c r="T78" s="836"/>
      <c r="U78" s="833"/>
      <c r="V78" s="833"/>
      <c r="W78" s="1079"/>
      <c r="X78" s="1065"/>
    </row>
    <row r="79" spans="3:24" ht="19.5" customHeight="1">
      <c r="C79" s="1062"/>
      <c r="D79" s="1065"/>
      <c r="E79" s="1065"/>
      <c r="F79" s="1065"/>
      <c r="G79" s="1068"/>
      <c r="H79" s="1071"/>
      <c r="I79" s="524" t="str">
        <f>IF(【3】見・契!I79="","",【3】見・契!I79)</f>
        <v/>
      </c>
      <c r="J79" s="524" t="str">
        <f>IF(【3】見・契!J79="","",【3】見・契!J79)</f>
        <v/>
      </c>
      <c r="K79" s="525" t="str">
        <f>IF(【3】見・契!K79="","",【3】見・契!K79)</f>
        <v/>
      </c>
      <c r="L79" s="526" t="str">
        <f>IF(【3】見・契!L79="","",【3】見・契!L79)</f>
        <v/>
      </c>
      <c r="M79" s="526" t="str">
        <f>IF(【3】見・契!M79="","",【3】見・契!M79)</f>
        <v/>
      </c>
      <c r="N79" s="506" t="str">
        <f>IF(I79="","",(SUM(L79:M79)))</f>
        <v/>
      </c>
      <c r="O79" s="528" t="str">
        <f>IF(【3】見・契!O79="","",【3】見・契!O79)</f>
        <v/>
      </c>
      <c r="P79" s="508" t="str">
        <f t="shared" si="14"/>
        <v/>
      </c>
      <c r="Q79" s="830"/>
      <c r="R79" s="836"/>
      <c r="S79" s="833"/>
      <c r="T79" s="836"/>
      <c r="U79" s="833"/>
      <c r="V79" s="833"/>
      <c r="W79" s="1079"/>
      <c r="X79" s="1065"/>
    </row>
    <row r="80" spans="3:24" ht="19.5" customHeight="1">
      <c r="C80" s="1062"/>
      <c r="D80" s="1065"/>
      <c r="E80" s="1065"/>
      <c r="F80" s="1065"/>
      <c r="G80" s="1068"/>
      <c r="H80" s="1071"/>
      <c r="I80" s="529" t="str">
        <f>IF(【3】見・契!I80="","",【3】見・契!I80)</f>
        <v/>
      </c>
      <c r="J80" s="529" t="str">
        <f>IF(【3】見・契!J80="","",【3】見・契!J80)</f>
        <v/>
      </c>
      <c r="K80" s="530" t="str">
        <f>IF(【3】見・契!K80="","",【3】見・契!K80)</f>
        <v/>
      </c>
      <c r="L80" s="531" t="str">
        <f>IF(【3】見・契!L80="","",【3】見・契!L80)</f>
        <v/>
      </c>
      <c r="M80" s="532" t="str">
        <f>IF(【3】見・契!M80="","",【3】見・契!M80)</f>
        <v/>
      </c>
      <c r="N80" s="566" t="str">
        <f>IF(I80="","",(SUM(L80:M80)))</f>
        <v/>
      </c>
      <c r="O80" s="533" t="str">
        <f>IF(【3】見・契!O80="","",【3】見・契!O80)</f>
        <v/>
      </c>
      <c r="P80" s="292" t="str">
        <f t="shared" si="14"/>
        <v/>
      </c>
      <c r="Q80" s="831"/>
      <c r="R80" s="837"/>
      <c r="S80" s="834"/>
      <c r="T80" s="837"/>
      <c r="U80" s="834"/>
      <c r="V80" s="834"/>
      <c r="W80" s="1079"/>
      <c r="X80" s="1065"/>
    </row>
    <row r="81" spans="3:24" ht="19.5" customHeight="1">
      <c r="C81" s="1063"/>
      <c r="D81" s="1066"/>
      <c r="E81" s="1066"/>
      <c r="F81" s="1066"/>
      <c r="G81" s="1069"/>
      <c r="H81" s="1072"/>
      <c r="I81" s="509"/>
      <c r="J81" s="509"/>
      <c r="K81" s="511"/>
      <c r="L81" s="534"/>
      <c r="M81" s="535"/>
      <c r="N81" s="513"/>
      <c r="O81" s="588" t="s">
        <v>423</v>
      </c>
      <c r="P81" s="515">
        <f>SUM(P77:P80)</f>
        <v>0</v>
      </c>
      <c r="Q81" s="516">
        <f>IF(AND(【3】見・契!G77="",G77=""),0,IF(【3】見・契!G77&lt;&gt;G77,IF(G77=1,"1,500",IF(G77=2,"1,300",IF(G77=3,"1,100","850"))),IF(OR(【3】見・契!Q81&lt;&gt;"1,500",【3】見・契!Q81&lt;&gt;"1,300",【3】見・契!Q81&lt;&gt;"1,100",【3】見・契!Q81&lt;&gt;"850"),【3】見・契!Q81,IF(G77="",0,IF(G77=1,"1,500",IF(G77=2,"1,300",IF(G77=3,"1,100","850")))))))</f>
        <v>0</v>
      </c>
      <c r="R81" s="537" t="str">
        <f>IF(【3】見・契!R81="","",【3】見・契!R81)</f>
        <v/>
      </c>
      <c r="S81" s="518">
        <f>IF(AND(【3】見・契!G77="",G77=""),0,IF(【3】見・契!G77&lt;&gt;G77,IF(G77=1,"14,000",IF(G77=2,"12,400",IF(G77=3,"10,300",IF(G77=4,"8,200")))),IF(OR(【3】見・契!S81&lt;&gt;"14,000",【3】見・契!S81&lt;&gt;"12,400",【3】見・契!S81&lt;&gt;"10,300",【3】見・契!S81&lt;&gt;"8,200"),【3】見・契!S81,IF(G77="",0,IF(G77=1,"14,000",IF(G77=2,"12,400",IF(G77=3,"10,300",IF(G77=4,"8,200",))))))))</f>
        <v>0</v>
      </c>
      <c r="T81" s="537" t="str">
        <f>IF(【3】見・契!T81="","",【3】見・契!T81)</f>
        <v/>
      </c>
      <c r="U81" s="520">
        <f>IF(AND(R81="",T81=""),0,(SUM(Q81*R81+S81*T81)))</f>
        <v>0</v>
      </c>
      <c r="V81" s="520">
        <f>IF(AND(P81="",U81=""),"",SUM(P81+U81))</f>
        <v>0</v>
      </c>
      <c r="W81" s="1080"/>
      <c r="X81" s="1066"/>
    </row>
    <row r="82" spans="3:24" ht="19.5" customHeight="1">
      <c r="C82" s="1061" t="str">
        <f>IF(【3】見・契!C82="","",【3】見・契!C82)</f>
        <v/>
      </c>
      <c r="D82" s="1064" t="str">
        <f>IF(【3】見・契!D82="","",【3】見・契!D82)</f>
        <v/>
      </c>
      <c r="E82" s="1064" t="str">
        <f>IF(【3】見・契!E82="","",【3】見・契!E82)</f>
        <v/>
      </c>
      <c r="F82" s="1064" t="str">
        <f>IF(【3】見・契!F82="","",【3】見・契!F82)</f>
        <v/>
      </c>
      <c r="G82" s="1067" t="str">
        <f>IF(【3】見・契!G82="","",【3】見・契!G82)</f>
        <v/>
      </c>
      <c r="H82" s="1070" t="str">
        <f>IF(【3】見・契!H82="","",【3】見・契!H82)</f>
        <v/>
      </c>
      <c r="I82" s="538" t="str">
        <f>IF(【3】見・契!I82="","",【3】見・契!I82)</f>
        <v/>
      </c>
      <c r="J82" s="521" t="str">
        <f>IF(【3】見・契!J82="","",【3】見・契!J82)</f>
        <v/>
      </c>
      <c r="K82" s="539" t="str">
        <f>IF(【3】見・契!K82="","",【3】見・契!K82)</f>
        <v/>
      </c>
      <c r="L82" s="522" t="str">
        <f>IF(【3】見・契!L82="","",【3】見・契!L82)</f>
        <v/>
      </c>
      <c r="M82" s="523" t="str">
        <f>IF(【3】見・契!M82="","",【3】見・契!M82)</f>
        <v/>
      </c>
      <c r="N82" s="500" t="str">
        <f>IF(I82="","",(SUM(L82:M82)))</f>
        <v/>
      </c>
      <c r="O82" s="711" t="str">
        <f>IF(【3】見・契!O82="","",【3】見・契!O82)</f>
        <v/>
      </c>
      <c r="P82" s="502" t="str">
        <f t="shared" ref="P82:P85" si="15">IF(O82="","",(IF(O82="",0,(N82*O82))))</f>
        <v/>
      </c>
      <c r="Q82" s="829"/>
      <c r="R82" s="835"/>
      <c r="S82" s="832"/>
      <c r="T82" s="835"/>
      <c r="U82" s="832"/>
      <c r="V82" s="832"/>
      <c r="W82" s="1078"/>
      <c r="X82" s="1064" t="str">
        <f>IF(【3】見・契!X82="","",【3】見・契!X82)</f>
        <v/>
      </c>
    </row>
    <row r="83" spans="3:24" ht="19.5" customHeight="1">
      <c r="C83" s="1062"/>
      <c r="D83" s="1065"/>
      <c r="E83" s="1065"/>
      <c r="F83" s="1065"/>
      <c r="G83" s="1068"/>
      <c r="H83" s="1071"/>
      <c r="I83" s="540" t="str">
        <f>IF(【3】見・契!I83="","",【3】見・契!I83)</f>
        <v/>
      </c>
      <c r="J83" s="524" t="str">
        <f>IF(【3】見・契!J83="","",【3】見・契!J83)</f>
        <v/>
      </c>
      <c r="K83" s="525" t="str">
        <f>IF(【3】見・契!K83="","",【3】見・契!K83)</f>
        <v/>
      </c>
      <c r="L83" s="526" t="str">
        <f>IF(【3】見・契!L83="","",【3】見・契!L83)</f>
        <v/>
      </c>
      <c r="M83" s="527" t="str">
        <f>IF(【3】見・契!M83="","",【3】見・契!M83)</f>
        <v/>
      </c>
      <c r="N83" s="506" t="str">
        <f>IF(I83="","",(SUM(L83:M83)))</f>
        <v/>
      </c>
      <c r="O83" s="528" t="str">
        <f>IF(【3】見・契!O83="","",【3】見・契!O83)</f>
        <v/>
      </c>
      <c r="P83" s="508" t="str">
        <f t="shared" si="15"/>
        <v/>
      </c>
      <c r="Q83" s="830"/>
      <c r="R83" s="836"/>
      <c r="S83" s="833"/>
      <c r="T83" s="836"/>
      <c r="U83" s="833"/>
      <c r="V83" s="833"/>
      <c r="W83" s="1079"/>
      <c r="X83" s="1065"/>
    </row>
    <row r="84" spans="3:24" ht="19.5" customHeight="1">
      <c r="C84" s="1062"/>
      <c r="D84" s="1065"/>
      <c r="E84" s="1065"/>
      <c r="F84" s="1065"/>
      <c r="G84" s="1068"/>
      <c r="H84" s="1071"/>
      <c r="I84" s="540" t="str">
        <f>IF(【3】見・契!I84="","",【3】見・契!I84)</f>
        <v/>
      </c>
      <c r="J84" s="524" t="str">
        <f>IF(【3】見・契!J84="","",【3】見・契!J84)</f>
        <v/>
      </c>
      <c r="K84" s="525" t="str">
        <f>IF(【3】見・契!K84="","",【3】見・契!K84)</f>
        <v/>
      </c>
      <c r="L84" s="526" t="str">
        <f>IF(【3】見・契!L84="","",【3】見・契!L84)</f>
        <v/>
      </c>
      <c r="M84" s="526" t="str">
        <f>IF(【3】見・契!M84="","",【3】見・契!M84)</f>
        <v/>
      </c>
      <c r="N84" s="506" t="str">
        <f>IF(I84="","",(SUM(L84:M84)))</f>
        <v/>
      </c>
      <c r="O84" s="528" t="str">
        <f>IF(【3】見・契!O84="","",【3】見・契!O84)</f>
        <v/>
      </c>
      <c r="P84" s="508" t="str">
        <f t="shared" si="15"/>
        <v/>
      </c>
      <c r="Q84" s="830"/>
      <c r="R84" s="836"/>
      <c r="S84" s="833"/>
      <c r="T84" s="836"/>
      <c r="U84" s="833"/>
      <c r="V84" s="833"/>
      <c r="W84" s="1079"/>
      <c r="X84" s="1065"/>
    </row>
    <row r="85" spans="3:24" ht="19.5" customHeight="1">
      <c r="C85" s="1062"/>
      <c r="D85" s="1065"/>
      <c r="E85" s="1065"/>
      <c r="F85" s="1065"/>
      <c r="G85" s="1068"/>
      <c r="H85" s="1071"/>
      <c r="I85" s="541" t="str">
        <f>IF(【3】見・契!I85="","",【3】見・契!I85)</f>
        <v/>
      </c>
      <c r="J85" s="529" t="str">
        <f>IF(【3】見・契!J85="","",【3】見・契!J85)</f>
        <v/>
      </c>
      <c r="K85" s="530" t="str">
        <f>IF(【3】見・契!K85="","",【3】見・契!K85)</f>
        <v/>
      </c>
      <c r="L85" s="531" t="str">
        <f>IF(【3】見・契!L85="","",【3】見・契!L85)</f>
        <v/>
      </c>
      <c r="M85" s="532" t="str">
        <f>IF(【3】見・契!M85="","",【3】見・契!M85)</f>
        <v/>
      </c>
      <c r="N85" s="506" t="str">
        <f>IF(I85="","",(SUM(L85:M85)))</f>
        <v/>
      </c>
      <c r="O85" s="533" t="str">
        <f>IF(【3】見・契!O85="","",【3】見・契!O85)</f>
        <v/>
      </c>
      <c r="P85" s="508" t="str">
        <f t="shared" si="15"/>
        <v/>
      </c>
      <c r="Q85" s="831"/>
      <c r="R85" s="837"/>
      <c r="S85" s="834"/>
      <c r="T85" s="837"/>
      <c r="U85" s="834"/>
      <c r="V85" s="834"/>
      <c r="W85" s="1079"/>
      <c r="X85" s="1065"/>
    </row>
    <row r="86" spans="3:24" ht="19.5" customHeight="1">
      <c r="C86" s="1063"/>
      <c r="D86" s="1066"/>
      <c r="E86" s="1066"/>
      <c r="F86" s="1066"/>
      <c r="G86" s="1069"/>
      <c r="H86" s="1072"/>
      <c r="I86" s="509"/>
      <c r="J86" s="509"/>
      <c r="K86" s="511"/>
      <c r="L86" s="534"/>
      <c r="M86" s="535"/>
      <c r="N86" s="513"/>
      <c r="O86" s="588" t="s">
        <v>423</v>
      </c>
      <c r="P86" s="515">
        <f>SUM(P82:P85)</f>
        <v>0</v>
      </c>
      <c r="Q86" s="516">
        <f>IF(AND(【3】見・契!G82="",G82=""),0,IF(【3】見・契!G82&lt;&gt;G82,IF(G82=1,"1,500",IF(G82=2,"1,300",IF(G82=3,"1,100","850"))),IF(OR(【3】見・契!Q86&lt;&gt;"1,500",【3】見・契!Q86&lt;&gt;"1,300",【3】見・契!Q86&lt;&gt;"1,100",【3】見・契!Q86&lt;&gt;"850"),【3】見・契!Q86,IF(G82="",0,IF(G82=1,"1,500",IF(G82=2,"1,300",IF(G82=3,"1,100","850")))))))</f>
        <v>0</v>
      </c>
      <c r="R86" s="537" t="str">
        <f>IF(【3】見・契!R86="","",【3】見・契!R86)</f>
        <v/>
      </c>
      <c r="S86" s="518">
        <f>IF(AND(【3】見・契!G82="",G82=""),0,IF(【3】見・契!G82&lt;&gt;G82,IF(G82=1,"14,000",IF(G82=2,"12,400",IF(G82=3,"10,300",IF(G82=4,"8,200")))),IF(OR(【3】見・契!S86&lt;&gt;"14,000",【3】見・契!S86&lt;&gt;"12,400",【3】見・契!S86&lt;&gt;"10,300",【3】見・契!S86&lt;&gt;"8,200"),【3】見・契!S86,IF(G82="",0,IF(G82=1,"14,000",IF(G82=2,"12,400",IF(G82=3,"10,300",IF(G82=4,"8,200",))))))))</f>
        <v>0</v>
      </c>
      <c r="T86" s="537" t="str">
        <f>IF(【3】見・契!T86="","",【3】見・契!T86)</f>
        <v/>
      </c>
      <c r="U86" s="520">
        <f>IF(AND(R86="",T86=""),0,(SUM(Q86*R86+S86*T86)))</f>
        <v>0</v>
      </c>
      <c r="V86" s="520">
        <f>IF(AND(P86="",U86=""),"",SUM(P86+U86))</f>
        <v>0</v>
      </c>
      <c r="W86" s="1080"/>
      <c r="X86" s="1066"/>
    </row>
    <row r="87" spans="3:24" ht="19.5" customHeight="1">
      <c r="C87" s="1061" t="str">
        <f>IF(【3】見・契!C87="","",【3】見・契!C87)</f>
        <v/>
      </c>
      <c r="D87" s="1064" t="str">
        <f>IF(【3】見・契!D87="","",【3】見・契!D87)</f>
        <v/>
      </c>
      <c r="E87" s="1064" t="str">
        <f>IF(【3】見・契!E87="","",【3】見・契!E87)</f>
        <v/>
      </c>
      <c r="F87" s="1064" t="str">
        <f>IF(【3】見・契!F87="","",【3】見・契!F87)</f>
        <v/>
      </c>
      <c r="G87" s="1067" t="str">
        <f>IF(【3】見・契!G87="","",【3】見・契!G87)</f>
        <v/>
      </c>
      <c r="H87" s="1070" t="str">
        <f>IF(【3】見・契!H87="","",【3】見・契!H87)</f>
        <v/>
      </c>
      <c r="I87" s="538" t="str">
        <f>IF(【3】見・契!I87="","",【3】見・契!I87)</f>
        <v/>
      </c>
      <c r="J87" s="521" t="str">
        <f>IF(【3】見・契!J87="","",【3】見・契!J87)</f>
        <v/>
      </c>
      <c r="K87" s="539" t="str">
        <f>IF(【3】見・契!K87="","",【3】見・契!K87)</f>
        <v/>
      </c>
      <c r="L87" s="522" t="str">
        <f>IF(【3】見・契!L87="","",【3】見・契!L87)</f>
        <v/>
      </c>
      <c r="M87" s="523" t="str">
        <f>IF(【3】見・契!M87="","",【3】見・契!M87)</f>
        <v/>
      </c>
      <c r="N87" s="500" t="str">
        <f>IF(I87="","",(SUM(L87:M87)))</f>
        <v/>
      </c>
      <c r="O87" s="711" t="str">
        <f>IF(【3】見・契!O87="","",【3】見・契!O87)</f>
        <v/>
      </c>
      <c r="P87" s="502" t="str">
        <f t="shared" ref="P87:P90" si="16">IF(O87="","",(IF(O87="",0,(N87*O87))))</f>
        <v/>
      </c>
      <c r="Q87" s="829"/>
      <c r="R87" s="835"/>
      <c r="S87" s="832"/>
      <c r="T87" s="835"/>
      <c r="U87" s="832"/>
      <c r="V87" s="832"/>
      <c r="W87" s="1078"/>
      <c r="X87" s="1064" t="str">
        <f>IF(【3】見・契!X87="","",【3】見・契!X87)</f>
        <v/>
      </c>
    </row>
    <row r="88" spans="3:24" ht="19.5" customHeight="1">
      <c r="C88" s="1062"/>
      <c r="D88" s="1065"/>
      <c r="E88" s="1065"/>
      <c r="F88" s="1065"/>
      <c r="G88" s="1068"/>
      <c r="H88" s="1071"/>
      <c r="I88" s="540" t="str">
        <f>IF(【3】見・契!I88="","",【3】見・契!I88)</f>
        <v/>
      </c>
      <c r="J88" s="524" t="str">
        <f>IF(【3】見・契!J88="","",【3】見・契!J88)</f>
        <v/>
      </c>
      <c r="K88" s="525" t="str">
        <f>IF(【3】見・契!K88="","",【3】見・契!K88)</f>
        <v/>
      </c>
      <c r="L88" s="526" t="str">
        <f>IF(【3】見・契!L88="","",【3】見・契!L88)</f>
        <v/>
      </c>
      <c r="M88" s="527" t="str">
        <f>IF(【3】見・契!M88="","",【3】見・契!M88)</f>
        <v/>
      </c>
      <c r="N88" s="506" t="str">
        <f>IF(I88="","",(SUM(L88:M88)))</f>
        <v/>
      </c>
      <c r="O88" s="528" t="str">
        <f>IF(【3】見・契!O88="","",【3】見・契!O88)</f>
        <v/>
      </c>
      <c r="P88" s="508" t="str">
        <f t="shared" si="16"/>
        <v/>
      </c>
      <c r="Q88" s="830"/>
      <c r="R88" s="836"/>
      <c r="S88" s="833"/>
      <c r="T88" s="836"/>
      <c r="U88" s="833"/>
      <c r="V88" s="833"/>
      <c r="W88" s="1079"/>
      <c r="X88" s="1065"/>
    </row>
    <row r="89" spans="3:24" ht="19.5" customHeight="1">
      <c r="C89" s="1062"/>
      <c r="D89" s="1065"/>
      <c r="E89" s="1065"/>
      <c r="F89" s="1065"/>
      <c r="G89" s="1068"/>
      <c r="H89" s="1071"/>
      <c r="I89" s="540" t="str">
        <f>IF(【3】見・契!I89="","",【3】見・契!I89)</f>
        <v/>
      </c>
      <c r="J89" s="524" t="str">
        <f>IF(【3】見・契!J89="","",【3】見・契!J89)</f>
        <v/>
      </c>
      <c r="K89" s="525" t="str">
        <f>IF(【3】見・契!K89="","",【3】見・契!K89)</f>
        <v/>
      </c>
      <c r="L89" s="526" t="str">
        <f>IF(【3】見・契!L89="","",【3】見・契!L89)</f>
        <v/>
      </c>
      <c r="M89" s="526" t="str">
        <f>IF(【3】見・契!M89="","",【3】見・契!M89)</f>
        <v/>
      </c>
      <c r="N89" s="506" t="str">
        <f>IF(I89="","",(SUM(L89:M89)))</f>
        <v/>
      </c>
      <c r="O89" s="528" t="str">
        <f>IF(【3】見・契!O89="","",【3】見・契!O89)</f>
        <v/>
      </c>
      <c r="P89" s="508" t="str">
        <f t="shared" si="16"/>
        <v/>
      </c>
      <c r="Q89" s="830"/>
      <c r="R89" s="836"/>
      <c r="S89" s="833"/>
      <c r="T89" s="836"/>
      <c r="U89" s="833"/>
      <c r="V89" s="833"/>
      <c r="W89" s="1079"/>
      <c r="X89" s="1065"/>
    </row>
    <row r="90" spans="3:24" ht="19.5" customHeight="1">
      <c r="C90" s="1062"/>
      <c r="D90" s="1065"/>
      <c r="E90" s="1065"/>
      <c r="F90" s="1065"/>
      <c r="G90" s="1068"/>
      <c r="H90" s="1071"/>
      <c r="I90" s="541" t="str">
        <f>IF(【3】見・契!I90="","",【3】見・契!I90)</f>
        <v/>
      </c>
      <c r="J90" s="529" t="str">
        <f>IF(【3】見・契!J90="","",【3】見・契!J90)</f>
        <v/>
      </c>
      <c r="K90" s="530" t="str">
        <f>IF(【3】見・契!K90="","",【3】見・契!K90)</f>
        <v/>
      </c>
      <c r="L90" s="531" t="str">
        <f>IF(【3】見・契!L90="","",【3】見・契!L90)</f>
        <v/>
      </c>
      <c r="M90" s="532" t="str">
        <f>IF(【3】見・契!M90="","",【3】見・契!M90)</f>
        <v/>
      </c>
      <c r="N90" s="506" t="str">
        <f>IF(I90="","",(SUM(L90:M90)))</f>
        <v/>
      </c>
      <c r="O90" s="533" t="str">
        <f>IF(【3】見・契!O90="","",【3】見・契!O90)</f>
        <v/>
      </c>
      <c r="P90" s="508" t="str">
        <f t="shared" si="16"/>
        <v/>
      </c>
      <c r="Q90" s="831"/>
      <c r="R90" s="837"/>
      <c r="S90" s="834"/>
      <c r="T90" s="837"/>
      <c r="U90" s="834"/>
      <c r="V90" s="834"/>
      <c r="W90" s="1079"/>
      <c r="X90" s="1065"/>
    </row>
    <row r="91" spans="3:24" ht="19.5" customHeight="1">
      <c r="C91" s="1063"/>
      <c r="D91" s="1066"/>
      <c r="E91" s="1066"/>
      <c r="F91" s="1066"/>
      <c r="G91" s="1069"/>
      <c r="H91" s="1072"/>
      <c r="I91" s="509"/>
      <c r="J91" s="509"/>
      <c r="K91" s="511"/>
      <c r="L91" s="534"/>
      <c r="M91" s="535"/>
      <c r="N91" s="513"/>
      <c r="O91" s="588" t="s">
        <v>423</v>
      </c>
      <c r="P91" s="515">
        <f>SUM(P87:P90)</f>
        <v>0</v>
      </c>
      <c r="Q91" s="516">
        <f>IF(AND(【3】見・契!G87="",G87=""),0,IF(【3】見・契!G87&lt;&gt;G87,IF(G87=1,"1,500",IF(G87=2,"1,300",IF(G87=3,"1,100","850"))),IF(OR(【3】見・契!Q91&lt;&gt;"1,500",【3】見・契!Q91&lt;&gt;"1,300",【3】見・契!Q91&lt;&gt;"1,100",【3】見・契!Q91&lt;&gt;"850"),【3】見・契!Q91,IF(G87="",0,IF(G87=1,"1,500",IF(G87=2,"1,300",IF(G87=3,"1,100","850")))))))</f>
        <v>0</v>
      </c>
      <c r="R91" s="537" t="str">
        <f>IF(【3】見・契!R91="","",【3】見・契!R91)</f>
        <v/>
      </c>
      <c r="S91" s="518">
        <f>IF(AND(【3】見・契!G87="",G87=""),0,IF(【3】見・契!G87&lt;&gt;G87,IF(G87=1,"14,000",IF(G87=2,"12,400",IF(G87=3,"10,300",IF(G87=4,"8,200")))),IF(OR(【3】見・契!S91&lt;&gt;"14,000",【3】見・契!S91&lt;&gt;"12,400",【3】見・契!S91&lt;&gt;"10,300",【3】見・契!S91&lt;&gt;"8,200"),【3】見・契!S91,IF(G87="",0,IF(G87=1,"14,000",IF(G87=2,"12,400",IF(G87=3,"10,300",IF(G87=4,"8,200",))))))))</f>
        <v>0</v>
      </c>
      <c r="T91" s="537" t="str">
        <f>IF(【3】見・契!T91="","",【3】見・契!T91)</f>
        <v/>
      </c>
      <c r="U91" s="520">
        <f>IF(AND(R91="",T91=""),0,(SUM(Q91*R91+S91*T91)))</f>
        <v>0</v>
      </c>
      <c r="V91" s="520">
        <f>IF(AND(P91="",U91=""),"",SUM(P91+U91))</f>
        <v>0</v>
      </c>
      <c r="W91" s="1080"/>
      <c r="X91" s="1066"/>
    </row>
    <row r="92" spans="3:24" ht="19.5" customHeight="1">
      <c r="C92" s="1061" t="str">
        <f>IF(【3】見・契!C92="","",【3】見・契!C92)</f>
        <v/>
      </c>
      <c r="D92" s="1064" t="str">
        <f>IF(【3】見・契!D92="","",【3】見・契!D92)</f>
        <v/>
      </c>
      <c r="E92" s="1064" t="str">
        <f>IF(【3】見・契!E92="","",【3】見・契!E92)</f>
        <v/>
      </c>
      <c r="F92" s="1064" t="str">
        <f>IF(【3】見・契!F92="","",【3】見・契!F92)</f>
        <v/>
      </c>
      <c r="G92" s="1067" t="str">
        <f>IF(【3】見・契!G92="","",【3】見・契!G92)</f>
        <v/>
      </c>
      <c r="H92" s="1070" t="str">
        <f>IF(【3】見・契!H92="","",【3】見・契!H92)</f>
        <v/>
      </c>
      <c r="I92" s="538" t="str">
        <f>IF(【3】見・契!I92="","",【3】見・契!I92)</f>
        <v/>
      </c>
      <c r="J92" s="521" t="str">
        <f>IF(【3】見・契!J92="","",【3】見・契!J92)</f>
        <v/>
      </c>
      <c r="K92" s="539" t="str">
        <f>IF(【3】見・契!K92="","",【3】見・契!K92)</f>
        <v/>
      </c>
      <c r="L92" s="522" t="str">
        <f>IF(【3】見・契!L92="","",【3】見・契!L92)</f>
        <v/>
      </c>
      <c r="M92" s="523" t="str">
        <f>IF(【3】見・契!M92="","",【3】見・契!M92)</f>
        <v/>
      </c>
      <c r="N92" s="500" t="str">
        <f>IF(I92="","",(SUM(L92:M92)))</f>
        <v/>
      </c>
      <c r="O92" s="711" t="str">
        <f>IF(【3】見・契!O92="","",【3】見・契!O92)</f>
        <v/>
      </c>
      <c r="P92" s="502" t="str">
        <f t="shared" ref="P92:P95" si="17">IF(O92="","",(IF(O92="",0,(N92*O92))))</f>
        <v/>
      </c>
      <c r="Q92" s="829"/>
      <c r="R92" s="835"/>
      <c r="S92" s="832"/>
      <c r="T92" s="835"/>
      <c r="U92" s="832"/>
      <c r="V92" s="832"/>
      <c r="W92" s="1078"/>
      <c r="X92" s="1064" t="str">
        <f>IF(【3】見・契!X92="","",【3】見・契!X92)</f>
        <v/>
      </c>
    </row>
    <row r="93" spans="3:24" ht="19.5" customHeight="1">
      <c r="C93" s="1062"/>
      <c r="D93" s="1065"/>
      <c r="E93" s="1065"/>
      <c r="F93" s="1065"/>
      <c r="G93" s="1068"/>
      <c r="H93" s="1071"/>
      <c r="I93" s="540" t="str">
        <f>IF(【3】見・契!I93="","",【3】見・契!I93)</f>
        <v/>
      </c>
      <c r="J93" s="524" t="str">
        <f>IF(【3】見・契!J93="","",【3】見・契!J93)</f>
        <v/>
      </c>
      <c r="K93" s="525" t="str">
        <f>IF(【3】見・契!K93="","",【3】見・契!K93)</f>
        <v/>
      </c>
      <c r="L93" s="526" t="str">
        <f>IF(【3】見・契!L93="","",【3】見・契!L93)</f>
        <v/>
      </c>
      <c r="M93" s="527" t="str">
        <f>IF(【3】見・契!M93="","",【3】見・契!M93)</f>
        <v/>
      </c>
      <c r="N93" s="506" t="str">
        <f>IF(I93="","",(SUM(L93:M93)))</f>
        <v/>
      </c>
      <c r="O93" s="528" t="str">
        <f>IF(【3】見・契!O93="","",【3】見・契!O93)</f>
        <v/>
      </c>
      <c r="P93" s="508" t="str">
        <f t="shared" si="17"/>
        <v/>
      </c>
      <c r="Q93" s="830"/>
      <c r="R93" s="836"/>
      <c r="S93" s="833"/>
      <c r="T93" s="836"/>
      <c r="U93" s="833"/>
      <c r="V93" s="833"/>
      <c r="W93" s="1079"/>
      <c r="X93" s="1065"/>
    </row>
    <row r="94" spans="3:24" ht="19.5" customHeight="1">
      <c r="C94" s="1062"/>
      <c r="D94" s="1065"/>
      <c r="E94" s="1065"/>
      <c r="F94" s="1065"/>
      <c r="G94" s="1068"/>
      <c r="H94" s="1071"/>
      <c r="I94" s="540" t="str">
        <f>IF(【3】見・契!I94="","",【3】見・契!I94)</f>
        <v/>
      </c>
      <c r="J94" s="524" t="str">
        <f>IF(【3】見・契!J94="","",【3】見・契!J94)</f>
        <v/>
      </c>
      <c r="K94" s="525" t="str">
        <f>IF(【3】見・契!K94="","",【3】見・契!K94)</f>
        <v/>
      </c>
      <c r="L94" s="526" t="str">
        <f>IF(【3】見・契!L94="","",【3】見・契!L94)</f>
        <v/>
      </c>
      <c r="M94" s="526" t="str">
        <f>IF(【3】見・契!M94="","",【3】見・契!M94)</f>
        <v/>
      </c>
      <c r="N94" s="506" t="str">
        <f>IF(I94="","",(SUM(L94:M94)))</f>
        <v/>
      </c>
      <c r="O94" s="528" t="str">
        <f>IF(【3】見・契!O94="","",【3】見・契!O94)</f>
        <v/>
      </c>
      <c r="P94" s="508" t="str">
        <f t="shared" si="17"/>
        <v/>
      </c>
      <c r="Q94" s="830"/>
      <c r="R94" s="836"/>
      <c r="S94" s="833"/>
      <c r="T94" s="836"/>
      <c r="U94" s="833"/>
      <c r="V94" s="833"/>
      <c r="W94" s="1079"/>
      <c r="X94" s="1065"/>
    </row>
    <row r="95" spans="3:24" ht="19.5" customHeight="1">
      <c r="C95" s="1062"/>
      <c r="D95" s="1065"/>
      <c r="E95" s="1065"/>
      <c r="F95" s="1065"/>
      <c r="G95" s="1068"/>
      <c r="H95" s="1071"/>
      <c r="I95" s="541" t="str">
        <f>IF(【3】見・契!I95="","",【3】見・契!I95)</f>
        <v/>
      </c>
      <c r="J95" s="529" t="str">
        <f>IF(【3】見・契!J95="","",【3】見・契!J95)</f>
        <v/>
      </c>
      <c r="K95" s="530" t="str">
        <f>IF(【3】見・契!K95="","",【3】見・契!K95)</f>
        <v/>
      </c>
      <c r="L95" s="531" t="str">
        <f>IF(【3】見・契!L95="","",【3】見・契!L95)</f>
        <v/>
      </c>
      <c r="M95" s="532" t="str">
        <f>IF(【3】見・契!M95="","",【3】見・契!M95)</f>
        <v/>
      </c>
      <c r="N95" s="506" t="str">
        <f>IF(I95="","",(SUM(L95:M95)))</f>
        <v/>
      </c>
      <c r="O95" s="533" t="str">
        <f>IF(【3】見・契!O95="","",【3】見・契!O95)</f>
        <v/>
      </c>
      <c r="P95" s="508" t="str">
        <f t="shared" si="17"/>
        <v/>
      </c>
      <c r="Q95" s="831"/>
      <c r="R95" s="837"/>
      <c r="S95" s="834"/>
      <c r="T95" s="837"/>
      <c r="U95" s="834"/>
      <c r="V95" s="834"/>
      <c r="W95" s="1079"/>
      <c r="X95" s="1065"/>
    </row>
    <row r="96" spans="3:24" ht="19.5" customHeight="1">
      <c r="C96" s="1063"/>
      <c r="D96" s="1066"/>
      <c r="E96" s="1066"/>
      <c r="F96" s="1066"/>
      <c r="G96" s="1069"/>
      <c r="H96" s="1072"/>
      <c r="I96" s="509"/>
      <c r="J96" s="509"/>
      <c r="K96" s="511"/>
      <c r="L96" s="534"/>
      <c r="M96" s="535"/>
      <c r="N96" s="513"/>
      <c r="O96" s="588" t="s">
        <v>423</v>
      </c>
      <c r="P96" s="515">
        <f>SUM(P92:P95)</f>
        <v>0</v>
      </c>
      <c r="Q96" s="516">
        <f>IF(AND(【3】見・契!G92="",G92=""),0,IF(【3】見・契!G92&lt;&gt;G92,IF(G92=1,"1,500",IF(G92=2,"1,300",IF(G92=3,"1,100","850"))),IF(OR(【3】見・契!Q96&lt;&gt;"1,500",【3】見・契!Q96&lt;&gt;"1,300",【3】見・契!Q96&lt;&gt;"1,100",【3】見・契!Q96&lt;&gt;"850"),【3】見・契!Q96,IF(G92="",0,IF(G92=1,"1,500",IF(G92=2,"1,300",IF(G92=3,"1,100","850")))))))</f>
        <v>0</v>
      </c>
      <c r="R96" s="537" t="str">
        <f>IF(【3】見・契!R96="","",【3】見・契!R96)</f>
        <v/>
      </c>
      <c r="S96" s="518">
        <f>IF(AND(【3】見・契!G92="",G92=""),0,IF(【3】見・契!G92&lt;&gt;G92,IF(G92=1,"14,000",IF(G92=2,"12,400",IF(G92=3,"10,300",IF(G92=4,"8,200")))),IF(OR(【3】見・契!S96&lt;&gt;"14,000",【3】見・契!S96&lt;&gt;"12,400",【3】見・契!S96&lt;&gt;"10,300",【3】見・契!S96&lt;&gt;"8,200"),【3】見・契!S96,IF(G92="",0,IF(G92=1,"14,000",IF(G92=2,"12,400",IF(G92=3,"10,300",IF(G92=4,"8,200",))))))))</f>
        <v>0</v>
      </c>
      <c r="T96" s="537" t="str">
        <f>IF(【3】見・契!T96="","",【3】見・契!T96)</f>
        <v/>
      </c>
      <c r="U96" s="520">
        <f>IF(AND(R96="",T96=""),0,(SUM(Q96*R96+S96*T96)))</f>
        <v>0</v>
      </c>
      <c r="V96" s="520">
        <f>IF(AND(P96="",U96=""),"",SUM(P96+U96))</f>
        <v>0</v>
      </c>
      <c r="W96" s="1080"/>
      <c r="X96" s="1066"/>
    </row>
    <row r="97" spans="3:24" ht="19.5" customHeight="1">
      <c r="C97" s="1061" t="str">
        <f>IF(【3】見・契!C97="","",【3】見・契!C97)</f>
        <v/>
      </c>
      <c r="D97" s="1064" t="str">
        <f>IF(【3】見・契!D97="","",【3】見・契!D97)</f>
        <v/>
      </c>
      <c r="E97" s="1064" t="str">
        <f>IF(【3】見・契!E97="","",【3】見・契!E97)</f>
        <v/>
      </c>
      <c r="F97" s="1064" t="str">
        <f>IF(【3】見・契!F97="","",【3】見・契!F97)</f>
        <v/>
      </c>
      <c r="G97" s="1067" t="str">
        <f>IF(【3】見・契!G97="","",【3】見・契!G97)</f>
        <v/>
      </c>
      <c r="H97" s="1070" t="str">
        <f>IF(【3】見・契!H97="","",【3】見・契!H97)</f>
        <v/>
      </c>
      <c r="I97" s="538" t="str">
        <f>IF(【3】見・契!I97="","",【3】見・契!I97)</f>
        <v/>
      </c>
      <c r="J97" s="521" t="str">
        <f>IF(【3】見・契!J97="","",【3】見・契!J97)</f>
        <v/>
      </c>
      <c r="K97" s="539" t="str">
        <f>IF(【3】見・契!K97="","",【3】見・契!K97)</f>
        <v/>
      </c>
      <c r="L97" s="522" t="str">
        <f>IF(【3】見・契!L97="","",【3】見・契!L97)</f>
        <v/>
      </c>
      <c r="M97" s="523" t="str">
        <f>IF(【3】見・契!M97="","",【3】見・契!M97)</f>
        <v/>
      </c>
      <c r="N97" s="500" t="str">
        <f>IF(I97="","",(SUM(L97:M97)))</f>
        <v/>
      </c>
      <c r="O97" s="711" t="str">
        <f>IF(【3】見・契!O97="","",【3】見・契!O97)</f>
        <v/>
      </c>
      <c r="P97" s="502" t="str">
        <f t="shared" ref="P97:P100" si="18">IF(O97="","",(IF(O97="",0,(N97*O97))))</f>
        <v/>
      </c>
      <c r="Q97" s="829"/>
      <c r="R97" s="835"/>
      <c r="S97" s="832"/>
      <c r="T97" s="835"/>
      <c r="U97" s="832"/>
      <c r="V97" s="832"/>
      <c r="W97" s="1078"/>
      <c r="X97" s="1064" t="str">
        <f>IF(【3】見・契!X97="","",【3】見・契!X97)</f>
        <v/>
      </c>
    </row>
    <row r="98" spans="3:24" ht="19.5" customHeight="1">
      <c r="C98" s="1062"/>
      <c r="D98" s="1065"/>
      <c r="E98" s="1065"/>
      <c r="F98" s="1065"/>
      <c r="G98" s="1068"/>
      <c r="H98" s="1071"/>
      <c r="I98" s="540" t="str">
        <f>IF(【3】見・契!I98="","",【3】見・契!I98)</f>
        <v/>
      </c>
      <c r="J98" s="524" t="str">
        <f>IF(【3】見・契!J98="","",【3】見・契!J98)</f>
        <v/>
      </c>
      <c r="K98" s="525" t="str">
        <f>IF(【3】見・契!K98="","",【3】見・契!K98)</f>
        <v/>
      </c>
      <c r="L98" s="526" t="str">
        <f>IF(【3】見・契!L98="","",【3】見・契!L98)</f>
        <v/>
      </c>
      <c r="M98" s="527" t="str">
        <f>IF(【3】見・契!M98="","",【3】見・契!M98)</f>
        <v/>
      </c>
      <c r="N98" s="506" t="str">
        <f>IF(I98="","",(SUM(L98:M98)))</f>
        <v/>
      </c>
      <c r="O98" s="528" t="str">
        <f>IF(【3】見・契!O98="","",【3】見・契!O98)</f>
        <v/>
      </c>
      <c r="P98" s="508" t="str">
        <f t="shared" si="18"/>
        <v/>
      </c>
      <c r="Q98" s="830"/>
      <c r="R98" s="836"/>
      <c r="S98" s="833"/>
      <c r="T98" s="836"/>
      <c r="U98" s="833"/>
      <c r="V98" s="833"/>
      <c r="W98" s="1079"/>
      <c r="X98" s="1065"/>
    </row>
    <row r="99" spans="3:24" ht="19.5" customHeight="1">
      <c r="C99" s="1062"/>
      <c r="D99" s="1065"/>
      <c r="E99" s="1065"/>
      <c r="F99" s="1065"/>
      <c r="G99" s="1068"/>
      <c r="H99" s="1071"/>
      <c r="I99" s="540" t="str">
        <f>IF(【3】見・契!I99="","",【3】見・契!I99)</f>
        <v/>
      </c>
      <c r="J99" s="524" t="str">
        <f>IF(【3】見・契!J99="","",【3】見・契!J99)</f>
        <v/>
      </c>
      <c r="K99" s="525" t="str">
        <f>IF(【3】見・契!K99="","",【3】見・契!K99)</f>
        <v/>
      </c>
      <c r="L99" s="526" t="str">
        <f>IF(【3】見・契!L99="","",【3】見・契!L99)</f>
        <v/>
      </c>
      <c r="M99" s="526" t="str">
        <f>IF(【3】見・契!M99="","",【3】見・契!M99)</f>
        <v/>
      </c>
      <c r="N99" s="506" t="str">
        <f>IF(I99="","",(SUM(L99:M99)))</f>
        <v/>
      </c>
      <c r="O99" s="528" t="str">
        <f>IF(【3】見・契!O99="","",【3】見・契!O99)</f>
        <v/>
      </c>
      <c r="P99" s="508" t="str">
        <f t="shared" si="18"/>
        <v/>
      </c>
      <c r="Q99" s="830"/>
      <c r="R99" s="836"/>
      <c r="S99" s="833"/>
      <c r="T99" s="836"/>
      <c r="U99" s="833"/>
      <c r="V99" s="833"/>
      <c r="W99" s="1079"/>
      <c r="X99" s="1065"/>
    </row>
    <row r="100" spans="3:24" ht="19.5" customHeight="1">
      <c r="C100" s="1062"/>
      <c r="D100" s="1065"/>
      <c r="E100" s="1065"/>
      <c r="F100" s="1065"/>
      <c r="G100" s="1068"/>
      <c r="H100" s="1071"/>
      <c r="I100" s="541" t="str">
        <f>IF(【3】見・契!I100="","",【3】見・契!I100)</f>
        <v/>
      </c>
      <c r="J100" s="529" t="str">
        <f>IF(【3】見・契!J100="","",【3】見・契!J100)</f>
        <v/>
      </c>
      <c r="K100" s="530" t="str">
        <f>IF(【3】見・契!K100="","",【3】見・契!K100)</f>
        <v/>
      </c>
      <c r="L100" s="531" t="str">
        <f>IF(【3】見・契!L100="","",【3】見・契!L100)</f>
        <v/>
      </c>
      <c r="M100" s="532" t="str">
        <f>IF(【3】見・契!M100="","",【3】見・契!M100)</f>
        <v/>
      </c>
      <c r="N100" s="506" t="str">
        <f>IF(I100="","",(SUM(L100:M100)))</f>
        <v/>
      </c>
      <c r="O100" s="533" t="str">
        <f>IF(【3】見・契!O100="","",【3】見・契!O100)</f>
        <v/>
      </c>
      <c r="P100" s="508" t="str">
        <f t="shared" si="18"/>
        <v/>
      </c>
      <c r="Q100" s="831"/>
      <c r="R100" s="837"/>
      <c r="S100" s="834"/>
      <c r="T100" s="837"/>
      <c r="U100" s="834"/>
      <c r="V100" s="834"/>
      <c r="W100" s="1079"/>
      <c r="X100" s="1065"/>
    </row>
    <row r="101" spans="3:24" ht="19.5" customHeight="1">
      <c r="C101" s="1063"/>
      <c r="D101" s="1066"/>
      <c r="E101" s="1066"/>
      <c r="F101" s="1066"/>
      <c r="G101" s="1069"/>
      <c r="H101" s="1072"/>
      <c r="I101" s="509"/>
      <c r="J101" s="509"/>
      <c r="K101" s="511"/>
      <c r="L101" s="534"/>
      <c r="M101" s="535"/>
      <c r="N101" s="513"/>
      <c r="O101" s="588" t="s">
        <v>423</v>
      </c>
      <c r="P101" s="515">
        <f>SUM(P97:P100)</f>
        <v>0</v>
      </c>
      <c r="Q101" s="516">
        <f>IF(AND(【3】見・契!G97="",G97=""),0,IF(【3】見・契!G97&lt;&gt;G97,IF(G97=1,"1,500",IF(G97=2,"1,300",IF(G97=3,"1,100","850"))),IF(OR(【3】見・契!Q101&lt;&gt;"1,500",【3】見・契!Q101&lt;&gt;"1,300",【3】見・契!Q101&lt;&gt;"1,100",【3】見・契!Q101&lt;&gt;"850"),【3】見・契!Q101,IF(G97="",0,IF(G97=1,"1,500",IF(G97=2,"1,300",IF(G97=3,"1,100","850")))))))</f>
        <v>0</v>
      </c>
      <c r="R101" s="537" t="str">
        <f>IF(【3】見・契!R101="","",【3】見・契!R101)</f>
        <v/>
      </c>
      <c r="S101" s="518">
        <f>IF(AND(【3】見・契!G97="",G97=""),0,IF(【3】見・契!G97&lt;&gt;G97,IF(G97=1,"14,000",IF(G97=2,"12,400",IF(G97=3,"10,300",IF(G97=4,"8,200")))),IF(OR(【3】見・契!S101&lt;&gt;"14,000",【3】見・契!S101&lt;&gt;"12,400",【3】見・契!S101&lt;&gt;"10,300",【3】見・契!S101&lt;&gt;"8,200"),【3】見・契!S101,IF(G97="",0,IF(G97=1,"14,000",IF(G97=2,"12,400",IF(G97=3,"10,300",IF(G97=4,"8,200",))))))))</f>
        <v>0</v>
      </c>
      <c r="T101" s="537" t="str">
        <f>IF(【3】見・契!T101="","",【3】見・契!T101)</f>
        <v/>
      </c>
      <c r="U101" s="520">
        <f>IF(AND(R101="",T101=""),0,(SUM(Q101*R101+S101*T101)))</f>
        <v>0</v>
      </c>
      <c r="V101" s="520">
        <f>IF(AND(P101="",U101=""),"",SUM(P101+U101))</f>
        <v>0</v>
      </c>
      <c r="W101" s="1080"/>
      <c r="X101" s="1066"/>
    </row>
    <row r="102" spans="3:24" ht="19.5" customHeight="1">
      <c r="C102" s="1061" t="str">
        <f>IF(【3】見・契!C102="","",【3】見・契!C102)</f>
        <v/>
      </c>
      <c r="D102" s="1064" t="str">
        <f>IF(【3】見・契!D102="","",【3】見・契!D102)</f>
        <v/>
      </c>
      <c r="E102" s="1064" t="str">
        <f>IF(【3】見・契!E102="","",【3】見・契!E102)</f>
        <v/>
      </c>
      <c r="F102" s="1064" t="str">
        <f>IF(【3】見・契!F102="","",【3】見・契!F102)</f>
        <v/>
      </c>
      <c r="G102" s="1067" t="str">
        <f>IF(【3】見・契!G102="","",【3】見・契!G102)</f>
        <v/>
      </c>
      <c r="H102" s="1070" t="str">
        <f>IF(【3】見・契!H102="","",【3】見・契!H102)</f>
        <v/>
      </c>
      <c r="I102" s="538" t="str">
        <f>IF(【3】見・契!I102="","",【3】見・契!I102)</f>
        <v/>
      </c>
      <c r="J102" s="521" t="str">
        <f>IF(【3】見・契!J102="","",【3】見・契!J102)</f>
        <v/>
      </c>
      <c r="K102" s="539" t="str">
        <f>IF(【3】見・契!K102="","",【3】見・契!K102)</f>
        <v/>
      </c>
      <c r="L102" s="522" t="str">
        <f>IF(【3】見・契!L102="","",【3】見・契!L102)</f>
        <v/>
      </c>
      <c r="M102" s="523" t="str">
        <f>IF(【3】見・契!M102="","",【3】見・契!M102)</f>
        <v/>
      </c>
      <c r="N102" s="500" t="str">
        <f>IF(I102="","",(SUM(L102:M102)))</f>
        <v/>
      </c>
      <c r="O102" s="711" t="str">
        <f>IF(【3】見・契!O102="","",【3】見・契!O102)</f>
        <v/>
      </c>
      <c r="P102" s="502" t="str">
        <f t="shared" ref="P102:P105" si="19">IF(O102="","",(IF(O102="",0,(N102*O102))))</f>
        <v/>
      </c>
      <c r="Q102" s="829"/>
      <c r="R102" s="835"/>
      <c r="S102" s="832"/>
      <c r="T102" s="835"/>
      <c r="U102" s="832"/>
      <c r="V102" s="832"/>
      <c r="W102" s="1078"/>
      <c r="X102" s="1064" t="str">
        <f>IF(【3】見・契!X102="","",【3】見・契!X102)</f>
        <v/>
      </c>
    </row>
    <row r="103" spans="3:24" ht="19.5" customHeight="1">
      <c r="C103" s="1062"/>
      <c r="D103" s="1065"/>
      <c r="E103" s="1065"/>
      <c r="F103" s="1065"/>
      <c r="G103" s="1068"/>
      <c r="H103" s="1071"/>
      <c r="I103" s="540" t="str">
        <f>IF(【3】見・契!I103="","",【3】見・契!I103)</f>
        <v/>
      </c>
      <c r="J103" s="524" t="str">
        <f>IF(【3】見・契!J103="","",【3】見・契!J103)</f>
        <v/>
      </c>
      <c r="K103" s="525" t="str">
        <f>IF(【3】見・契!K103="","",【3】見・契!K103)</f>
        <v/>
      </c>
      <c r="L103" s="526" t="str">
        <f>IF(【3】見・契!L103="","",【3】見・契!L103)</f>
        <v/>
      </c>
      <c r="M103" s="527" t="str">
        <f>IF(【3】見・契!M103="","",【3】見・契!M103)</f>
        <v/>
      </c>
      <c r="N103" s="506" t="str">
        <f>IF(I103="","",(SUM(L103:M103)))</f>
        <v/>
      </c>
      <c r="O103" s="528" t="str">
        <f>IF(【3】見・契!O103="","",【3】見・契!O103)</f>
        <v/>
      </c>
      <c r="P103" s="508" t="str">
        <f t="shared" si="19"/>
        <v/>
      </c>
      <c r="Q103" s="830"/>
      <c r="R103" s="836"/>
      <c r="S103" s="833"/>
      <c r="T103" s="836"/>
      <c r="U103" s="833"/>
      <c r="V103" s="833"/>
      <c r="W103" s="1079"/>
      <c r="X103" s="1065"/>
    </row>
    <row r="104" spans="3:24" ht="19.5" customHeight="1">
      <c r="C104" s="1062"/>
      <c r="D104" s="1065"/>
      <c r="E104" s="1065"/>
      <c r="F104" s="1065"/>
      <c r="G104" s="1068"/>
      <c r="H104" s="1071"/>
      <c r="I104" s="540" t="str">
        <f>IF(【3】見・契!I104="","",【3】見・契!I104)</f>
        <v/>
      </c>
      <c r="J104" s="524" t="str">
        <f>IF(【3】見・契!J104="","",【3】見・契!J104)</f>
        <v/>
      </c>
      <c r="K104" s="525" t="str">
        <f>IF(【3】見・契!K104="","",【3】見・契!K104)</f>
        <v/>
      </c>
      <c r="L104" s="526" t="str">
        <f>IF(【3】見・契!L104="","",【3】見・契!L104)</f>
        <v/>
      </c>
      <c r="M104" s="526" t="str">
        <f>IF(【3】見・契!M104="","",【3】見・契!M104)</f>
        <v/>
      </c>
      <c r="N104" s="506" t="str">
        <f>IF(I104="","",(SUM(L104:M104)))</f>
        <v/>
      </c>
      <c r="O104" s="528" t="str">
        <f>IF(【3】見・契!O104="","",【3】見・契!O104)</f>
        <v/>
      </c>
      <c r="P104" s="508" t="str">
        <f t="shared" si="19"/>
        <v/>
      </c>
      <c r="Q104" s="830"/>
      <c r="R104" s="836"/>
      <c r="S104" s="833"/>
      <c r="T104" s="836"/>
      <c r="U104" s="833"/>
      <c r="V104" s="833"/>
      <c r="W104" s="1079"/>
      <c r="X104" s="1065"/>
    </row>
    <row r="105" spans="3:24" ht="19.5" customHeight="1">
      <c r="C105" s="1062"/>
      <c r="D105" s="1065"/>
      <c r="E105" s="1065"/>
      <c r="F105" s="1065"/>
      <c r="G105" s="1068"/>
      <c r="H105" s="1071"/>
      <c r="I105" s="541" t="str">
        <f>IF(【3】見・契!I105="","",【3】見・契!I105)</f>
        <v/>
      </c>
      <c r="J105" s="529" t="str">
        <f>IF(【3】見・契!J105="","",【3】見・契!J105)</f>
        <v/>
      </c>
      <c r="K105" s="530" t="str">
        <f>IF(【3】見・契!K105="","",【3】見・契!K105)</f>
        <v/>
      </c>
      <c r="L105" s="531" t="str">
        <f>IF(【3】見・契!L105="","",【3】見・契!L105)</f>
        <v/>
      </c>
      <c r="M105" s="532" t="str">
        <f>IF(【3】見・契!M105="","",【3】見・契!M105)</f>
        <v/>
      </c>
      <c r="N105" s="506" t="str">
        <f>IF(I105="","",(SUM(L105:M105)))</f>
        <v/>
      </c>
      <c r="O105" s="533" t="str">
        <f>IF(【3】見・契!O105="","",【3】見・契!O105)</f>
        <v/>
      </c>
      <c r="P105" s="508" t="str">
        <f t="shared" si="19"/>
        <v/>
      </c>
      <c r="Q105" s="831"/>
      <c r="R105" s="837"/>
      <c r="S105" s="834"/>
      <c r="T105" s="837"/>
      <c r="U105" s="834"/>
      <c r="V105" s="834"/>
      <c r="W105" s="1079"/>
      <c r="X105" s="1065"/>
    </row>
    <row r="106" spans="3:24" ht="19.5" customHeight="1">
      <c r="C106" s="1063"/>
      <c r="D106" s="1066"/>
      <c r="E106" s="1066"/>
      <c r="F106" s="1066"/>
      <c r="G106" s="1069"/>
      <c r="H106" s="1072"/>
      <c r="I106" s="509"/>
      <c r="J106" s="509"/>
      <c r="K106" s="511"/>
      <c r="L106" s="534"/>
      <c r="M106" s="535"/>
      <c r="N106" s="513"/>
      <c r="O106" s="588" t="s">
        <v>423</v>
      </c>
      <c r="P106" s="515">
        <f>SUM(P102:P105)</f>
        <v>0</v>
      </c>
      <c r="Q106" s="516">
        <f>IF(AND(【3】見・契!G102="",G102=""),0,IF(【3】見・契!G102&lt;&gt;G102,IF(G102=1,"1,500",IF(G102=2,"1,300",IF(G102=3,"1,100","850"))),IF(OR(【3】見・契!Q106&lt;&gt;"1,500",【3】見・契!Q106&lt;&gt;"1,300",【3】見・契!Q106&lt;&gt;"1,100",【3】見・契!Q106&lt;&gt;"850"),【3】見・契!Q106,IF(G102="",0,IF(G102=1,"1,500",IF(G102=2,"1,300",IF(G102=3,"1,100","850")))))))</f>
        <v>0</v>
      </c>
      <c r="R106" s="537" t="str">
        <f>IF(【3】見・契!R106="","",【3】見・契!R106)</f>
        <v/>
      </c>
      <c r="S106" s="518">
        <f>IF(AND(【3】見・契!G102="",G102=""),0,IF(【3】見・契!G102&lt;&gt;G102,IF(G102=1,"14,000",IF(G102=2,"12,400",IF(G102=3,"10,300",IF(G102=4,"8,200")))),IF(OR(【3】見・契!S106&lt;&gt;"14,000",【3】見・契!S106&lt;&gt;"12,400",【3】見・契!S106&lt;&gt;"10,300",【3】見・契!S106&lt;&gt;"8,200"),【3】見・契!S106,IF(G102="",0,IF(G102=1,"14,000",IF(G102=2,"12,400",IF(G102=3,"10,300",IF(G102=4,"8,200",))))))))</f>
        <v>0</v>
      </c>
      <c r="T106" s="537" t="str">
        <f>IF(【3】見・契!T106="","",【3】見・契!T106)</f>
        <v/>
      </c>
      <c r="U106" s="520">
        <f>IF(AND(R106="",T106=""),0,(SUM(Q106*R106+S106*T106)))</f>
        <v>0</v>
      </c>
      <c r="V106" s="520">
        <f>IF(AND(P106="",U106=""),"",SUM(P106+U106))</f>
        <v>0</v>
      </c>
      <c r="W106" s="1080"/>
      <c r="X106" s="1066"/>
    </row>
    <row r="107" spans="3:24" ht="19.5" customHeight="1">
      <c r="C107" s="1061" t="str">
        <f>IF(【3】見・契!C107="","",【3】見・契!C107)</f>
        <v/>
      </c>
      <c r="D107" s="1064" t="str">
        <f>IF(【3】見・契!D107="","",【3】見・契!D107)</f>
        <v/>
      </c>
      <c r="E107" s="1064" t="str">
        <f>IF(【3】見・契!E107="","",【3】見・契!E107)</f>
        <v/>
      </c>
      <c r="F107" s="1064" t="str">
        <f>IF(【3】見・契!F107="","",【3】見・契!F107)</f>
        <v/>
      </c>
      <c r="G107" s="1067" t="str">
        <f>IF(【3】見・契!G107="","",【3】見・契!G107)</f>
        <v/>
      </c>
      <c r="H107" s="1070" t="str">
        <f>IF(【3】見・契!H107="","",【3】見・契!H107)</f>
        <v/>
      </c>
      <c r="I107" s="538" t="str">
        <f>IF(【3】見・契!I107="","",【3】見・契!I107)</f>
        <v/>
      </c>
      <c r="J107" s="521" t="str">
        <f>IF(【3】見・契!J107="","",【3】見・契!J107)</f>
        <v/>
      </c>
      <c r="K107" s="539" t="str">
        <f>IF(【3】見・契!K107="","",【3】見・契!K107)</f>
        <v/>
      </c>
      <c r="L107" s="522" t="str">
        <f>IF(【3】見・契!L107="","",【3】見・契!L107)</f>
        <v/>
      </c>
      <c r="M107" s="523" t="str">
        <f>IF(【3】見・契!M107="","",【3】見・契!M107)</f>
        <v/>
      </c>
      <c r="N107" s="500" t="str">
        <f>IF(I107="","",(SUM(L107:M107)))</f>
        <v/>
      </c>
      <c r="O107" s="711" t="str">
        <f>IF(【3】見・契!O107="","",【3】見・契!O107)</f>
        <v/>
      </c>
      <c r="P107" s="502" t="str">
        <f t="shared" ref="P107:P110" si="20">IF(O107="","",(IF(O107="",0,(N107*O107))))</f>
        <v/>
      </c>
      <c r="Q107" s="829"/>
      <c r="R107" s="835"/>
      <c r="S107" s="832"/>
      <c r="T107" s="835"/>
      <c r="U107" s="832"/>
      <c r="V107" s="832"/>
      <c r="W107" s="1078"/>
      <c r="X107" s="1064" t="str">
        <f>IF(【3】見・契!X107="","",【3】見・契!X107)</f>
        <v/>
      </c>
    </row>
    <row r="108" spans="3:24" ht="19.5" customHeight="1">
      <c r="C108" s="1062"/>
      <c r="D108" s="1065"/>
      <c r="E108" s="1065"/>
      <c r="F108" s="1065"/>
      <c r="G108" s="1068"/>
      <c r="H108" s="1071"/>
      <c r="I108" s="540" t="str">
        <f>IF(【3】見・契!I108="","",【3】見・契!I108)</f>
        <v/>
      </c>
      <c r="J108" s="524" t="str">
        <f>IF(【3】見・契!J108="","",【3】見・契!J108)</f>
        <v/>
      </c>
      <c r="K108" s="525" t="str">
        <f>IF(【3】見・契!K108="","",【3】見・契!K108)</f>
        <v/>
      </c>
      <c r="L108" s="526" t="str">
        <f>IF(【3】見・契!L108="","",【3】見・契!L108)</f>
        <v/>
      </c>
      <c r="M108" s="527" t="str">
        <f>IF(【3】見・契!M108="","",【3】見・契!M108)</f>
        <v/>
      </c>
      <c r="N108" s="506" t="str">
        <f>IF(I108="","",(SUM(L108:M108)))</f>
        <v/>
      </c>
      <c r="O108" s="528" t="str">
        <f>IF(【3】見・契!O108="","",【3】見・契!O108)</f>
        <v/>
      </c>
      <c r="P108" s="508" t="str">
        <f t="shared" si="20"/>
        <v/>
      </c>
      <c r="Q108" s="830"/>
      <c r="R108" s="836"/>
      <c r="S108" s="833"/>
      <c r="T108" s="836"/>
      <c r="U108" s="833"/>
      <c r="V108" s="833"/>
      <c r="W108" s="1079"/>
      <c r="X108" s="1065"/>
    </row>
    <row r="109" spans="3:24" ht="19.5" customHeight="1">
      <c r="C109" s="1062"/>
      <c r="D109" s="1065"/>
      <c r="E109" s="1065"/>
      <c r="F109" s="1065"/>
      <c r="G109" s="1068"/>
      <c r="H109" s="1071"/>
      <c r="I109" s="540" t="str">
        <f>IF(【3】見・契!I109="","",【3】見・契!I109)</f>
        <v/>
      </c>
      <c r="J109" s="524" t="str">
        <f>IF(【3】見・契!J109="","",【3】見・契!J109)</f>
        <v/>
      </c>
      <c r="K109" s="525" t="str">
        <f>IF(【3】見・契!K109="","",【3】見・契!K109)</f>
        <v/>
      </c>
      <c r="L109" s="526" t="str">
        <f>IF(【3】見・契!L109="","",【3】見・契!L109)</f>
        <v/>
      </c>
      <c r="M109" s="526" t="str">
        <f>IF(【3】見・契!M109="","",【3】見・契!M109)</f>
        <v/>
      </c>
      <c r="N109" s="506" t="str">
        <f>IF(I109="","",(SUM(L109:M109)))</f>
        <v/>
      </c>
      <c r="O109" s="528" t="str">
        <f>IF(【3】見・契!O109="","",【3】見・契!O109)</f>
        <v/>
      </c>
      <c r="P109" s="508" t="str">
        <f t="shared" si="20"/>
        <v/>
      </c>
      <c r="Q109" s="830"/>
      <c r="R109" s="836"/>
      <c r="S109" s="833"/>
      <c r="T109" s="836"/>
      <c r="U109" s="833"/>
      <c r="V109" s="833"/>
      <c r="W109" s="1079"/>
      <c r="X109" s="1065"/>
    </row>
    <row r="110" spans="3:24" ht="19.5" customHeight="1">
      <c r="C110" s="1062"/>
      <c r="D110" s="1065"/>
      <c r="E110" s="1065"/>
      <c r="F110" s="1065"/>
      <c r="G110" s="1068"/>
      <c r="H110" s="1071"/>
      <c r="I110" s="541" t="str">
        <f>IF(【3】見・契!I110="","",【3】見・契!I110)</f>
        <v/>
      </c>
      <c r="J110" s="529" t="str">
        <f>IF(【3】見・契!J110="","",【3】見・契!J110)</f>
        <v/>
      </c>
      <c r="K110" s="530" t="str">
        <f>IF(【3】見・契!K110="","",【3】見・契!K110)</f>
        <v/>
      </c>
      <c r="L110" s="531" t="str">
        <f>IF(【3】見・契!L110="","",【3】見・契!L110)</f>
        <v/>
      </c>
      <c r="M110" s="532" t="str">
        <f>IF(【3】見・契!M110="","",【3】見・契!M110)</f>
        <v/>
      </c>
      <c r="N110" s="506" t="str">
        <f>IF(I110="","",(SUM(L110:M110)))</f>
        <v/>
      </c>
      <c r="O110" s="533" t="str">
        <f>IF(【3】見・契!O110="","",【3】見・契!O110)</f>
        <v/>
      </c>
      <c r="P110" s="508" t="str">
        <f t="shared" si="20"/>
        <v/>
      </c>
      <c r="Q110" s="831"/>
      <c r="R110" s="837"/>
      <c r="S110" s="834"/>
      <c r="T110" s="837"/>
      <c r="U110" s="834"/>
      <c r="V110" s="834"/>
      <c r="W110" s="1079"/>
      <c r="X110" s="1065"/>
    </row>
    <row r="111" spans="3:24" ht="19.5" customHeight="1">
      <c r="C111" s="1063"/>
      <c r="D111" s="1066"/>
      <c r="E111" s="1066"/>
      <c r="F111" s="1066"/>
      <c r="G111" s="1069"/>
      <c r="H111" s="1072"/>
      <c r="I111" s="509"/>
      <c r="J111" s="509"/>
      <c r="K111" s="511"/>
      <c r="L111" s="534"/>
      <c r="M111" s="535"/>
      <c r="N111" s="513"/>
      <c r="O111" s="588" t="s">
        <v>423</v>
      </c>
      <c r="P111" s="515">
        <f>SUM(P107:P110)</f>
        <v>0</v>
      </c>
      <c r="Q111" s="516">
        <f>IF(AND(【3】見・契!G107="",G107=""),0,IF(【3】見・契!G107&lt;&gt;G107,IF(G107=1,"1,500",IF(G107=2,"1,300",IF(G107=3,"1,100","850"))),IF(OR(【3】見・契!Q111&lt;&gt;"1,500",【3】見・契!Q111&lt;&gt;"1,300",【3】見・契!Q111&lt;&gt;"1,100",【3】見・契!Q111&lt;&gt;"850"),【3】見・契!Q111,IF(G107="",0,IF(G107=1,"1,500",IF(G107=2,"1,300",IF(G107=3,"1,100","850")))))))</f>
        <v>0</v>
      </c>
      <c r="R111" s="537" t="str">
        <f>IF(【3】見・契!R111="","",【3】見・契!R111)</f>
        <v/>
      </c>
      <c r="S111" s="518">
        <f>IF(AND(【3】見・契!G107="",G107=""),0,IF(【3】見・契!G107&lt;&gt;G107,IF(G107=1,"14,000",IF(G107=2,"12,400",IF(G107=3,"10,300",IF(G107=4,"8,200")))),IF(OR(【3】見・契!S111&lt;&gt;"14,000",【3】見・契!S111&lt;&gt;"12,400",【3】見・契!S111&lt;&gt;"10,300",【3】見・契!S111&lt;&gt;"8,200"),【3】見・契!S111,IF(G107="",0,IF(G107=1,"14,000",IF(G107=2,"12,400",IF(G107=3,"10,300",IF(G107=4,"8,200",))))))))</f>
        <v>0</v>
      </c>
      <c r="T111" s="537" t="str">
        <f>IF(【3】見・契!T111="","",【3】見・契!T111)</f>
        <v/>
      </c>
      <c r="U111" s="520">
        <f>IF(AND(R111="",T111=""),0,(SUM(Q111*R111+S111*T111)))</f>
        <v>0</v>
      </c>
      <c r="V111" s="520">
        <f>IF(AND(P111="",U111=""),"",SUM(P111+U111))</f>
        <v>0</v>
      </c>
      <c r="W111" s="1080"/>
      <c r="X111" s="1066"/>
    </row>
    <row r="112" spans="3:24" ht="19.5" customHeight="1">
      <c r="C112" s="1061" t="str">
        <f>IF(【3】見・契!C112="","",【3】見・契!C112)</f>
        <v/>
      </c>
      <c r="D112" s="1064" t="str">
        <f>IF(【3】見・契!D112="","",【3】見・契!D112)</f>
        <v/>
      </c>
      <c r="E112" s="1064" t="str">
        <f>IF(【3】見・契!E112="","",【3】見・契!E112)</f>
        <v/>
      </c>
      <c r="F112" s="1064" t="str">
        <f>IF(【3】見・契!F112="","",【3】見・契!F112)</f>
        <v/>
      </c>
      <c r="G112" s="1067" t="str">
        <f>IF(【3】見・契!G112="","",【3】見・契!G112)</f>
        <v/>
      </c>
      <c r="H112" s="1070" t="str">
        <f>IF(【3】見・契!H112="","",【3】見・契!H112)</f>
        <v/>
      </c>
      <c r="I112" s="538" t="str">
        <f>IF(【3】見・契!I112="","",【3】見・契!I112)</f>
        <v/>
      </c>
      <c r="J112" s="521" t="str">
        <f>IF(【3】見・契!J112="","",【3】見・契!J112)</f>
        <v/>
      </c>
      <c r="K112" s="539" t="str">
        <f>IF(【3】見・契!K112="","",【3】見・契!K112)</f>
        <v/>
      </c>
      <c r="L112" s="522" t="str">
        <f>IF(【3】見・契!L112="","",【3】見・契!L112)</f>
        <v/>
      </c>
      <c r="M112" s="523" t="str">
        <f>IF(【3】見・契!M112="","",【3】見・契!M112)</f>
        <v/>
      </c>
      <c r="N112" s="500" t="str">
        <f>IF(I112="","",(SUM(L112:M112)))</f>
        <v/>
      </c>
      <c r="O112" s="711" t="str">
        <f>IF(【3】見・契!O112="","",【3】見・契!O112)</f>
        <v/>
      </c>
      <c r="P112" s="502" t="str">
        <f t="shared" ref="P112:P115" si="21">IF(O112="","",(IF(O112="",0,(N112*O112))))</f>
        <v/>
      </c>
      <c r="Q112" s="829"/>
      <c r="R112" s="835"/>
      <c r="S112" s="832"/>
      <c r="T112" s="835"/>
      <c r="U112" s="832"/>
      <c r="V112" s="832"/>
      <c r="W112" s="1078"/>
      <c r="X112" s="1064" t="str">
        <f>IF(【3】見・契!X112="","",【3】見・契!X112)</f>
        <v/>
      </c>
    </row>
    <row r="113" spans="3:24" ht="19.5" customHeight="1">
      <c r="C113" s="1062"/>
      <c r="D113" s="1065"/>
      <c r="E113" s="1065"/>
      <c r="F113" s="1065"/>
      <c r="G113" s="1068"/>
      <c r="H113" s="1071"/>
      <c r="I113" s="540" t="str">
        <f>IF(【3】見・契!I113="","",【3】見・契!I113)</f>
        <v/>
      </c>
      <c r="J113" s="524" t="str">
        <f>IF(【3】見・契!J113="","",【3】見・契!J113)</f>
        <v/>
      </c>
      <c r="K113" s="525" t="str">
        <f>IF(【3】見・契!K113="","",【3】見・契!K113)</f>
        <v/>
      </c>
      <c r="L113" s="526" t="str">
        <f>IF(【3】見・契!L113="","",【3】見・契!L113)</f>
        <v/>
      </c>
      <c r="M113" s="527" t="str">
        <f>IF(【3】見・契!M113="","",【3】見・契!M113)</f>
        <v/>
      </c>
      <c r="N113" s="506" t="str">
        <f>IF(I113="","",(SUM(L113:M113)))</f>
        <v/>
      </c>
      <c r="O113" s="528" t="str">
        <f>IF(【3】見・契!O113="","",【3】見・契!O113)</f>
        <v/>
      </c>
      <c r="P113" s="508" t="str">
        <f t="shared" si="21"/>
        <v/>
      </c>
      <c r="Q113" s="830"/>
      <c r="R113" s="836"/>
      <c r="S113" s="833"/>
      <c r="T113" s="836"/>
      <c r="U113" s="833"/>
      <c r="V113" s="833"/>
      <c r="W113" s="1079"/>
      <c r="X113" s="1065"/>
    </row>
    <row r="114" spans="3:24" ht="19.5" customHeight="1">
      <c r="C114" s="1062"/>
      <c r="D114" s="1065"/>
      <c r="E114" s="1065"/>
      <c r="F114" s="1065"/>
      <c r="G114" s="1068"/>
      <c r="H114" s="1071"/>
      <c r="I114" s="540" t="str">
        <f>IF(【3】見・契!I114="","",【3】見・契!I114)</f>
        <v/>
      </c>
      <c r="J114" s="524" t="str">
        <f>IF(【3】見・契!J114="","",【3】見・契!J114)</f>
        <v/>
      </c>
      <c r="K114" s="525" t="str">
        <f>IF(【3】見・契!K114="","",【3】見・契!K114)</f>
        <v/>
      </c>
      <c r="L114" s="526" t="str">
        <f>IF(【3】見・契!L114="","",【3】見・契!L114)</f>
        <v/>
      </c>
      <c r="M114" s="526" t="str">
        <f>IF(【3】見・契!M114="","",【3】見・契!M114)</f>
        <v/>
      </c>
      <c r="N114" s="506" t="str">
        <f>IF(I114="","",(SUM(L114:M114)))</f>
        <v/>
      </c>
      <c r="O114" s="528" t="str">
        <f>IF(【3】見・契!O114="","",【3】見・契!O114)</f>
        <v/>
      </c>
      <c r="P114" s="508" t="str">
        <f t="shared" si="21"/>
        <v/>
      </c>
      <c r="Q114" s="830"/>
      <c r="R114" s="836"/>
      <c r="S114" s="833"/>
      <c r="T114" s="836"/>
      <c r="U114" s="833"/>
      <c r="V114" s="833"/>
      <c r="W114" s="1079"/>
      <c r="X114" s="1065"/>
    </row>
    <row r="115" spans="3:24" ht="19.5" customHeight="1">
      <c r="C115" s="1062"/>
      <c r="D115" s="1065"/>
      <c r="E115" s="1065"/>
      <c r="F115" s="1065"/>
      <c r="G115" s="1068"/>
      <c r="H115" s="1071"/>
      <c r="I115" s="541" t="str">
        <f>IF(【3】見・契!I115="","",【3】見・契!I115)</f>
        <v/>
      </c>
      <c r="J115" s="529" t="str">
        <f>IF(【3】見・契!J115="","",【3】見・契!J115)</f>
        <v/>
      </c>
      <c r="K115" s="530" t="str">
        <f>IF(【3】見・契!K115="","",【3】見・契!K115)</f>
        <v/>
      </c>
      <c r="L115" s="531" t="str">
        <f>IF(【3】見・契!L115="","",【3】見・契!L115)</f>
        <v/>
      </c>
      <c r="M115" s="532" t="str">
        <f>IF(【3】見・契!M115="","",【3】見・契!M115)</f>
        <v/>
      </c>
      <c r="N115" s="506" t="str">
        <f>IF(I115="","",(SUM(L115:M115)))</f>
        <v/>
      </c>
      <c r="O115" s="533" t="str">
        <f>IF(【3】見・契!O115="","",【3】見・契!O115)</f>
        <v/>
      </c>
      <c r="P115" s="508" t="str">
        <f t="shared" si="21"/>
        <v/>
      </c>
      <c r="Q115" s="831"/>
      <c r="R115" s="837"/>
      <c r="S115" s="834"/>
      <c r="T115" s="837"/>
      <c r="U115" s="834"/>
      <c r="V115" s="834"/>
      <c r="W115" s="1079"/>
      <c r="X115" s="1065"/>
    </row>
    <row r="116" spans="3:24" ht="19.5" customHeight="1">
      <c r="C116" s="1063"/>
      <c r="D116" s="1066"/>
      <c r="E116" s="1066"/>
      <c r="F116" s="1066"/>
      <c r="G116" s="1069"/>
      <c r="H116" s="1072"/>
      <c r="I116" s="509"/>
      <c r="J116" s="509"/>
      <c r="K116" s="511"/>
      <c r="L116" s="534"/>
      <c r="M116" s="535"/>
      <c r="N116" s="513"/>
      <c r="O116" s="588" t="s">
        <v>423</v>
      </c>
      <c r="P116" s="515">
        <f>SUM(P112:P115)</f>
        <v>0</v>
      </c>
      <c r="Q116" s="516">
        <f>IF(AND(【3】見・契!G112="",G112=""),0,IF(【3】見・契!G112&lt;&gt;G112,IF(G112=1,"1,500",IF(G112=2,"1,300",IF(G112=3,"1,100","850"))),IF(OR(【3】見・契!Q116&lt;&gt;"1,500",【3】見・契!Q116&lt;&gt;"1,300",【3】見・契!Q116&lt;&gt;"1,100",【3】見・契!Q116&lt;&gt;"850"),【3】見・契!Q116,IF(G112="",0,IF(G112=1,"1,500",IF(G112=2,"1,300",IF(G112=3,"1,100","850")))))))</f>
        <v>0</v>
      </c>
      <c r="R116" s="537" t="str">
        <f>IF(【3】見・契!R116="","",【3】見・契!R116)</f>
        <v/>
      </c>
      <c r="S116" s="518">
        <f>IF(AND(【3】見・契!G112="",G112=""),0,IF(【3】見・契!G112&lt;&gt;G112,IF(G112=1,"14,000",IF(G112=2,"12,400",IF(G112=3,"10,300",IF(G112=4,"8,200")))),IF(OR(【3】見・契!S116&lt;&gt;"14,000",【3】見・契!S116&lt;&gt;"12,400",【3】見・契!S116&lt;&gt;"10,300",【3】見・契!S116&lt;&gt;"8,200"),【3】見・契!S116,IF(G112="",0,IF(G112=1,"14,000",IF(G112=2,"12,400",IF(G112=3,"10,300",IF(G112=4,"8,200",))))))))</f>
        <v>0</v>
      </c>
      <c r="T116" s="537" t="str">
        <f>IF(【3】見・契!T116="","",【3】見・契!T116)</f>
        <v/>
      </c>
      <c r="U116" s="520">
        <f>IF(AND(R116="",T116=""),0,(SUM(Q116*R116+S116*T116)))</f>
        <v>0</v>
      </c>
      <c r="V116" s="520">
        <f>IF(AND(P116="",U116=""),"",SUM(P116+U116))</f>
        <v>0</v>
      </c>
      <c r="W116" s="1080"/>
      <c r="X116" s="1066"/>
    </row>
    <row r="117" spans="3:24" ht="22.5" customHeight="1">
      <c r="T117" s="880" t="s">
        <v>286</v>
      </c>
      <c r="U117" s="881"/>
      <c r="V117" s="107">
        <f>SUM(V7:V116)</f>
        <v>0</v>
      </c>
      <c r="W117" s="726"/>
    </row>
    <row r="118" spans="3:24" ht="22.5" customHeight="1">
      <c r="T118" s="880" t="s">
        <v>287</v>
      </c>
      <c r="U118" s="881"/>
      <c r="V118" s="107">
        <f>SUM(V7:V116)/1.1</f>
        <v>0</v>
      </c>
      <c r="W118" s="726"/>
    </row>
    <row r="119" spans="3:24" ht="20.25" customHeight="1">
      <c r="T119" s="726"/>
      <c r="U119" s="726"/>
      <c r="V119" s="109"/>
      <c r="W119" s="726"/>
      <c r="X119" s="702"/>
    </row>
    <row r="120" spans="3:24" ht="20.25" customHeight="1">
      <c r="C120" s="43" t="s">
        <v>288</v>
      </c>
      <c r="W120" s="726"/>
      <c r="X120" s="722" t="s">
        <v>212</v>
      </c>
    </row>
    <row r="121" spans="3:24" ht="20.25" customHeight="1">
      <c r="C121" s="873" t="s">
        <v>256</v>
      </c>
      <c r="D121" s="873" t="s">
        <v>257</v>
      </c>
      <c r="E121" s="873" t="s">
        <v>258</v>
      </c>
      <c r="F121" s="875" t="s">
        <v>259</v>
      </c>
      <c r="G121" s="873" t="s">
        <v>260</v>
      </c>
      <c r="H121" s="873" t="s">
        <v>261</v>
      </c>
      <c r="I121" s="870" t="s">
        <v>262</v>
      </c>
      <c r="J121" s="871"/>
      <c r="K121" s="415" t="s">
        <v>263</v>
      </c>
      <c r="L121" s="870" t="s">
        <v>264</v>
      </c>
      <c r="M121" s="872"/>
      <c r="N121" s="871"/>
      <c r="O121" s="416" t="s">
        <v>265</v>
      </c>
      <c r="P121" s="417" t="s">
        <v>266</v>
      </c>
      <c r="Q121" s="418" t="s">
        <v>267</v>
      </c>
      <c r="R121" s="416"/>
      <c r="S121" s="416" t="s">
        <v>268</v>
      </c>
      <c r="T121" s="416"/>
      <c r="U121" s="416" t="s">
        <v>266</v>
      </c>
      <c r="V121" s="711" t="s">
        <v>270</v>
      </c>
      <c r="W121" s="878" t="s">
        <v>498</v>
      </c>
      <c r="X121" s="877" t="s">
        <v>272</v>
      </c>
    </row>
    <row r="122" spans="3:24" ht="20.25" customHeight="1">
      <c r="C122" s="874"/>
      <c r="D122" s="874"/>
      <c r="E122" s="874"/>
      <c r="F122" s="876"/>
      <c r="G122" s="874"/>
      <c r="H122" s="874"/>
      <c r="I122" s="102" t="s">
        <v>273</v>
      </c>
      <c r="J122" s="712" t="s">
        <v>274</v>
      </c>
      <c r="K122" s="102" t="s">
        <v>275</v>
      </c>
      <c r="L122" s="102" t="s">
        <v>276</v>
      </c>
      <c r="M122" s="102" t="s">
        <v>277</v>
      </c>
      <c r="N122" s="102" t="s">
        <v>278</v>
      </c>
      <c r="O122" s="102" t="s">
        <v>279</v>
      </c>
      <c r="P122" s="103" t="s">
        <v>280</v>
      </c>
      <c r="Q122" s="104" t="s">
        <v>281</v>
      </c>
      <c r="R122" s="102" t="s">
        <v>282</v>
      </c>
      <c r="S122" s="102" t="s">
        <v>281</v>
      </c>
      <c r="T122" s="102" t="s">
        <v>283</v>
      </c>
      <c r="U122" s="102" t="s">
        <v>284</v>
      </c>
      <c r="V122" s="712" t="s">
        <v>285</v>
      </c>
      <c r="W122" s="879"/>
      <c r="X122" s="877"/>
    </row>
    <row r="123" spans="3:24" ht="18.75" customHeight="1">
      <c r="C123" s="1061" t="str">
        <f>IF(【3】見・契!C123="","",【3】見・契!C123)</f>
        <v/>
      </c>
      <c r="D123" s="1064" t="str">
        <f>IF(【3】見・契!D123="","",【3】見・契!D123)</f>
        <v/>
      </c>
      <c r="E123" s="1064" t="str">
        <f>IF(【3】見・契!E123="","",【3】見・契!E123)</f>
        <v/>
      </c>
      <c r="F123" s="1064" t="str">
        <f>IF(【3】見・契!F123="","",【3】見・契!F123)</f>
        <v/>
      </c>
      <c r="G123" s="1067" t="str">
        <f>IF(【3】見・契!G123="","",【3】見・契!G123)</f>
        <v/>
      </c>
      <c r="H123" s="1070" t="str">
        <f>IF(【3】見・契!H123="","",【3】見・契!H123)</f>
        <v/>
      </c>
      <c r="I123" s="521" t="str">
        <f>IF(【3】見・契!I123="","",【3】見・契!I123)</f>
        <v/>
      </c>
      <c r="J123" s="521" t="str">
        <f>IF(【3】見・契!J123="","",【3】見・契!J123)</f>
        <v/>
      </c>
      <c r="K123" s="539" t="str">
        <f>IF(【3】見・契!K123="","",【3】見・契!K123)</f>
        <v/>
      </c>
      <c r="L123" s="522" t="str">
        <f>IF(【3】見・契!L123="","",【3】見・契!L123)</f>
        <v/>
      </c>
      <c r="M123" s="523" t="str">
        <f>IF(【3】見・契!M123="","",【3】見・契!M123)</f>
        <v/>
      </c>
      <c r="N123" s="500" t="str">
        <f>IF(I123="","",(SUM(L123:M123)))</f>
        <v/>
      </c>
      <c r="O123" s="711" t="str">
        <f>IF(【3】見・契!O123="","",【3】見・契!O123)</f>
        <v/>
      </c>
      <c r="P123" s="502" t="str">
        <f t="shared" ref="P123:P126" si="22">IF(O123="","",(IF(O123="",0,(N123*O123))))</f>
        <v/>
      </c>
      <c r="Q123" s="829"/>
      <c r="R123" s="835"/>
      <c r="S123" s="832"/>
      <c r="T123" s="835"/>
      <c r="U123" s="832"/>
      <c r="V123" s="832"/>
      <c r="W123" s="1078"/>
      <c r="X123" s="1064" t="str">
        <f>IF(【3】見・契!X123="","",【3】見・契!X123)</f>
        <v/>
      </c>
    </row>
    <row r="124" spans="3:24" ht="18.75" customHeight="1">
      <c r="C124" s="1062"/>
      <c r="D124" s="1065"/>
      <c r="E124" s="1065"/>
      <c r="F124" s="1065"/>
      <c r="G124" s="1068"/>
      <c r="H124" s="1071"/>
      <c r="I124" s="524" t="str">
        <f>IF(【3】見・契!I124="","",【3】見・契!I124)</f>
        <v/>
      </c>
      <c r="J124" s="524" t="str">
        <f>IF(【3】見・契!J124="","",【3】見・契!J124)</f>
        <v/>
      </c>
      <c r="K124" s="525" t="str">
        <f>IF(【3】見・契!K124="","",【3】見・契!K124)</f>
        <v/>
      </c>
      <c r="L124" s="526" t="str">
        <f>IF(【3】見・契!L124="","",【3】見・契!L124)</f>
        <v/>
      </c>
      <c r="M124" s="527" t="str">
        <f>IF(【3】見・契!M124="","",【3】見・契!M124)</f>
        <v/>
      </c>
      <c r="N124" s="506" t="str">
        <f>IF(I124="","",(SUM(L124:M124)))</f>
        <v/>
      </c>
      <c r="O124" s="528" t="str">
        <f>IF(【3】見・契!O124="","",【3】見・契!O124)</f>
        <v/>
      </c>
      <c r="P124" s="508" t="str">
        <f t="shared" si="22"/>
        <v/>
      </c>
      <c r="Q124" s="830"/>
      <c r="R124" s="836"/>
      <c r="S124" s="833"/>
      <c r="T124" s="836"/>
      <c r="U124" s="833"/>
      <c r="V124" s="833"/>
      <c r="W124" s="1079"/>
      <c r="X124" s="1065"/>
    </row>
    <row r="125" spans="3:24" ht="18.75" customHeight="1">
      <c r="C125" s="1062"/>
      <c r="D125" s="1065"/>
      <c r="E125" s="1065"/>
      <c r="F125" s="1065"/>
      <c r="G125" s="1068"/>
      <c r="H125" s="1071"/>
      <c r="I125" s="524" t="str">
        <f>IF(【3】見・契!I125="","",【3】見・契!I125)</f>
        <v/>
      </c>
      <c r="J125" s="524" t="str">
        <f>IF(【3】見・契!J125="","",【3】見・契!J125)</f>
        <v/>
      </c>
      <c r="K125" s="525" t="str">
        <f>IF(【3】見・契!K125="","",【3】見・契!K125)</f>
        <v/>
      </c>
      <c r="L125" s="526" t="str">
        <f>IF(【3】見・契!L125="","",【3】見・契!L125)</f>
        <v/>
      </c>
      <c r="M125" s="527" t="str">
        <f>IF(【3】見・契!M125="","",【3】見・契!M125)</f>
        <v/>
      </c>
      <c r="N125" s="506" t="str">
        <f>IF(I125="","",(SUM(L125:M125)))</f>
        <v/>
      </c>
      <c r="O125" s="528" t="str">
        <f>IF(【3】見・契!O125="","",【3】見・契!O125)</f>
        <v/>
      </c>
      <c r="P125" s="508" t="str">
        <f t="shared" si="22"/>
        <v/>
      </c>
      <c r="Q125" s="830"/>
      <c r="R125" s="836"/>
      <c r="S125" s="833"/>
      <c r="T125" s="836"/>
      <c r="U125" s="833"/>
      <c r="V125" s="833"/>
      <c r="W125" s="1079"/>
      <c r="X125" s="1065"/>
    </row>
    <row r="126" spans="3:24" ht="18.75" customHeight="1">
      <c r="C126" s="1062"/>
      <c r="D126" s="1065"/>
      <c r="E126" s="1065"/>
      <c r="F126" s="1065"/>
      <c r="G126" s="1068"/>
      <c r="H126" s="1071"/>
      <c r="I126" s="529" t="str">
        <f>IF(【3】見・契!I126="","",【3】見・契!I126)</f>
        <v/>
      </c>
      <c r="J126" s="529" t="str">
        <f>IF(【3】見・契!J126="","",【3】見・契!J126)</f>
        <v/>
      </c>
      <c r="K126" s="530" t="str">
        <f>IF(【3】見・契!K126="","",【3】見・契!K126)</f>
        <v/>
      </c>
      <c r="L126" s="531" t="str">
        <f>IF(【3】見・契!L126="","",【3】見・契!L126)</f>
        <v/>
      </c>
      <c r="M126" s="532" t="str">
        <f>IF(【3】見・契!M126="","",【3】見・契!M126)</f>
        <v/>
      </c>
      <c r="N126" s="506" t="str">
        <f>IF(I126="","",(SUM(L126:M126)))</f>
        <v/>
      </c>
      <c r="O126" s="533" t="str">
        <f>IF(【3】見・契!O126="","",【3】見・契!O126)</f>
        <v/>
      </c>
      <c r="P126" s="508" t="str">
        <f t="shared" si="22"/>
        <v/>
      </c>
      <c r="Q126" s="831"/>
      <c r="R126" s="837"/>
      <c r="S126" s="834"/>
      <c r="T126" s="837"/>
      <c r="U126" s="834"/>
      <c r="V126" s="834"/>
      <c r="W126" s="1079"/>
      <c r="X126" s="1065"/>
    </row>
    <row r="127" spans="3:24" ht="18.75" customHeight="1">
      <c r="C127" s="1063"/>
      <c r="D127" s="1066"/>
      <c r="E127" s="1066"/>
      <c r="F127" s="1066"/>
      <c r="G127" s="1069"/>
      <c r="H127" s="1072"/>
      <c r="I127" s="509"/>
      <c r="J127" s="509"/>
      <c r="K127" s="511"/>
      <c r="L127" s="534"/>
      <c r="M127" s="535"/>
      <c r="N127" s="513"/>
      <c r="O127" s="588" t="s">
        <v>423</v>
      </c>
      <c r="P127" s="515">
        <f>SUM(P123:P126)</f>
        <v>0</v>
      </c>
      <c r="Q127" s="516">
        <f>IF(AND(【3】見・契!G123="",G123=""),0,IF(【3】見・契!G123&lt;&gt;G123,IF(G123=1,"1,500",IF(G123=2,"1,300",IF(G123=3,"1,100","850"))),IF(OR(【3】見・契!Q127&lt;&gt;"1,500",【3】見・契!Q127&lt;&gt;"1,300",【3】見・契!Q127&lt;&gt;"1,100",【3】見・契!Q127&lt;&gt;"850"),【3】見・契!Q127,IF(G123="",0,IF(G123=1,"1,500",IF(G123=2,"1,300",IF(G123=3,"1,100","850")))))))</f>
        <v>0</v>
      </c>
      <c r="R127" s="537" t="str">
        <f>IF(【3】見・契!R127="","",【3】見・契!R127)</f>
        <v/>
      </c>
      <c r="S127" s="518">
        <f>IF(AND(【3】見・契!G123="",G123=""),0,IF(【3】見・契!G123&lt;&gt;G123,IF(G123=1,"14,000",IF(G123=2,"12,400",IF(G123=3,"10,300",IF(G123=4,"8,200")))),IF(OR(【3】見・契!S127&lt;&gt;"14,000",【3】見・契!S127&lt;&gt;"12,400",【3】見・契!S127&lt;&gt;"10,300",【3】見・契!S127&lt;&gt;"8,200"),【3】見・契!S127,IF(G123="",0,IF(G123=1,"14,000",IF(G123=2,"12,400",IF(G123=3,"10,300",IF(G123=4,"8,200",))))))))</f>
        <v>0</v>
      </c>
      <c r="T127" s="537" t="str">
        <f>IF(【3】見・契!T127="","",【3】見・契!T127)</f>
        <v/>
      </c>
      <c r="U127" s="520">
        <f>IF(AND(R127="",T127=""),0,(SUM(Q127*R127+S127*T127)))</f>
        <v>0</v>
      </c>
      <c r="V127" s="520">
        <f>IF(AND(P127="",U127=""),"",SUM(P127+U127))</f>
        <v>0</v>
      </c>
      <c r="W127" s="1080"/>
      <c r="X127" s="1066"/>
    </row>
    <row r="128" spans="3:24" ht="18.75" customHeight="1">
      <c r="C128" s="1061" t="str">
        <f>IF(【3】見・契!C128="","",【3】見・契!C128)</f>
        <v/>
      </c>
      <c r="D128" s="1064" t="str">
        <f>IF(【3】見・契!D128="","",【3】見・契!D128)</f>
        <v/>
      </c>
      <c r="E128" s="1064" t="str">
        <f>IF(【3】見・契!E128="","",【3】見・契!E128)</f>
        <v/>
      </c>
      <c r="F128" s="1064" t="str">
        <f>IF(【3】見・契!F128="","",【3】見・契!F128)</f>
        <v/>
      </c>
      <c r="G128" s="1067" t="str">
        <f>IF(【3】見・契!G128="","",【3】見・契!G128)</f>
        <v/>
      </c>
      <c r="H128" s="1070" t="str">
        <f>IF(【3】見・契!H128="","",【3】見・契!H128)</f>
        <v/>
      </c>
      <c r="I128" s="521" t="str">
        <f>IF(【3】見・契!I128="","",【3】見・契!I128)</f>
        <v/>
      </c>
      <c r="J128" s="521" t="str">
        <f>IF(【3】見・契!J128="","",【3】見・契!J128)</f>
        <v/>
      </c>
      <c r="K128" s="539" t="str">
        <f>IF(【3】見・契!K128="","",【3】見・契!K128)</f>
        <v/>
      </c>
      <c r="L128" s="522" t="str">
        <f>IF(【3】見・契!L128="","",【3】見・契!L128)</f>
        <v/>
      </c>
      <c r="M128" s="523" t="str">
        <f>IF(【3】見・契!M128="","",【3】見・契!M128)</f>
        <v/>
      </c>
      <c r="N128" s="500" t="str">
        <f>IF(I128="","",(SUM(L128:M128)))</f>
        <v/>
      </c>
      <c r="O128" s="711" t="str">
        <f>IF(【3】見・契!O128="","",【3】見・契!O128)</f>
        <v/>
      </c>
      <c r="P128" s="502" t="str">
        <f t="shared" ref="P128:P131" si="23">IF(O128="","",(IF(O128="",0,(N128*O128))))</f>
        <v/>
      </c>
      <c r="Q128" s="829"/>
      <c r="R128" s="835"/>
      <c r="S128" s="832"/>
      <c r="T128" s="835"/>
      <c r="U128" s="832"/>
      <c r="V128" s="832"/>
      <c r="W128" s="1078"/>
      <c r="X128" s="1064" t="str">
        <f>IF(【3】見・契!X128="","",【3】見・契!X128)</f>
        <v/>
      </c>
    </row>
    <row r="129" spans="3:24" ht="18.75" customHeight="1">
      <c r="C129" s="1062"/>
      <c r="D129" s="1065"/>
      <c r="E129" s="1065"/>
      <c r="F129" s="1065"/>
      <c r="G129" s="1068"/>
      <c r="H129" s="1071"/>
      <c r="I129" s="524" t="str">
        <f>IF(【3】見・契!I129="","",【3】見・契!I129)</f>
        <v/>
      </c>
      <c r="J129" s="524" t="str">
        <f>IF(【3】見・契!J129="","",【3】見・契!J129)</f>
        <v/>
      </c>
      <c r="K129" s="525" t="str">
        <f>IF(【3】見・契!K129="","",【3】見・契!K129)</f>
        <v/>
      </c>
      <c r="L129" s="526" t="str">
        <f>IF(【3】見・契!L129="","",【3】見・契!L129)</f>
        <v/>
      </c>
      <c r="M129" s="527" t="str">
        <f>IF(【3】見・契!M129="","",【3】見・契!M129)</f>
        <v/>
      </c>
      <c r="N129" s="506" t="str">
        <f>IF(I129="","",(SUM(L129:M129)))</f>
        <v/>
      </c>
      <c r="O129" s="528" t="str">
        <f>IF(【3】見・契!O129="","",【3】見・契!O129)</f>
        <v/>
      </c>
      <c r="P129" s="508" t="str">
        <f t="shared" si="23"/>
        <v/>
      </c>
      <c r="Q129" s="830"/>
      <c r="R129" s="836"/>
      <c r="S129" s="833"/>
      <c r="T129" s="836"/>
      <c r="U129" s="833"/>
      <c r="V129" s="833"/>
      <c r="W129" s="1079"/>
      <c r="X129" s="1065"/>
    </row>
    <row r="130" spans="3:24" ht="18.75" customHeight="1">
      <c r="C130" s="1062"/>
      <c r="D130" s="1065"/>
      <c r="E130" s="1065"/>
      <c r="F130" s="1065"/>
      <c r="G130" s="1068"/>
      <c r="H130" s="1071"/>
      <c r="I130" s="524" t="str">
        <f>IF(【3】見・契!I130="","",【3】見・契!I130)</f>
        <v/>
      </c>
      <c r="J130" s="524" t="str">
        <f>IF(【3】見・契!J130="","",【3】見・契!J130)</f>
        <v/>
      </c>
      <c r="K130" s="525" t="str">
        <f>IF(【3】見・契!K130="","",【3】見・契!K130)</f>
        <v/>
      </c>
      <c r="L130" s="526" t="str">
        <f>IF(【3】見・契!L130="","",【3】見・契!L130)</f>
        <v/>
      </c>
      <c r="M130" s="527" t="str">
        <f>IF(【3】見・契!M130="","",【3】見・契!M130)</f>
        <v/>
      </c>
      <c r="N130" s="506" t="str">
        <f>IF(I130="","",(SUM(L130:M130)))</f>
        <v/>
      </c>
      <c r="O130" s="528" t="str">
        <f>IF(【3】見・契!O130="","",【3】見・契!O130)</f>
        <v/>
      </c>
      <c r="P130" s="508" t="str">
        <f t="shared" si="23"/>
        <v/>
      </c>
      <c r="Q130" s="830"/>
      <c r="R130" s="836"/>
      <c r="S130" s="833"/>
      <c r="T130" s="836"/>
      <c r="U130" s="833"/>
      <c r="V130" s="833"/>
      <c r="W130" s="1079"/>
      <c r="X130" s="1065"/>
    </row>
    <row r="131" spans="3:24" ht="18.75" customHeight="1">
      <c r="C131" s="1062"/>
      <c r="D131" s="1065"/>
      <c r="E131" s="1065"/>
      <c r="F131" s="1065"/>
      <c r="G131" s="1068"/>
      <c r="H131" s="1071"/>
      <c r="I131" s="529" t="str">
        <f>IF(【3】見・契!I131="","",【3】見・契!I131)</f>
        <v/>
      </c>
      <c r="J131" s="529" t="str">
        <f>IF(【3】見・契!J131="","",【3】見・契!J131)</f>
        <v/>
      </c>
      <c r="K131" s="530" t="str">
        <f>IF(【3】見・契!K131="","",【3】見・契!K131)</f>
        <v/>
      </c>
      <c r="L131" s="531" t="str">
        <f>IF(【3】見・契!L131="","",【3】見・契!L131)</f>
        <v/>
      </c>
      <c r="M131" s="532" t="str">
        <f>IF(【3】見・契!M131="","",【3】見・契!M131)</f>
        <v/>
      </c>
      <c r="N131" s="506" t="str">
        <f>IF(I131="","",(SUM(L131:M131)))</f>
        <v/>
      </c>
      <c r="O131" s="533" t="str">
        <f>IF(【3】見・契!O131="","",【3】見・契!O131)</f>
        <v/>
      </c>
      <c r="P131" s="508" t="str">
        <f t="shared" si="23"/>
        <v/>
      </c>
      <c r="Q131" s="831"/>
      <c r="R131" s="837"/>
      <c r="S131" s="834"/>
      <c r="T131" s="837"/>
      <c r="U131" s="834"/>
      <c r="V131" s="834"/>
      <c r="W131" s="1079"/>
      <c r="X131" s="1065"/>
    </row>
    <row r="132" spans="3:24" ht="18.75" customHeight="1">
      <c r="C132" s="1063"/>
      <c r="D132" s="1066"/>
      <c r="E132" s="1066"/>
      <c r="F132" s="1066"/>
      <c r="G132" s="1069"/>
      <c r="H132" s="1072"/>
      <c r="I132" s="509"/>
      <c r="J132" s="509"/>
      <c r="K132" s="511"/>
      <c r="L132" s="534"/>
      <c r="M132" s="535"/>
      <c r="N132" s="513"/>
      <c r="O132" s="588" t="s">
        <v>423</v>
      </c>
      <c r="P132" s="515">
        <f>SUM(P128:P131)</f>
        <v>0</v>
      </c>
      <c r="Q132" s="516">
        <f>IF(AND(【3】見・契!G128="",G128=""),0,IF(【3】見・契!G128&lt;&gt;G128,IF(G128=1,"1,500",IF(G128=2,"1,300",IF(G128=3,"1,100","850"))),IF(OR(【3】見・契!Q132&lt;&gt;"1,500",【3】見・契!Q132&lt;&gt;"1,300",【3】見・契!Q132&lt;&gt;"1,100",【3】見・契!Q132&lt;&gt;"850"),【3】見・契!Q132,IF(G128="",0,IF(G128=1,"1,500",IF(G128=2,"1,300",IF(G128=3,"1,100","850")))))))</f>
        <v>0</v>
      </c>
      <c r="R132" s="537" t="str">
        <f>IF(【3】見・契!R132="","",【3】見・契!R132)</f>
        <v/>
      </c>
      <c r="S132" s="518">
        <f>IF(AND(【3】見・契!G128="",G128=""),0,IF(【3】見・契!G128&lt;&gt;G128,IF(G128=1,"14,000",IF(G128=2,"12,400",IF(G128=3,"10,300",IF(G128=4,"8,200")))),IF(OR(【3】見・契!S132&lt;&gt;"14,000",【3】見・契!S132&lt;&gt;"12,400",【3】見・契!S132&lt;&gt;"10,300",【3】見・契!S132&lt;&gt;"8,200"),【3】見・契!S132,IF(G128="",0,IF(G128=1,"14,000",IF(G128=2,"12,400",IF(G128=3,"10,300",IF(G128=4,"8,200",))))))))</f>
        <v>0</v>
      </c>
      <c r="T132" s="537" t="str">
        <f>IF(【3】見・契!T132="","",【3】見・契!T132)</f>
        <v/>
      </c>
      <c r="U132" s="520">
        <f>IF(AND(R132="",T132=""),0,(SUM(Q132*R132+S132*T132)))</f>
        <v>0</v>
      </c>
      <c r="V132" s="520">
        <f>IF(AND(P132="",U132=""),"",SUM(P132+U132))</f>
        <v>0</v>
      </c>
      <c r="W132" s="1080"/>
      <c r="X132" s="1066"/>
    </row>
    <row r="133" spans="3:24" ht="18.75" customHeight="1">
      <c r="C133" s="1061" t="str">
        <f>IF(【3】見・契!C133="","",【3】見・契!C133)</f>
        <v/>
      </c>
      <c r="D133" s="1064" t="str">
        <f>IF(【3】見・契!D133="","",【3】見・契!D133)</f>
        <v/>
      </c>
      <c r="E133" s="1064" t="str">
        <f>IF(【3】見・契!E133="","",【3】見・契!E133)</f>
        <v/>
      </c>
      <c r="F133" s="1064" t="str">
        <f>IF(【3】見・契!F133="","",【3】見・契!F133)</f>
        <v/>
      </c>
      <c r="G133" s="1067" t="str">
        <f>IF(【3】見・契!G133="","",【3】見・契!G133)</f>
        <v/>
      </c>
      <c r="H133" s="1070" t="str">
        <f>IF(【3】見・契!H133="","",【3】見・契!H133)</f>
        <v/>
      </c>
      <c r="I133" s="521" t="str">
        <f>IF(【3】見・契!I133="","",【3】見・契!I133)</f>
        <v/>
      </c>
      <c r="J133" s="521" t="str">
        <f>IF(【3】見・契!J133="","",【3】見・契!J133)</f>
        <v/>
      </c>
      <c r="K133" s="539" t="str">
        <f>IF(【3】見・契!K133="","",【3】見・契!K133)</f>
        <v/>
      </c>
      <c r="L133" s="522" t="str">
        <f>IF(【3】見・契!L133="","",【3】見・契!L133)</f>
        <v/>
      </c>
      <c r="M133" s="523" t="str">
        <f>IF(【3】見・契!M133="","",【3】見・契!M133)</f>
        <v/>
      </c>
      <c r="N133" s="500" t="str">
        <f>IF(I133="","",(SUM(L133:M133)))</f>
        <v/>
      </c>
      <c r="O133" s="711" t="str">
        <f>IF(【3】見・契!O133="","",【3】見・契!O133)</f>
        <v/>
      </c>
      <c r="P133" s="502" t="str">
        <f t="shared" ref="P133:P136" si="24">IF(O133="","",(IF(O133="",0,(N133*O133))))</f>
        <v/>
      </c>
      <c r="Q133" s="829"/>
      <c r="R133" s="835"/>
      <c r="S133" s="832"/>
      <c r="T133" s="835"/>
      <c r="U133" s="832"/>
      <c r="V133" s="832"/>
      <c r="W133" s="1078"/>
      <c r="X133" s="1064" t="str">
        <f>IF(【3】見・契!X133="","",【3】見・契!X133)</f>
        <v/>
      </c>
    </row>
    <row r="134" spans="3:24" ht="18.75" customHeight="1">
      <c r="C134" s="1062"/>
      <c r="D134" s="1065"/>
      <c r="E134" s="1065"/>
      <c r="F134" s="1065"/>
      <c r="G134" s="1068"/>
      <c r="H134" s="1071"/>
      <c r="I134" s="524" t="str">
        <f>IF(【3】見・契!I134="","",【3】見・契!I134)</f>
        <v/>
      </c>
      <c r="J134" s="524" t="str">
        <f>IF(【3】見・契!J134="","",【3】見・契!J134)</f>
        <v/>
      </c>
      <c r="K134" s="525" t="str">
        <f>IF(【3】見・契!K134="","",【3】見・契!K134)</f>
        <v/>
      </c>
      <c r="L134" s="526" t="str">
        <f>IF(【3】見・契!L134="","",【3】見・契!L134)</f>
        <v/>
      </c>
      <c r="M134" s="527" t="str">
        <f>IF(【3】見・契!M134="","",【3】見・契!M134)</f>
        <v/>
      </c>
      <c r="N134" s="506" t="str">
        <f>IF(I134="","",(SUM(L134:M134)))</f>
        <v/>
      </c>
      <c r="O134" s="528" t="str">
        <f>IF(【3】見・契!O134="","",【3】見・契!O134)</f>
        <v/>
      </c>
      <c r="P134" s="508" t="str">
        <f t="shared" si="24"/>
        <v/>
      </c>
      <c r="Q134" s="830"/>
      <c r="R134" s="836"/>
      <c r="S134" s="833"/>
      <c r="T134" s="836"/>
      <c r="U134" s="833"/>
      <c r="V134" s="833"/>
      <c r="W134" s="1079"/>
      <c r="X134" s="1065"/>
    </row>
    <row r="135" spans="3:24" ht="18.75" customHeight="1">
      <c r="C135" s="1062"/>
      <c r="D135" s="1065"/>
      <c r="E135" s="1065"/>
      <c r="F135" s="1065"/>
      <c r="G135" s="1068"/>
      <c r="H135" s="1071"/>
      <c r="I135" s="524" t="str">
        <f>IF(【3】見・契!I135="","",【3】見・契!I135)</f>
        <v/>
      </c>
      <c r="J135" s="524" t="str">
        <f>IF(【3】見・契!J135="","",【3】見・契!J135)</f>
        <v/>
      </c>
      <c r="K135" s="525" t="str">
        <f>IF(【3】見・契!K135="","",【3】見・契!K135)</f>
        <v/>
      </c>
      <c r="L135" s="526" t="str">
        <f>IF(【3】見・契!L135="","",【3】見・契!L135)</f>
        <v/>
      </c>
      <c r="M135" s="527" t="str">
        <f>IF(【3】見・契!M135="","",【3】見・契!M135)</f>
        <v/>
      </c>
      <c r="N135" s="506" t="str">
        <f>IF(I135="","",(SUM(L135:M135)))</f>
        <v/>
      </c>
      <c r="O135" s="528" t="str">
        <f>IF(【3】見・契!O135="","",【3】見・契!O135)</f>
        <v/>
      </c>
      <c r="P135" s="508" t="str">
        <f t="shared" si="24"/>
        <v/>
      </c>
      <c r="Q135" s="830"/>
      <c r="R135" s="836"/>
      <c r="S135" s="833"/>
      <c r="T135" s="836"/>
      <c r="U135" s="833"/>
      <c r="V135" s="833"/>
      <c r="W135" s="1079"/>
      <c r="X135" s="1065"/>
    </row>
    <row r="136" spans="3:24" ht="18.75" customHeight="1">
      <c r="C136" s="1062"/>
      <c r="D136" s="1065"/>
      <c r="E136" s="1065"/>
      <c r="F136" s="1065"/>
      <c r="G136" s="1068"/>
      <c r="H136" s="1071"/>
      <c r="I136" s="529" t="str">
        <f>IF(【3】見・契!I136="","",【3】見・契!I136)</f>
        <v/>
      </c>
      <c r="J136" s="529" t="str">
        <f>IF(【3】見・契!J136="","",【3】見・契!J136)</f>
        <v/>
      </c>
      <c r="K136" s="530" t="str">
        <f>IF(【3】見・契!K136="","",【3】見・契!K136)</f>
        <v/>
      </c>
      <c r="L136" s="531" t="str">
        <f>IF(【3】見・契!L136="","",【3】見・契!L136)</f>
        <v/>
      </c>
      <c r="M136" s="532" t="str">
        <f>IF(【3】見・契!M136="","",【3】見・契!M136)</f>
        <v/>
      </c>
      <c r="N136" s="506" t="str">
        <f>IF(I136="","",(SUM(L136:M136)))</f>
        <v/>
      </c>
      <c r="O136" s="533" t="str">
        <f>IF(【3】見・契!O136="","",【3】見・契!O136)</f>
        <v/>
      </c>
      <c r="P136" s="508" t="str">
        <f t="shared" si="24"/>
        <v/>
      </c>
      <c r="Q136" s="831"/>
      <c r="R136" s="837"/>
      <c r="S136" s="834"/>
      <c r="T136" s="837"/>
      <c r="U136" s="834"/>
      <c r="V136" s="834"/>
      <c r="W136" s="1079"/>
      <c r="X136" s="1065"/>
    </row>
    <row r="137" spans="3:24" ht="18.75" customHeight="1">
      <c r="C137" s="1063"/>
      <c r="D137" s="1066"/>
      <c r="E137" s="1066"/>
      <c r="F137" s="1066"/>
      <c r="G137" s="1069"/>
      <c r="H137" s="1072"/>
      <c r="I137" s="509"/>
      <c r="J137" s="509"/>
      <c r="K137" s="511"/>
      <c r="L137" s="534"/>
      <c r="M137" s="535"/>
      <c r="N137" s="513"/>
      <c r="O137" s="588" t="s">
        <v>423</v>
      </c>
      <c r="P137" s="515">
        <f>SUM(P133:P136)</f>
        <v>0</v>
      </c>
      <c r="Q137" s="516">
        <f>IF(AND(【3】見・契!G133="",G133=""),0,IF(【3】見・契!G133&lt;&gt;G133,IF(G133=1,"1,500",IF(G133=2,"1,300",IF(G133=3,"1,100","850"))),IF(OR(【3】見・契!Q137&lt;&gt;"1,500",【3】見・契!Q137&lt;&gt;"1,300",【3】見・契!Q137&lt;&gt;"1,100",【3】見・契!Q137&lt;&gt;"850"),【3】見・契!Q137,IF(G133="",0,IF(G133=1,"1,500",IF(G133=2,"1,300",IF(G133=3,"1,100","850")))))))</f>
        <v>0</v>
      </c>
      <c r="R137" s="537" t="str">
        <f>IF(【3】見・契!R137="","",【3】見・契!R137)</f>
        <v/>
      </c>
      <c r="S137" s="518">
        <f>IF(AND(【3】見・契!G133="",G133=""),0,IF(【3】見・契!G133&lt;&gt;G133,IF(G133=1,"14,000",IF(G133=2,"12,400",IF(G133=3,"10,300",IF(G133=4,"8,200")))),IF(OR(【3】見・契!S137&lt;&gt;"14,000",【3】見・契!S137&lt;&gt;"12,400",【3】見・契!S137&lt;&gt;"10,300",【3】見・契!S137&lt;&gt;"8,200"),【3】見・契!S137,IF(G133="",0,IF(G133=1,"14,000",IF(G133=2,"12,400",IF(G133=3,"10,300",IF(G133=4,"8,200",))))))))</f>
        <v>0</v>
      </c>
      <c r="T137" s="537" t="str">
        <f>IF(【3】見・契!T137="","",【3】見・契!T137)</f>
        <v/>
      </c>
      <c r="U137" s="520">
        <f>IF(AND(R137="",T137=""),0,(SUM(Q137*R137+S137*T137)))</f>
        <v>0</v>
      </c>
      <c r="V137" s="520">
        <f>IF(AND(P137="",U137=""),"",SUM(P137+U137))</f>
        <v>0</v>
      </c>
      <c r="W137" s="1080"/>
      <c r="X137" s="1066"/>
    </row>
    <row r="138" spans="3:24" ht="18.75" customHeight="1">
      <c r="C138" s="1061" t="str">
        <f>IF(【3】見・契!C138="","",【3】見・契!C138)</f>
        <v/>
      </c>
      <c r="D138" s="1064" t="str">
        <f>IF(【3】見・契!D138="","",【3】見・契!D138)</f>
        <v/>
      </c>
      <c r="E138" s="1064" t="str">
        <f>IF(【3】見・契!E138="","",【3】見・契!E138)</f>
        <v/>
      </c>
      <c r="F138" s="1064" t="str">
        <f>IF(【3】見・契!F138="","",【3】見・契!F138)</f>
        <v/>
      </c>
      <c r="G138" s="1067" t="str">
        <f>IF(【3】見・契!G138="","",【3】見・契!G138)</f>
        <v/>
      </c>
      <c r="H138" s="1070" t="str">
        <f>IF(【3】見・契!H138="","",【3】見・契!H138)</f>
        <v/>
      </c>
      <c r="I138" s="521" t="str">
        <f>IF(【3】見・契!I138="","",【3】見・契!I138)</f>
        <v/>
      </c>
      <c r="J138" s="521" t="str">
        <f>IF(【3】見・契!J138="","",【3】見・契!J138)</f>
        <v/>
      </c>
      <c r="K138" s="539" t="str">
        <f>IF(【3】見・契!K138="","",【3】見・契!K138)</f>
        <v/>
      </c>
      <c r="L138" s="522" t="str">
        <f>IF(【3】見・契!L138="","",【3】見・契!L138)</f>
        <v/>
      </c>
      <c r="M138" s="523" t="str">
        <f>IF(【3】見・契!M138="","",【3】見・契!M138)</f>
        <v/>
      </c>
      <c r="N138" s="500" t="str">
        <f>IF(I138="","",(SUM(L138:M138)))</f>
        <v/>
      </c>
      <c r="O138" s="711" t="str">
        <f>IF(【3】見・契!O138="","",【3】見・契!O138)</f>
        <v/>
      </c>
      <c r="P138" s="502" t="str">
        <f t="shared" ref="P138:P141" si="25">IF(O138="","",(IF(O138="",0,(N138*O138))))</f>
        <v/>
      </c>
      <c r="Q138" s="829"/>
      <c r="R138" s="835"/>
      <c r="S138" s="832"/>
      <c r="T138" s="835"/>
      <c r="U138" s="832"/>
      <c r="V138" s="832"/>
      <c r="W138" s="1078"/>
      <c r="X138" s="1064" t="str">
        <f>IF(【3】見・契!X138="","",【3】見・契!X138)</f>
        <v/>
      </c>
    </row>
    <row r="139" spans="3:24" ht="18.75" customHeight="1">
      <c r="C139" s="1062"/>
      <c r="D139" s="1065"/>
      <c r="E139" s="1065"/>
      <c r="F139" s="1065"/>
      <c r="G139" s="1068"/>
      <c r="H139" s="1071"/>
      <c r="I139" s="524" t="str">
        <f>IF(【3】見・契!I139="","",【3】見・契!I139)</f>
        <v/>
      </c>
      <c r="J139" s="524" t="str">
        <f>IF(【3】見・契!J139="","",【3】見・契!J139)</f>
        <v/>
      </c>
      <c r="K139" s="525" t="str">
        <f>IF(【3】見・契!K139="","",【3】見・契!K139)</f>
        <v/>
      </c>
      <c r="L139" s="526" t="str">
        <f>IF(【3】見・契!L139="","",【3】見・契!L139)</f>
        <v/>
      </c>
      <c r="M139" s="527" t="str">
        <f>IF(【3】見・契!M139="","",【3】見・契!M139)</f>
        <v/>
      </c>
      <c r="N139" s="506" t="str">
        <f>IF(I139="","",(SUM(L139:M139)))</f>
        <v/>
      </c>
      <c r="O139" s="528" t="str">
        <f>IF(【3】見・契!O139="","",【3】見・契!O139)</f>
        <v/>
      </c>
      <c r="P139" s="508" t="str">
        <f t="shared" si="25"/>
        <v/>
      </c>
      <c r="Q139" s="830"/>
      <c r="R139" s="836"/>
      <c r="S139" s="833"/>
      <c r="T139" s="836"/>
      <c r="U139" s="833"/>
      <c r="V139" s="833"/>
      <c r="W139" s="1079"/>
      <c r="X139" s="1065"/>
    </row>
    <row r="140" spans="3:24" ht="18.75" customHeight="1">
      <c r="C140" s="1062"/>
      <c r="D140" s="1065"/>
      <c r="E140" s="1065"/>
      <c r="F140" s="1065"/>
      <c r="G140" s="1068"/>
      <c r="H140" s="1071"/>
      <c r="I140" s="524" t="str">
        <f>IF(【3】見・契!I140="","",【3】見・契!I140)</f>
        <v/>
      </c>
      <c r="J140" s="524" t="str">
        <f>IF(【3】見・契!J140="","",【3】見・契!J140)</f>
        <v/>
      </c>
      <c r="K140" s="525" t="str">
        <f>IF(【3】見・契!K140="","",【3】見・契!K140)</f>
        <v/>
      </c>
      <c r="L140" s="526" t="str">
        <f>IF(【3】見・契!L140="","",【3】見・契!L140)</f>
        <v/>
      </c>
      <c r="M140" s="527" t="str">
        <f>IF(【3】見・契!M140="","",【3】見・契!M140)</f>
        <v/>
      </c>
      <c r="N140" s="506" t="str">
        <f>IF(I140="","",(SUM(L140:M140)))</f>
        <v/>
      </c>
      <c r="O140" s="528" t="str">
        <f>IF(【3】見・契!O140="","",【3】見・契!O140)</f>
        <v/>
      </c>
      <c r="P140" s="508" t="str">
        <f t="shared" si="25"/>
        <v/>
      </c>
      <c r="Q140" s="830"/>
      <c r="R140" s="836"/>
      <c r="S140" s="833"/>
      <c r="T140" s="836"/>
      <c r="U140" s="833"/>
      <c r="V140" s="833"/>
      <c r="W140" s="1079"/>
      <c r="X140" s="1065"/>
    </row>
    <row r="141" spans="3:24" ht="18.75" customHeight="1">
      <c r="C141" s="1062"/>
      <c r="D141" s="1065"/>
      <c r="E141" s="1065"/>
      <c r="F141" s="1065"/>
      <c r="G141" s="1068"/>
      <c r="H141" s="1071"/>
      <c r="I141" s="529" t="str">
        <f>IF(【3】見・契!I141="","",【3】見・契!I141)</f>
        <v/>
      </c>
      <c r="J141" s="529" t="str">
        <f>IF(【3】見・契!J141="","",【3】見・契!J141)</f>
        <v/>
      </c>
      <c r="K141" s="530" t="str">
        <f>IF(【3】見・契!K141="","",【3】見・契!K141)</f>
        <v/>
      </c>
      <c r="L141" s="531" t="str">
        <f>IF(【3】見・契!L141="","",【3】見・契!L141)</f>
        <v/>
      </c>
      <c r="M141" s="532" t="str">
        <f>IF(【3】見・契!M141="","",【3】見・契!M141)</f>
        <v/>
      </c>
      <c r="N141" s="506" t="str">
        <f>IF(I141="","",(SUM(L141:M141)))</f>
        <v/>
      </c>
      <c r="O141" s="533" t="str">
        <f>IF(【3】見・契!O141="","",【3】見・契!O141)</f>
        <v/>
      </c>
      <c r="P141" s="508" t="str">
        <f t="shared" si="25"/>
        <v/>
      </c>
      <c r="Q141" s="831"/>
      <c r="R141" s="837"/>
      <c r="S141" s="834"/>
      <c r="T141" s="837"/>
      <c r="U141" s="834"/>
      <c r="V141" s="834"/>
      <c r="W141" s="1079"/>
      <c r="X141" s="1065"/>
    </row>
    <row r="142" spans="3:24" ht="18.75" customHeight="1">
      <c r="C142" s="1063"/>
      <c r="D142" s="1066"/>
      <c r="E142" s="1066"/>
      <c r="F142" s="1066"/>
      <c r="G142" s="1069"/>
      <c r="H142" s="1072"/>
      <c r="I142" s="509"/>
      <c r="J142" s="509"/>
      <c r="K142" s="511"/>
      <c r="L142" s="534"/>
      <c r="M142" s="535"/>
      <c r="N142" s="513"/>
      <c r="O142" s="588" t="s">
        <v>423</v>
      </c>
      <c r="P142" s="515">
        <f>SUM(P138:P141)</f>
        <v>0</v>
      </c>
      <c r="Q142" s="516">
        <f>IF(AND(【3】見・契!G138="",G138=""),0,IF(【3】見・契!G138&lt;&gt;G138,IF(G138=1,"1,500",IF(G138=2,"1,300",IF(G138=3,"1,100","850"))),IF(OR(【3】見・契!Q142&lt;&gt;"1,500",【3】見・契!Q142&lt;&gt;"1,300",【3】見・契!Q142&lt;&gt;"1,100",【3】見・契!Q142&lt;&gt;"850"),【3】見・契!Q142,IF(G138="",0,IF(G138=1,"1,500",IF(G138=2,"1,300",IF(G138=3,"1,100","850")))))))</f>
        <v>0</v>
      </c>
      <c r="R142" s="537" t="str">
        <f>IF(【3】見・契!R142="","",【3】見・契!R142)</f>
        <v/>
      </c>
      <c r="S142" s="518">
        <f>IF(AND(【3】見・契!G138="",G138=""),0,IF(【3】見・契!G138&lt;&gt;G138,IF(G138=1,"14,000",IF(G138=2,"12,400",IF(G138=3,"10,300",IF(G138=4,"8,200")))),IF(OR(【3】見・契!S142&lt;&gt;"14,000",【3】見・契!S142&lt;&gt;"12,400",【3】見・契!S142&lt;&gt;"10,300",【3】見・契!S142&lt;&gt;"8,200"),【3】見・契!S142,IF(G138="",0,IF(G138=1,"14,000",IF(G138=2,"12,400",IF(G138=3,"10,300",IF(G138=4,"8,200",))))))))</f>
        <v>0</v>
      </c>
      <c r="T142" s="537" t="str">
        <f>IF(【3】見・契!T142="","",【3】見・契!T142)</f>
        <v/>
      </c>
      <c r="U142" s="520">
        <f>IF(AND(R142="",T142=""),0,(SUM(Q142*R142+S142*T142)))</f>
        <v>0</v>
      </c>
      <c r="V142" s="520">
        <f>IF(AND(P142="",U142=""),"",SUM(P142+U142))</f>
        <v>0</v>
      </c>
      <c r="W142" s="1080"/>
      <c r="X142" s="1066"/>
    </row>
    <row r="143" spans="3:24" ht="18.75" customHeight="1">
      <c r="C143" s="1061" t="str">
        <f>IF(【3】見・契!C143="","",【3】見・契!C143)</f>
        <v/>
      </c>
      <c r="D143" s="1064" t="str">
        <f>IF(【3】見・契!D143="","",【3】見・契!D143)</f>
        <v/>
      </c>
      <c r="E143" s="1064" t="str">
        <f>IF(【3】見・契!E143="","",【3】見・契!E143)</f>
        <v/>
      </c>
      <c r="F143" s="1064" t="str">
        <f>IF(【3】見・契!F143="","",【3】見・契!F143)</f>
        <v/>
      </c>
      <c r="G143" s="1067" t="str">
        <f>IF(【3】見・契!G143="","",【3】見・契!G143)</f>
        <v/>
      </c>
      <c r="H143" s="1070" t="str">
        <f>IF(【3】見・契!H143="","",【3】見・契!H143)</f>
        <v/>
      </c>
      <c r="I143" s="521" t="str">
        <f>IF(【3】見・契!I143="","",【3】見・契!I143)</f>
        <v/>
      </c>
      <c r="J143" s="521" t="str">
        <f>IF(【3】見・契!J143="","",【3】見・契!J143)</f>
        <v/>
      </c>
      <c r="K143" s="539" t="str">
        <f>IF(【3】見・契!K143="","",【3】見・契!K143)</f>
        <v/>
      </c>
      <c r="L143" s="522" t="str">
        <f>IF(【3】見・契!L143="","",【3】見・契!L143)</f>
        <v/>
      </c>
      <c r="M143" s="523" t="str">
        <f>IF(【3】見・契!M143="","",【3】見・契!M143)</f>
        <v/>
      </c>
      <c r="N143" s="500" t="str">
        <f>IF(I143="","",(SUM(L143:M143)))</f>
        <v/>
      </c>
      <c r="O143" s="711" t="str">
        <f>IF(【3】見・契!O143="","",【3】見・契!O143)</f>
        <v/>
      </c>
      <c r="P143" s="502" t="str">
        <f t="shared" ref="P143:P146" si="26">IF(O143="","",(IF(O143="",0,(N143*O143))))</f>
        <v/>
      </c>
      <c r="Q143" s="829"/>
      <c r="R143" s="835"/>
      <c r="S143" s="832"/>
      <c r="T143" s="835"/>
      <c r="U143" s="832"/>
      <c r="V143" s="832"/>
      <c r="W143" s="1078"/>
      <c r="X143" s="1064" t="str">
        <f>IF(【3】見・契!X143="","",【3】見・契!X143)</f>
        <v/>
      </c>
    </row>
    <row r="144" spans="3:24" ht="18.75" customHeight="1">
      <c r="C144" s="1062"/>
      <c r="D144" s="1065"/>
      <c r="E144" s="1065"/>
      <c r="F144" s="1065"/>
      <c r="G144" s="1068"/>
      <c r="H144" s="1071"/>
      <c r="I144" s="524" t="str">
        <f>IF(【3】見・契!I144="","",【3】見・契!I144)</f>
        <v/>
      </c>
      <c r="J144" s="524" t="str">
        <f>IF(【3】見・契!J144="","",【3】見・契!J144)</f>
        <v/>
      </c>
      <c r="K144" s="525" t="str">
        <f>IF(【3】見・契!K144="","",【3】見・契!K144)</f>
        <v/>
      </c>
      <c r="L144" s="526" t="str">
        <f>IF(【3】見・契!L144="","",【3】見・契!L144)</f>
        <v/>
      </c>
      <c r="M144" s="527" t="str">
        <f>IF(【3】見・契!M144="","",【3】見・契!M144)</f>
        <v/>
      </c>
      <c r="N144" s="506" t="str">
        <f>IF(I144="","",(SUM(L144:M144)))</f>
        <v/>
      </c>
      <c r="O144" s="528" t="str">
        <f>IF(【3】見・契!O144="","",【3】見・契!O144)</f>
        <v/>
      </c>
      <c r="P144" s="508" t="str">
        <f t="shared" si="26"/>
        <v/>
      </c>
      <c r="Q144" s="830"/>
      <c r="R144" s="836"/>
      <c r="S144" s="833"/>
      <c r="T144" s="836"/>
      <c r="U144" s="833"/>
      <c r="V144" s="833"/>
      <c r="W144" s="1079"/>
      <c r="X144" s="1065"/>
    </row>
    <row r="145" spans="3:24" ht="18.75" customHeight="1">
      <c r="C145" s="1062"/>
      <c r="D145" s="1065"/>
      <c r="E145" s="1065"/>
      <c r="F145" s="1065"/>
      <c r="G145" s="1068"/>
      <c r="H145" s="1071"/>
      <c r="I145" s="524" t="str">
        <f>IF(【3】見・契!I145="","",【3】見・契!I145)</f>
        <v/>
      </c>
      <c r="J145" s="524" t="str">
        <f>IF(【3】見・契!J145="","",【3】見・契!J145)</f>
        <v/>
      </c>
      <c r="K145" s="525" t="str">
        <f>IF(【3】見・契!K145="","",【3】見・契!K145)</f>
        <v/>
      </c>
      <c r="L145" s="526" t="str">
        <f>IF(【3】見・契!L145="","",【3】見・契!L145)</f>
        <v/>
      </c>
      <c r="M145" s="527" t="str">
        <f>IF(【3】見・契!M145="","",【3】見・契!M145)</f>
        <v/>
      </c>
      <c r="N145" s="506" t="str">
        <f>IF(I145="","",(SUM(L145:M145)))</f>
        <v/>
      </c>
      <c r="O145" s="528" t="str">
        <f>IF(【3】見・契!O145="","",【3】見・契!O145)</f>
        <v/>
      </c>
      <c r="P145" s="508" t="str">
        <f t="shared" si="26"/>
        <v/>
      </c>
      <c r="Q145" s="830"/>
      <c r="R145" s="836"/>
      <c r="S145" s="833"/>
      <c r="T145" s="836"/>
      <c r="U145" s="833"/>
      <c r="V145" s="833"/>
      <c r="W145" s="1079"/>
      <c r="X145" s="1065"/>
    </row>
    <row r="146" spans="3:24" ht="18.75" customHeight="1">
      <c r="C146" s="1062"/>
      <c r="D146" s="1065"/>
      <c r="E146" s="1065"/>
      <c r="F146" s="1065"/>
      <c r="G146" s="1068"/>
      <c r="H146" s="1071"/>
      <c r="I146" s="529" t="str">
        <f>IF(【3】見・契!I146="","",【3】見・契!I146)</f>
        <v/>
      </c>
      <c r="J146" s="529" t="str">
        <f>IF(【3】見・契!J146="","",【3】見・契!J146)</f>
        <v/>
      </c>
      <c r="K146" s="530" t="str">
        <f>IF(【3】見・契!K146="","",【3】見・契!K146)</f>
        <v/>
      </c>
      <c r="L146" s="531" t="str">
        <f>IF(【3】見・契!L146="","",【3】見・契!L146)</f>
        <v/>
      </c>
      <c r="M146" s="532" t="str">
        <f>IF(【3】見・契!M146="","",【3】見・契!M146)</f>
        <v/>
      </c>
      <c r="N146" s="506" t="str">
        <f>IF(I146="","",(SUM(L146:M146)))</f>
        <v/>
      </c>
      <c r="O146" s="533" t="str">
        <f>IF(【3】見・契!O146="","",【3】見・契!O146)</f>
        <v/>
      </c>
      <c r="P146" s="508" t="str">
        <f t="shared" si="26"/>
        <v/>
      </c>
      <c r="Q146" s="831"/>
      <c r="R146" s="837"/>
      <c r="S146" s="834"/>
      <c r="T146" s="837"/>
      <c r="U146" s="834"/>
      <c r="V146" s="834"/>
      <c r="W146" s="1079"/>
      <c r="X146" s="1065"/>
    </row>
    <row r="147" spans="3:24" ht="18.75" customHeight="1">
      <c r="C147" s="1063"/>
      <c r="D147" s="1066"/>
      <c r="E147" s="1066"/>
      <c r="F147" s="1066"/>
      <c r="G147" s="1069"/>
      <c r="H147" s="1072"/>
      <c r="I147" s="509"/>
      <c r="J147" s="509"/>
      <c r="K147" s="511"/>
      <c r="L147" s="534"/>
      <c r="M147" s="535"/>
      <c r="N147" s="513"/>
      <c r="O147" s="588" t="s">
        <v>423</v>
      </c>
      <c r="P147" s="515">
        <f>SUM(P143:P146)</f>
        <v>0</v>
      </c>
      <c r="Q147" s="516">
        <f>IF(AND(【3】見・契!G143="",G143=""),0,IF(【3】見・契!G143&lt;&gt;G143,IF(G143=1,"1,500",IF(G143=2,"1,300",IF(G143=3,"1,100","850"))),IF(OR(【3】見・契!Q147&lt;&gt;"1,500",【3】見・契!Q147&lt;&gt;"1,300",【3】見・契!Q147&lt;&gt;"1,100",【3】見・契!Q147&lt;&gt;"850"),【3】見・契!Q147,IF(G143="",0,IF(G143=1,"1,500",IF(G143=2,"1,300",IF(G143=3,"1,100","850")))))))</f>
        <v>0</v>
      </c>
      <c r="R147" s="537" t="str">
        <f>IF(【3】見・契!R147="","",【3】見・契!R147)</f>
        <v/>
      </c>
      <c r="S147" s="518">
        <f>IF(AND(【3】見・契!G143="",G143=""),0,IF(【3】見・契!G143&lt;&gt;G143,IF(G143=1,"14,000",IF(G143=2,"12,400",IF(G143=3,"10,300",IF(G143=4,"8,200")))),IF(OR(【3】見・契!S147&lt;&gt;"14,000",【3】見・契!S147&lt;&gt;"12,400",【3】見・契!S147&lt;&gt;"10,300",【3】見・契!S147&lt;&gt;"8,200"),【3】見・契!S147,IF(G143="",0,IF(G143=1,"14,000",IF(G143=2,"12,400",IF(G143=3,"10,300",IF(G143=4,"8,200",))))))))</f>
        <v>0</v>
      </c>
      <c r="T147" s="537" t="str">
        <f>IF(【3】見・契!T147="","",【3】見・契!T147)</f>
        <v/>
      </c>
      <c r="U147" s="520">
        <f>IF(AND(R147="",T147=""),0,(SUM(Q147*R147+S147*T147)))</f>
        <v>0</v>
      </c>
      <c r="V147" s="520">
        <f>IF(AND(P147="",U147=""),"",SUM(P147+U147))</f>
        <v>0</v>
      </c>
      <c r="W147" s="1080"/>
      <c r="X147" s="1066"/>
    </row>
    <row r="148" spans="3:24" ht="18.75" customHeight="1">
      <c r="C148" s="1061" t="str">
        <f>IF(【3】見・契!C148="","",【3】見・契!C148)</f>
        <v/>
      </c>
      <c r="D148" s="1064" t="str">
        <f>IF(【3】見・契!D148="","",【3】見・契!D148)</f>
        <v/>
      </c>
      <c r="E148" s="1064" t="str">
        <f>IF(【3】見・契!E148="","",【3】見・契!E148)</f>
        <v/>
      </c>
      <c r="F148" s="1064" t="str">
        <f>IF(【3】見・契!F148="","",【3】見・契!F148)</f>
        <v/>
      </c>
      <c r="G148" s="1067" t="str">
        <f>IF(【3】見・契!G148="","",【3】見・契!G148)</f>
        <v/>
      </c>
      <c r="H148" s="1070" t="str">
        <f>IF(【3】見・契!H148="","",【3】見・契!H148)</f>
        <v/>
      </c>
      <c r="I148" s="521" t="str">
        <f>IF(【3】見・契!I148="","",【3】見・契!I148)</f>
        <v/>
      </c>
      <c r="J148" s="521" t="str">
        <f>IF(【3】見・契!J148="","",【3】見・契!J148)</f>
        <v/>
      </c>
      <c r="K148" s="539" t="str">
        <f>IF(【3】見・契!K148="","",【3】見・契!K148)</f>
        <v/>
      </c>
      <c r="L148" s="522" t="str">
        <f>IF(【3】見・契!L148="","",【3】見・契!L148)</f>
        <v/>
      </c>
      <c r="M148" s="523" t="str">
        <f>IF(【3】見・契!M148="","",【3】見・契!M148)</f>
        <v/>
      </c>
      <c r="N148" s="500" t="str">
        <f>IF(I148="","",(SUM(L148:M148)))</f>
        <v/>
      </c>
      <c r="O148" s="711" t="str">
        <f>IF(【3】見・契!O148="","",【3】見・契!O148)</f>
        <v/>
      </c>
      <c r="P148" s="502" t="str">
        <f t="shared" ref="P148:P151" si="27">IF(O148="","",(IF(O148="",0,(N148*O148))))</f>
        <v/>
      </c>
      <c r="Q148" s="829"/>
      <c r="R148" s="835"/>
      <c r="S148" s="832"/>
      <c r="T148" s="835"/>
      <c r="U148" s="832"/>
      <c r="V148" s="832"/>
      <c r="W148" s="1078"/>
      <c r="X148" s="1064" t="str">
        <f>IF(【3】見・契!X148="","",【3】見・契!X148)</f>
        <v/>
      </c>
    </row>
    <row r="149" spans="3:24" ht="18.75" customHeight="1">
      <c r="C149" s="1062"/>
      <c r="D149" s="1065"/>
      <c r="E149" s="1065"/>
      <c r="F149" s="1065"/>
      <c r="G149" s="1068"/>
      <c r="H149" s="1071"/>
      <c r="I149" s="524" t="str">
        <f>IF(【3】見・契!I149="","",【3】見・契!I149)</f>
        <v/>
      </c>
      <c r="J149" s="524" t="str">
        <f>IF(【3】見・契!J149="","",【3】見・契!J149)</f>
        <v/>
      </c>
      <c r="K149" s="525" t="str">
        <f>IF(【3】見・契!K149="","",【3】見・契!K149)</f>
        <v/>
      </c>
      <c r="L149" s="526" t="str">
        <f>IF(【3】見・契!L149="","",【3】見・契!L149)</f>
        <v/>
      </c>
      <c r="M149" s="527" t="str">
        <f>IF(【3】見・契!M149="","",【3】見・契!M149)</f>
        <v/>
      </c>
      <c r="N149" s="506" t="str">
        <f>IF(I149="","",(SUM(L149:M149)))</f>
        <v/>
      </c>
      <c r="O149" s="528" t="str">
        <f>IF(【3】見・契!O149="","",【3】見・契!O149)</f>
        <v/>
      </c>
      <c r="P149" s="508" t="str">
        <f t="shared" si="27"/>
        <v/>
      </c>
      <c r="Q149" s="830"/>
      <c r="R149" s="836"/>
      <c r="S149" s="833"/>
      <c r="T149" s="836"/>
      <c r="U149" s="833"/>
      <c r="V149" s="833"/>
      <c r="W149" s="1079"/>
      <c r="X149" s="1065"/>
    </row>
    <row r="150" spans="3:24" ht="18.75" customHeight="1">
      <c r="C150" s="1062"/>
      <c r="D150" s="1065"/>
      <c r="E150" s="1065"/>
      <c r="F150" s="1065"/>
      <c r="G150" s="1068"/>
      <c r="H150" s="1071"/>
      <c r="I150" s="524" t="str">
        <f>IF(【3】見・契!I150="","",【3】見・契!I150)</f>
        <v/>
      </c>
      <c r="J150" s="524" t="str">
        <f>IF(【3】見・契!J150="","",【3】見・契!J150)</f>
        <v/>
      </c>
      <c r="K150" s="525" t="str">
        <f>IF(【3】見・契!K150="","",【3】見・契!K150)</f>
        <v/>
      </c>
      <c r="L150" s="526" t="str">
        <f>IF(【3】見・契!L150="","",【3】見・契!L150)</f>
        <v/>
      </c>
      <c r="M150" s="527" t="str">
        <f>IF(【3】見・契!M150="","",【3】見・契!M150)</f>
        <v/>
      </c>
      <c r="N150" s="506" t="str">
        <f>IF(I150="","",(SUM(L150:M150)))</f>
        <v/>
      </c>
      <c r="O150" s="528" t="str">
        <f>IF(【3】見・契!O150="","",【3】見・契!O150)</f>
        <v/>
      </c>
      <c r="P150" s="508" t="str">
        <f t="shared" si="27"/>
        <v/>
      </c>
      <c r="Q150" s="830"/>
      <c r="R150" s="836"/>
      <c r="S150" s="833"/>
      <c r="T150" s="836"/>
      <c r="U150" s="833"/>
      <c r="V150" s="833"/>
      <c r="W150" s="1079"/>
      <c r="X150" s="1065"/>
    </row>
    <row r="151" spans="3:24" ht="18.75" customHeight="1">
      <c r="C151" s="1062"/>
      <c r="D151" s="1065"/>
      <c r="E151" s="1065"/>
      <c r="F151" s="1065"/>
      <c r="G151" s="1068"/>
      <c r="H151" s="1071"/>
      <c r="I151" s="529" t="str">
        <f>IF(【3】見・契!I151="","",【3】見・契!I151)</f>
        <v/>
      </c>
      <c r="J151" s="529" t="str">
        <f>IF(【3】見・契!J151="","",【3】見・契!J151)</f>
        <v/>
      </c>
      <c r="K151" s="530" t="str">
        <f>IF(【3】見・契!K151="","",【3】見・契!K151)</f>
        <v/>
      </c>
      <c r="L151" s="531" t="str">
        <f>IF(【3】見・契!L151="","",【3】見・契!L151)</f>
        <v/>
      </c>
      <c r="M151" s="532" t="str">
        <f>IF(【3】見・契!M151="","",【3】見・契!M151)</f>
        <v/>
      </c>
      <c r="N151" s="506" t="str">
        <f>IF(I151="","",(SUM(L151:M151)))</f>
        <v/>
      </c>
      <c r="O151" s="533" t="str">
        <f>IF(【3】見・契!O151="","",【3】見・契!O151)</f>
        <v/>
      </c>
      <c r="P151" s="508" t="str">
        <f t="shared" si="27"/>
        <v/>
      </c>
      <c r="Q151" s="831"/>
      <c r="R151" s="837"/>
      <c r="S151" s="834"/>
      <c r="T151" s="837"/>
      <c r="U151" s="834"/>
      <c r="V151" s="834"/>
      <c r="W151" s="1079"/>
      <c r="X151" s="1065"/>
    </row>
    <row r="152" spans="3:24" ht="18.75" customHeight="1">
      <c r="C152" s="1063"/>
      <c r="D152" s="1066"/>
      <c r="E152" s="1066"/>
      <c r="F152" s="1066"/>
      <c r="G152" s="1069"/>
      <c r="H152" s="1072"/>
      <c r="I152" s="509"/>
      <c r="J152" s="509"/>
      <c r="K152" s="511"/>
      <c r="L152" s="534"/>
      <c r="M152" s="535"/>
      <c r="N152" s="513"/>
      <c r="O152" s="588" t="s">
        <v>423</v>
      </c>
      <c r="P152" s="515">
        <f>SUM(P148:P151)</f>
        <v>0</v>
      </c>
      <c r="Q152" s="516">
        <f>IF(AND(【3】見・契!G148="",G148=""),0,IF(【3】見・契!G148&lt;&gt;G148,IF(G148=1,"1,500",IF(G148=2,"1,300",IF(G148=3,"1,100","850"))),IF(OR(【3】見・契!Q152&lt;&gt;"1,500",【3】見・契!Q152&lt;&gt;"1,300",【3】見・契!Q152&lt;&gt;"1,100",【3】見・契!Q152&lt;&gt;"850"),【3】見・契!Q152,IF(G148="",0,IF(G148=1,"1,500",IF(G148=2,"1,300",IF(G148=3,"1,100","850")))))))</f>
        <v>0</v>
      </c>
      <c r="R152" s="537" t="str">
        <f>IF(【3】見・契!R152="","",【3】見・契!R152)</f>
        <v/>
      </c>
      <c r="S152" s="518">
        <f>IF(AND(【3】見・契!G148="",G148=""),0,IF(【3】見・契!G148&lt;&gt;G148,IF(G148=1,"14,000",IF(G148=2,"12,400",IF(G148=3,"10,300",IF(G148=4,"8,200")))),IF(OR(【3】見・契!S152&lt;&gt;"14,000",【3】見・契!S152&lt;&gt;"12,400",【3】見・契!S152&lt;&gt;"10,300",【3】見・契!S152&lt;&gt;"8,200"),【3】見・契!S152,IF(G148="",0,IF(G148=1,"14,000",IF(G148=2,"12,400",IF(G148=3,"10,300",IF(G148=4,"8,200",))))))))</f>
        <v>0</v>
      </c>
      <c r="T152" s="537" t="str">
        <f>IF(【3】見・契!T152="","",【3】見・契!T152)</f>
        <v/>
      </c>
      <c r="U152" s="520">
        <f>IF(AND(R152="",T152=""),0,(SUM(Q152*R152+S152*T152)))</f>
        <v>0</v>
      </c>
      <c r="V152" s="520">
        <f>IF(AND(P152="",U152=""),"",SUM(P152+U152))</f>
        <v>0</v>
      </c>
      <c r="W152" s="1080"/>
      <c r="X152" s="1066"/>
    </row>
    <row r="153" spans="3:24" ht="18.75" customHeight="1">
      <c r="C153" s="1061" t="str">
        <f>IF(【3】見・契!C153="","",【3】見・契!C153)</f>
        <v/>
      </c>
      <c r="D153" s="1064" t="str">
        <f>IF(【3】見・契!D153="","",【3】見・契!D153)</f>
        <v/>
      </c>
      <c r="E153" s="1064" t="str">
        <f>IF(【3】見・契!E153="","",【3】見・契!E153)</f>
        <v/>
      </c>
      <c r="F153" s="1064" t="str">
        <f>IF(【3】見・契!F153="","",【3】見・契!F153)</f>
        <v/>
      </c>
      <c r="G153" s="1067" t="str">
        <f>IF(【3】見・契!G153="","",【3】見・契!G153)</f>
        <v/>
      </c>
      <c r="H153" s="1070" t="str">
        <f>IF(【3】見・契!H153="","",【3】見・契!H153)</f>
        <v/>
      </c>
      <c r="I153" s="521" t="str">
        <f>IF(【3】見・契!I153="","",【3】見・契!I153)</f>
        <v/>
      </c>
      <c r="J153" s="521" t="str">
        <f>IF(【3】見・契!J153="","",【3】見・契!J153)</f>
        <v/>
      </c>
      <c r="K153" s="539" t="str">
        <f>IF(【3】見・契!K153="","",【3】見・契!K153)</f>
        <v/>
      </c>
      <c r="L153" s="522" t="str">
        <f>IF(【3】見・契!L153="","",【3】見・契!L153)</f>
        <v/>
      </c>
      <c r="M153" s="523" t="str">
        <f>IF(【3】見・契!M153="","",【3】見・契!M153)</f>
        <v/>
      </c>
      <c r="N153" s="500" t="str">
        <f>IF(I153="","",(SUM(L153:M153)))</f>
        <v/>
      </c>
      <c r="O153" s="711" t="str">
        <f>IF(【3】見・契!O153="","",【3】見・契!O153)</f>
        <v/>
      </c>
      <c r="P153" s="502" t="str">
        <f t="shared" ref="P153:P156" si="28">IF(O153="","",(IF(O153="",0,(N153*O153))))</f>
        <v/>
      </c>
      <c r="Q153" s="829"/>
      <c r="R153" s="835"/>
      <c r="S153" s="832"/>
      <c r="T153" s="835"/>
      <c r="U153" s="832"/>
      <c r="V153" s="832"/>
      <c r="W153" s="1078"/>
      <c r="X153" s="1064" t="str">
        <f>IF(【3】見・契!X153="","",【3】見・契!X153)</f>
        <v/>
      </c>
    </row>
    <row r="154" spans="3:24" ht="18.75" customHeight="1">
      <c r="C154" s="1062"/>
      <c r="D154" s="1065"/>
      <c r="E154" s="1065"/>
      <c r="F154" s="1065"/>
      <c r="G154" s="1068"/>
      <c r="H154" s="1071"/>
      <c r="I154" s="524" t="str">
        <f>IF(【3】見・契!I154="","",【3】見・契!I154)</f>
        <v/>
      </c>
      <c r="J154" s="524" t="str">
        <f>IF(【3】見・契!J154="","",【3】見・契!J154)</f>
        <v/>
      </c>
      <c r="K154" s="525" t="str">
        <f>IF(【3】見・契!K154="","",【3】見・契!K154)</f>
        <v/>
      </c>
      <c r="L154" s="526" t="str">
        <f>IF(【3】見・契!L154="","",【3】見・契!L154)</f>
        <v/>
      </c>
      <c r="M154" s="527" t="str">
        <f>IF(【3】見・契!M154="","",【3】見・契!M154)</f>
        <v/>
      </c>
      <c r="N154" s="506" t="str">
        <f>IF(I154="","",(SUM(L154:M154)))</f>
        <v/>
      </c>
      <c r="O154" s="528" t="str">
        <f>IF(【3】見・契!O154="","",【3】見・契!O154)</f>
        <v/>
      </c>
      <c r="P154" s="508" t="str">
        <f t="shared" si="28"/>
        <v/>
      </c>
      <c r="Q154" s="830"/>
      <c r="R154" s="836"/>
      <c r="S154" s="833"/>
      <c r="T154" s="836"/>
      <c r="U154" s="833"/>
      <c r="V154" s="833"/>
      <c r="W154" s="1079"/>
      <c r="X154" s="1065"/>
    </row>
    <row r="155" spans="3:24" ht="18.75" customHeight="1">
      <c r="C155" s="1062"/>
      <c r="D155" s="1065"/>
      <c r="E155" s="1065"/>
      <c r="F155" s="1065"/>
      <c r="G155" s="1068"/>
      <c r="H155" s="1071"/>
      <c r="I155" s="524" t="str">
        <f>IF(【3】見・契!I155="","",【3】見・契!I155)</f>
        <v/>
      </c>
      <c r="J155" s="524" t="str">
        <f>IF(【3】見・契!J155="","",【3】見・契!J155)</f>
        <v/>
      </c>
      <c r="K155" s="525" t="str">
        <f>IF(【3】見・契!K155="","",【3】見・契!K155)</f>
        <v/>
      </c>
      <c r="L155" s="526" t="str">
        <f>IF(【3】見・契!L155="","",【3】見・契!L155)</f>
        <v/>
      </c>
      <c r="M155" s="527" t="str">
        <f>IF(【3】見・契!M155="","",【3】見・契!M155)</f>
        <v/>
      </c>
      <c r="N155" s="506" t="str">
        <f>IF(I155="","",(SUM(L155:M155)))</f>
        <v/>
      </c>
      <c r="O155" s="528" t="str">
        <f>IF(【3】見・契!O155="","",【3】見・契!O155)</f>
        <v/>
      </c>
      <c r="P155" s="508" t="str">
        <f t="shared" si="28"/>
        <v/>
      </c>
      <c r="Q155" s="830"/>
      <c r="R155" s="836"/>
      <c r="S155" s="833"/>
      <c r="T155" s="836"/>
      <c r="U155" s="833"/>
      <c r="V155" s="833"/>
      <c r="W155" s="1079"/>
      <c r="X155" s="1065"/>
    </row>
    <row r="156" spans="3:24" ht="18.75" customHeight="1">
      <c r="C156" s="1062"/>
      <c r="D156" s="1065"/>
      <c r="E156" s="1065"/>
      <c r="F156" s="1065"/>
      <c r="G156" s="1068"/>
      <c r="H156" s="1071"/>
      <c r="I156" s="529" t="str">
        <f>IF(【3】見・契!I156="","",【3】見・契!I156)</f>
        <v/>
      </c>
      <c r="J156" s="529" t="str">
        <f>IF(【3】見・契!J156="","",【3】見・契!J156)</f>
        <v/>
      </c>
      <c r="K156" s="530" t="str">
        <f>IF(【3】見・契!K156="","",【3】見・契!K156)</f>
        <v/>
      </c>
      <c r="L156" s="531" t="str">
        <f>IF(【3】見・契!L156="","",【3】見・契!L156)</f>
        <v/>
      </c>
      <c r="M156" s="532" t="str">
        <f>IF(【3】見・契!M156="","",【3】見・契!M156)</f>
        <v/>
      </c>
      <c r="N156" s="506" t="str">
        <f>IF(I156="","",(SUM(L156:M156)))</f>
        <v/>
      </c>
      <c r="O156" s="533" t="str">
        <f>IF(【3】見・契!O156="","",【3】見・契!O156)</f>
        <v/>
      </c>
      <c r="P156" s="508" t="str">
        <f t="shared" si="28"/>
        <v/>
      </c>
      <c r="Q156" s="831"/>
      <c r="R156" s="837"/>
      <c r="S156" s="834"/>
      <c r="T156" s="837"/>
      <c r="U156" s="834"/>
      <c r="V156" s="834"/>
      <c r="W156" s="1079"/>
      <c r="X156" s="1065"/>
    </row>
    <row r="157" spans="3:24" ht="18.75" customHeight="1">
      <c r="C157" s="1063"/>
      <c r="D157" s="1066"/>
      <c r="E157" s="1066"/>
      <c r="F157" s="1066"/>
      <c r="G157" s="1069"/>
      <c r="H157" s="1072"/>
      <c r="I157" s="509"/>
      <c r="J157" s="509"/>
      <c r="K157" s="511"/>
      <c r="L157" s="534"/>
      <c r="M157" s="535"/>
      <c r="N157" s="513"/>
      <c r="O157" s="588" t="s">
        <v>423</v>
      </c>
      <c r="P157" s="515">
        <f>SUM(P153:P156)</f>
        <v>0</v>
      </c>
      <c r="Q157" s="516">
        <f>IF(AND(【3】見・契!G153="",G153=""),0,IF(【3】見・契!G153&lt;&gt;G153,IF(G153=1,"1,500",IF(G153=2,"1,300",IF(G153=3,"1,100","850"))),IF(OR(【3】見・契!Q157&lt;&gt;"1,500",【3】見・契!Q157&lt;&gt;"1,300",【3】見・契!Q157&lt;&gt;"1,100",【3】見・契!Q157&lt;&gt;"850"),【3】見・契!Q157,IF(G153="",0,IF(G153=1,"1,500",IF(G153=2,"1,300",IF(G153=3,"1,100","850")))))))</f>
        <v>0</v>
      </c>
      <c r="R157" s="537" t="str">
        <f>IF(【3】見・契!R157="","",【3】見・契!R157)</f>
        <v/>
      </c>
      <c r="S157" s="518">
        <f>IF(AND(【3】見・契!G153="",G153=""),0,IF(【3】見・契!G153&lt;&gt;G153,IF(G153=1,"14,000",IF(G153=2,"12,400",IF(G153=3,"10,300",IF(G153=4,"8,200")))),IF(OR(【3】見・契!S157&lt;&gt;"14,000",【3】見・契!S157&lt;&gt;"12,400",【3】見・契!S157&lt;&gt;"10,300",【3】見・契!S157&lt;&gt;"8,200"),【3】見・契!S157,IF(G153="",0,IF(G153=1,"14,000",IF(G153=2,"12,400",IF(G153=3,"10,300",IF(G153=4,"8,200",))))))))</f>
        <v>0</v>
      </c>
      <c r="T157" s="537" t="str">
        <f>IF(【3】見・契!T157="","",【3】見・契!T157)</f>
        <v/>
      </c>
      <c r="U157" s="520">
        <f>IF(AND(R157="",T157=""),0,(SUM(Q157*R157+S157*T157)))</f>
        <v>0</v>
      </c>
      <c r="V157" s="520">
        <f>IF(AND(P157="",U157=""),"",SUM(P157+U157))</f>
        <v>0</v>
      </c>
      <c r="W157" s="1080"/>
      <c r="X157" s="1066"/>
    </row>
    <row r="158" spans="3:24" ht="18.75" customHeight="1">
      <c r="C158" s="1061" t="str">
        <f>IF(【3】見・契!C158="","",【3】見・契!C158)</f>
        <v/>
      </c>
      <c r="D158" s="1064" t="str">
        <f>IF(【3】見・契!D158="","",【3】見・契!D158)</f>
        <v/>
      </c>
      <c r="E158" s="1064" t="str">
        <f>IF(【3】見・契!E158="","",【3】見・契!E158)</f>
        <v/>
      </c>
      <c r="F158" s="1064" t="str">
        <f>IF(【3】見・契!F158="","",【3】見・契!F158)</f>
        <v/>
      </c>
      <c r="G158" s="1067" t="str">
        <f>IF(【3】見・契!G158="","",【3】見・契!G158)</f>
        <v/>
      </c>
      <c r="H158" s="1070" t="str">
        <f>IF(【3】見・契!H158="","",【3】見・契!H158)</f>
        <v/>
      </c>
      <c r="I158" s="521" t="str">
        <f>IF(【3】見・契!I158="","",【3】見・契!I158)</f>
        <v/>
      </c>
      <c r="J158" s="521" t="str">
        <f>IF(【3】見・契!J158="","",【3】見・契!J158)</f>
        <v/>
      </c>
      <c r="K158" s="539" t="str">
        <f>IF(【3】見・契!K158="","",【3】見・契!K158)</f>
        <v/>
      </c>
      <c r="L158" s="522" t="str">
        <f>IF(【3】見・契!L158="","",【3】見・契!L158)</f>
        <v/>
      </c>
      <c r="M158" s="523" t="str">
        <f>IF(【3】見・契!M158="","",【3】見・契!M158)</f>
        <v/>
      </c>
      <c r="N158" s="500" t="str">
        <f>IF(I158="","",(SUM(L158:M158)))</f>
        <v/>
      </c>
      <c r="O158" s="711" t="str">
        <f>IF(【3】見・契!O158="","",【3】見・契!O158)</f>
        <v/>
      </c>
      <c r="P158" s="502" t="str">
        <f t="shared" ref="P158:P161" si="29">IF(O158="","",(IF(O158="",0,(N158*O158))))</f>
        <v/>
      </c>
      <c r="Q158" s="829"/>
      <c r="R158" s="835"/>
      <c r="S158" s="832"/>
      <c r="T158" s="835"/>
      <c r="U158" s="832"/>
      <c r="V158" s="832"/>
      <c r="W158" s="1078"/>
      <c r="X158" s="1064" t="str">
        <f>IF(【3】見・契!X158="","",【3】見・契!X158)</f>
        <v/>
      </c>
    </row>
    <row r="159" spans="3:24" ht="18.75" customHeight="1">
      <c r="C159" s="1062"/>
      <c r="D159" s="1065"/>
      <c r="E159" s="1065"/>
      <c r="F159" s="1065"/>
      <c r="G159" s="1068"/>
      <c r="H159" s="1071"/>
      <c r="I159" s="524" t="str">
        <f>IF(【3】見・契!I159="","",【3】見・契!I159)</f>
        <v/>
      </c>
      <c r="J159" s="524" t="str">
        <f>IF(【3】見・契!J159="","",【3】見・契!J159)</f>
        <v/>
      </c>
      <c r="K159" s="525" t="str">
        <f>IF(【3】見・契!K159="","",【3】見・契!K159)</f>
        <v/>
      </c>
      <c r="L159" s="526" t="str">
        <f>IF(【3】見・契!L159="","",【3】見・契!L159)</f>
        <v/>
      </c>
      <c r="M159" s="527" t="str">
        <f>IF(【3】見・契!M159="","",【3】見・契!M159)</f>
        <v/>
      </c>
      <c r="N159" s="506" t="str">
        <f>IF(I159="","",(SUM(L159:M159)))</f>
        <v/>
      </c>
      <c r="O159" s="528" t="str">
        <f>IF(【3】見・契!O159="","",【3】見・契!O159)</f>
        <v/>
      </c>
      <c r="P159" s="508" t="str">
        <f t="shared" si="29"/>
        <v/>
      </c>
      <c r="Q159" s="830"/>
      <c r="R159" s="836"/>
      <c r="S159" s="833"/>
      <c r="T159" s="836"/>
      <c r="U159" s="833"/>
      <c r="V159" s="833"/>
      <c r="W159" s="1079"/>
      <c r="X159" s="1065"/>
    </row>
    <row r="160" spans="3:24" ht="18.75" customHeight="1">
      <c r="C160" s="1062"/>
      <c r="D160" s="1065"/>
      <c r="E160" s="1065"/>
      <c r="F160" s="1065"/>
      <c r="G160" s="1068"/>
      <c r="H160" s="1071"/>
      <c r="I160" s="524" t="str">
        <f>IF(【3】見・契!I160="","",【3】見・契!I160)</f>
        <v/>
      </c>
      <c r="J160" s="524" t="str">
        <f>IF(【3】見・契!J160="","",【3】見・契!J160)</f>
        <v/>
      </c>
      <c r="K160" s="525" t="str">
        <f>IF(【3】見・契!K160="","",【3】見・契!K160)</f>
        <v/>
      </c>
      <c r="L160" s="526" t="str">
        <f>IF(【3】見・契!L160="","",【3】見・契!L160)</f>
        <v/>
      </c>
      <c r="M160" s="527" t="str">
        <f>IF(【3】見・契!M160="","",【3】見・契!M160)</f>
        <v/>
      </c>
      <c r="N160" s="506" t="str">
        <f>IF(I160="","",(SUM(L160:M160)))</f>
        <v/>
      </c>
      <c r="O160" s="528" t="str">
        <f>IF(【3】見・契!O160="","",【3】見・契!O160)</f>
        <v/>
      </c>
      <c r="P160" s="508" t="str">
        <f t="shared" si="29"/>
        <v/>
      </c>
      <c r="Q160" s="830"/>
      <c r="R160" s="836"/>
      <c r="S160" s="833"/>
      <c r="T160" s="836"/>
      <c r="U160" s="833"/>
      <c r="V160" s="833"/>
      <c r="W160" s="1079"/>
      <c r="X160" s="1065"/>
    </row>
    <row r="161" spans="3:24" ht="18.75" customHeight="1">
      <c r="C161" s="1062"/>
      <c r="D161" s="1065"/>
      <c r="E161" s="1065"/>
      <c r="F161" s="1065"/>
      <c r="G161" s="1068"/>
      <c r="H161" s="1071"/>
      <c r="I161" s="529" t="str">
        <f>IF(【3】見・契!I161="","",【3】見・契!I161)</f>
        <v/>
      </c>
      <c r="J161" s="529" t="str">
        <f>IF(【3】見・契!J161="","",【3】見・契!J161)</f>
        <v/>
      </c>
      <c r="K161" s="530" t="str">
        <f>IF(【3】見・契!K161="","",【3】見・契!K161)</f>
        <v/>
      </c>
      <c r="L161" s="531" t="str">
        <f>IF(【3】見・契!L161="","",【3】見・契!L161)</f>
        <v/>
      </c>
      <c r="M161" s="532" t="str">
        <f>IF(【3】見・契!M161="","",【3】見・契!M161)</f>
        <v/>
      </c>
      <c r="N161" s="506" t="str">
        <f>IF(I161="","",(SUM(L161:M161)))</f>
        <v/>
      </c>
      <c r="O161" s="533" t="str">
        <f>IF(【3】見・契!O161="","",【3】見・契!O161)</f>
        <v/>
      </c>
      <c r="P161" s="508" t="str">
        <f t="shared" si="29"/>
        <v/>
      </c>
      <c r="Q161" s="831"/>
      <c r="R161" s="837"/>
      <c r="S161" s="834"/>
      <c r="T161" s="837"/>
      <c r="U161" s="834"/>
      <c r="V161" s="834"/>
      <c r="W161" s="1079"/>
      <c r="X161" s="1065"/>
    </row>
    <row r="162" spans="3:24" ht="18.75" customHeight="1">
      <c r="C162" s="1063"/>
      <c r="D162" s="1066"/>
      <c r="E162" s="1066"/>
      <c r="F162" s="1066"/>
      <c r="G162" s="1069"/>
      <c r="H162" s="1072"/>
      <c r="I162" s="509"/>
      <c r="J162" s="509"/>
      <c r="K162" s="511"/>
      <c r="L162" s="534"/>
      <c r="M162" s="535"/>
      <c r="N162" s="513"/>
      <c r="O162" s="588" t="s">
        <v>423</v>
      </c>
      <c r="P162" s="515">
        <f>SUM(P158:P161)</f>
        <v>0</v>
      </c>
      <c r="Q162" s="516">
        <f>IF(AND(【3】見・契!G158="",G158=""),0,IF(【3】見・契!G158&lt;&gt;G158,IF(G158=1,"1,500",IF(G158=2,"1,300",IF(G158=3,"1,100","850"))),IF(OR(【3】見・契!Q162&lt;&gt;"1,500",【3】見・契!Q162&lt;&gt;"1,300",【3】見・契!Q162&lt;&gt;"1,100",【3】見・契!Q162&lt;&gt;"850"),【3】見・契!Q162,IF(G158="",0,IF(G158=1,"1,500",IF(G158=2,"1,300",IF(G158=3,"1,100","850")))))))</f>
        <v>0</v>
      </c>
      <c r="R162" s="537" t="str">
        <f>IF(【3】見・契!R162="","",【3】見・契!R162)</f>
        <v/>
      </c>
      <c r="S162" s="518">
        <f>IF(AND(【3】見・契!G158="",G158=""),0,IF(【3】見・契!G158&lt;&gt;G158,IF(G158=1,"14,000",IF(G158=2,"12,400",IF(G158=3,"10,300",IF(G158=4,"8,200")))),IF(OR(【3】見・契!S162&lt;&gt;"14,000",【3】見・契!S162&lt;&gt;"12,400",【3】見・契!S162&lt;&gt;"10,300",【3】見・契!S162&lt;&gt;"8,200"),【3】見・契!S162,IF(G158="",0,IF(G158=1,"14,000",IF(G158=2,"12,400",IF(G158=3,"10,300",IF(G158=4,"8,200",))))))))</f>
        <v>0</v>
      </c>
      <c r="T162" s="537" t="str">
        <f>IF(【3】見・契!T162="","",【3】見・契!T162)</f>
        <v/>
      </c>
      <c r="U162" s="520">
        <f>IF(AND(R162="",T162=""),0,(SUM(Q162*R162+S162*T162)))</f>
        <v>0</v>
      </c>
      <c r="V162" s="520">
        <f>IF(AND(P162="",U162=""),"",SUM(P162+U162))</f>
        <v>0</v>
      </c>
      <c r="W162" s="1080"/>
      <c r="X162" s="1066"/>
    </row>
    <row r="163" spans="3:24" ht="18.75" customHeight="1">
      <c r="C163" s="1061" t="str">
        <f>IF(【3】見・契!C163="","",【3】見・契!C163)</f>
        <v/>
      </c>
      <c r="D163" s="1064" t="str">
        <f>IF(【3】見・契!D163="","",【3】見・契!D163)</f>
        <v/>
      </c>
      <c r="E163" s="1064" t="str">
        <f>IF(【3】見・契!E163="","",【3】見・契!E163)</f>
        <v/>
      </c>
      <c r="F163" s="1064" t="str">
        <f>IF(【3】見・契!F163="","",【3】見・契!F163)</f>
        <v/>
      </c>
      <c r="G163" s="1067" t="str">
        <f>IF(【3】見・契!G163="","",【3】見・契!G163)</f>
        <v/>
      </c>
      <c r="H163" s="1070" t="str">
        <f>IF(【3】見・契!H163="","",【3】見・契!H163)</f>
        <v/>
      </c>
      <c r="I163" s="521" t="str">
        <f>IF(【3】見・契!I163="","",【3】見・契!I163)</f>
        <v/>
      </c>
      <c r="J163" s="521" t="str">
        <f>IF(【3】見・契!J163="","",【3】見・契!J163)</f>
        <v/>
      </c>
      <c r="K163" s="539" t="str">
        <f>IF(【3】見・契!K163="","",【3】見・契!K163)</f>
        <v/>
      </c>
      <c r="L163" s="522" t="str">
        <f>IF(【3】見・契!L163="","",【3】見・契!L163)</f>
        <v/>
      </c>
      <c r="M163" s="523" t="str">
        <f>IF(【3】見・契!M163="","",【3】見・契!M163)</f>
        <v/>
      </c>
      <c r="N163" s="500" t="str">
        <f>IF(I163="","",(SUM(L163:M163)))</f>
        <v/>
      </c>
      <c r="O163" s="711" t="str">
        <f>IF(【3】見・契!O163="","",【3】見・契!O163)</f>
        <v/>
      </c>
      <c r="P163" s="502" t="str">
        <f t="shared" ref="P163:P166" si="30">IF(O163="","",(IF(O163="",0,(N163*O163))))</f>
        <v/>
      </c>
      <c r="Q163" s="829"/>
      <c r="R163" s="835"/>
      <c r="S163" s="832"/>
      <c r="T163" s="835"/>
      <c r="U163" s="832"/>
      <c r="V163" s="832"/>
      <c r="W163" s="1078"/>
      <c r="X163" s="1064" t="str">
        <f>IF(【3】見・契!X163="","",【3】見・契!X163)</f>
        <v/>
      </c>
    </row>
    <row r="164" spans="3:24" ht="18.75" customHeight="1">
      <c r="C164" s="1062"/>
      <c r="D164" s="1065"/>
      <c r="E164" s="1065"/>
      <c r="F164" s="1065"/>
      <c r="G164" s="1068"/>
      <c r="H164" s="1071"/>
      <c r="I164" s="524" t="str">
        <f>IF(【3】見・契!I164="","",【3】見・契!I164)</f>
        <v/>
      </c>
      <c r="J164" s="524" t="str">
        <f>IF(【3】見・契!J164="","",【3】見・契!J164)</f>
        <v/>
      </c>
      <c r="K164" s="525" t="str">
        <f>IF(【3】見・契!K164="","",【3】見・契!K164)</f>
        <v/>
      </c>
      <c r="L164" s="526" t="str">
        <f>IF(【3】見・契!L164="","",【3】見・契!L164)</f>
        <v/>
      </c>
      <c r="M164" s="527" t="str">
        <f>IF(【3】見・契!M164="","",【3】見・契!M164)</f>
        <v/>
      </c>
      <c r="N164" s="506" t="str">
        <f>IF(I164="","",(SUM(L164:M164)))</f>
        <v/>
      </c>
      <c r="O164" s="528" t="str">
        <f>IF(【3】見・契!O164="","",【3】見・契!O164)</f>
        <v/>
      </c>
      <c r="P164" s="508" t="str">
        <f t="shared" si="30"/>
        <v/>
      </c>
      <c r="Q164" s="830"/>
      <c r="R164" s="836"/>
      <c r="S164" s="833"/>
      <c r="T164" s="836"/>
      <c r="U164" s="833"/>
      <c r="V164" s="833"/>
      <c r="W164" s="1079"/>
      <c r="X164" s="1065"/>
    </row>
    <row r="165" spans="3:24" ht="18.75" customHeight="1">
      <c r="C165" s="1062"/>
      <c r="D165" s="1065"/>
      <c r="E165" s="1065"/>
      <c r="F165" s="1065"/>
      <c r="G165" s="1068"/>
      <c r="H165" s="1071"/>
      <c r="I165" s="524" t="str">
        <f>IF(【3】見・契!I165="","",【3】見・契!I165)</f>
        <v/>
      </c>
      <c r="J165" s="524" t="str">
        <f>IF(【3】見・契!J165="","",【3】見・契!J165)</f>
        <v/>
      </c>
      <c r="K165" s="525" t="str">
        <f>IF(【3】見・契!K165="","",【3】見・契!K165)</f>
        <v/>
      </c>
      <c r="L165" s="526" t="str">
        <f>IF(【3】見・契!L165="","",【3】見・契!L165)</f>
        <v/>
      </c>
      <c r="M165" s="527" t="str">
        <f>IF(【3】見・契!M165="","",【3】見・契!M165)</f>
        <v/>
      </c>
      <c r="N165" s="506" t="str">
        <f>IF(I165="","",(SUM(L165:M165)))</f>
        <v/>
      </c>
      <c r="O165" s="528" t="str">
        <f>IF(【3】見・契!O165="","",【3】見・契!O165)</f>
        <v/>
      </c>
      <c r="P165" s="508" t="str">
        <f t="shared" si="30"/>
        <v/>
      </c>
      <c r="Q165" s="830"/>
      <c r="R165" s="836"/>
      <c r="S165" s="833"/>
      <c r="T165" s="836"/>
      <c r="U165" s="833"/>
      <c r="V165" s="833"/>
      <c r="W165" s="1079"/>
      <c r="X165" s="1065"/>
    </row>
    <row r="166" spans="3:24" ht="18.75" customHeight="1">
      <c r="C166" s="1062"/>
      <c r="D166" s="1065"/>
      <c r="E166" s="1065"/>
      <c r="F166" s="1065"/>
      <c r="G166" s="1068"/>
      <c r="H166" s="1071"/>
      <c r="I166" s="529" t="str">
        <f>IF(【3】見・契!I166="","",【3】見・契!I166)</f>
        <v/>
      </c>
      <c r="J166" s="529" t="str">
        <f>IF(【3】見・契!J166="","",【3】見・契!J166)</f>
        <v/>
      </c>
      <c r="K166" s="530" t="str">
        <f>IF(【3】見・契!K166="","",【3】見・契!K166)</f>
        <v/>
      </c>
      <c r="L166" s="531" t="str">
        <f>IF(【3】見・契!L166="","",【3】見・契!L166)</f>
        <v/>
      </c>
      <c r="M166" s="532" t="str">
        <f>IF(【3】見・契!M166="","",【3】見・契!M166)</f>
        <v/>
      </c>
      <c r="N166" s="506" t="str">
        <f>IF(I166="","",(SUM(L166:M166)))</f>
        <v/>
      </c>
      <c r="O166" s="533" t="str">
        <f>IF(【3】見・契!O166="","",【3】見・契!O166)</f>
        <v/>
      </c>
      <c r="P166" s="508" t="str">
        <f t="shared" si="30"/>
        <v/>
      </c>
      <c r="Q166" s="831"/>
      <c r="R166" s="837"/>
      <c r="S166" s="834"/>
      <c r="T166" s="837"/>
      <c r="U166" s="834"/>
      <c r="V166" s="834"/>
      <c r="W166" s="1079"/>
      <c r="X166" s="1065"/>
    </row>
    <row r="167" spans="3:24" ht="18.75" customHeight="1">
      <c r="C167" s="1063"/>
      <c r="D167" s="1066"/>
      <c r="E167" s="1066"/>
      <c r="F167" s="1066"/>
      <c r="G167" s="1069"/>
      <c r="H167" s="1072"/>
      <c r="I167" s="509"/>
      <c r="J167" s="509"/>
      <c r="K167" s="511"/>
      <c r="L167" s="534"/>
      <c r="M167" s="535"/>
      <c r="N167" s="513"/>
      <c r="O167" s="588" t="s">
        <v>423</v>
      </c>
      <c r="P167" s="515">
        <f>SUM(P163:P166)</f>
        <v>0</v>
      </c>
      <c r="Q167" s="516">
        <f>IF(AND(【3】見・契!G163="",G163=""),0,IF(【3】見・契!G163&lt;&gt;G163,IF(G163=1,"1,500",IF(G163=2,"1,300",IF(G163=3,"1,100","850"))),IF(OR(【3】見・契!Q167&lt;&gt;"1,500",【3】見・契!Q167&lt;&gt;"1,300",【3】見・契!Q167&lt;&gt;"1,100",【3】見・契!Q167&lt;&gt;"850"),【3】見・契!Q167,IF(G163="",0,IF(G163=1,"1,500",IF(G163=2,"1,300",IF(G163=3,"1,100","850")))))))</f>
        <v>0</v>
      </c>
      <c r="R167" s="537" t="str">
        <f>IF(【3】見・契!R167="","",【3】見・契!R167)</f>
        <v/>
      </c>
      <c r="S167" s="518">
        <f>IF(AND(【3】見・契!G163="",G163=""),0,IF(【3】見・契!G163&lt;&gt;G163,IF(G163=1,"14,000",IF(G163=2,"12,400",IF(G163=3,"10,300",IF(G163=4,"8,200")))),IF(OR(【3】見・契!S167&lt;&gt;"14,000",【3】見・契!S167&lt;&gt;"12,400",【3】見・契!S167&lt;&gt;"10,300",【3】見・契!S167&lt;&gt;"8,200"),【3】見・契!S167,IF(G163="",0,IF(G163=1,"14,000",IF(G163=2,"12,400",IF(G163=3,"10,300",IF(G163=4,"8,200",))))))))</f>
        <v>0</v>
      </c>
      <c r="T167" s="537" t="str">
        <f>IF(【3】見・契!T167="","",【3】見・契!T167)</f>
        <v/>
      </c>
      <c r="U167" s="520">
        <f>IF(AND(R167="",T167=""),0,(SUM(Q167*R167+S167*T167)))</f>
        <v>0</v>
      </c>
      <c r="V167" s="520">
        <f>IF(AND(P167="",U167=""),"",SUM(P167+U167))</f>
        <v>0</v>
      </c>
      <c r="W167" s="1080"/>
      <c r="X167" s="1066"/>
    </row>
    <row r="168" spans="3:24" ht="18.75" customHeight="1">
      <c r="C168" s="1061" t="str">
        <f>IF(【3】見・契!C168="","",【3】見・契!C168)</f>
        <v/>
      </c>
      <c r="D168" s="1064" t="str">
        <f>IF(【3】見・契!D168="","",【3】見・契!D168)</f>
        <v/>
      </c>
      <c r="E168" s="1064" t="str">
        <f>IF(【3】見・契!E168="","",【3】見・契!E168)</f>
        <v/>
      </c>
      <c r="F168" s="1064" t="str">
        <f>IF(【3】見・契!F168="","",【3】見・契!F168)</f>
        <v/>
      </c>
      <c r="G168" s="1067" t="str">
        <f>IF(【3】見・契!G168="","",【3】見・契!G168)</f>
        <v/>
      </c>
      <c r="H168" s="1070" t="str">
        <f>IF(【3】見・契!H168="","",【3】見・契!H168)</f>
        <v/>
      </c>
      <c r="I168" s="521" t="str">
        <f>IF(【3】見・契!I168="","",【3】見・契!I168)</f>
        <v/>
      </c>
      <c r="J168" s="521" t="str">
        <f>IF(【3】見・契!J168="","",【3】見・契!J168)</f>
        <v/>
      </c>
      <c r="K168" s="539" t="str">
        <f>IF(【3】見・契!K168="","",【3】見・契!K168)</f>
        <v/>
      </c>
      <c r="L168" s="522" t="str">
        <f>IF(【3】見・契!L168="","",【3】見・契!L168)</f>
        <v/>
      </c>
      <c r="M168" s="523" t="str">
        <f>IF(【3】見・契!M168="","",【3】見・契!M168)</f>
        <v/>
      </c>
      <c r="N168" s="500" t="str">
        <f>IF(I168="","",(SUM(L168:M168)))</f>
        <v/>
      </c>
      <c r="O168" s="711" t="str">
        <f>IF(【3】見・契!O168="","",【3】見・契!O168)</f>
        <v/>
      </c>
      <c r="P168" s="502" t="str">
        <f t="shared" ref="P168:P171" si="31">IF(O168="","",(IF(O168="",0,(N168*O168))))</f>
        <v/>
      </c>
      <c r="Q168" s="829"/>
      <c r="R168" s="835"/>
      <c r="S168" s="832"/>
      <c r="T168" s="835"/>
      <c r="U168" s="832"/>
      <c r="V168" s="832"/>
      <c r="W168" s="1078"/>
      <c r="X168" s="1064" t="str">
        <f>IF(【3】見・契!X168="","",【3】見・契!X168)</f>
        <v/>
      </c>
    </row>
    <row r="169" spans="3:24" ht="18.75" customHeight="1">
      <c r="C169" s="1062"/>
      <c r="D169" s="1065"/>
      <c r="E169" s="1065"/>
      <c r="F169" s="1065"/>
      <c r="G169" s="1068"/>
      <c r="H169" s="1071"/>
      <c r="I169" s="524" t="str">
        <f>IF(【3】見・契!I169="","",【3】見・契!I169)</f>
        <v/>
      </c>
      <c r="J169" s="524" t="str">
        <f>IF(【3】見・契!J169="","",【3】見・契!J169)</f>
        <v/>
      </c>
      <c r="K169" s="525" t="str">
        <f>IF(【3】見・契!K169="","",【3】見・契!K169)</f>
        <v/>
      </c>
      <c r="L169" s="526" t="str">
        <f>IF(【3】見・契!L169="","",【3】見・契!L169)</f>
        <v/>
      </c>
      <c r="M169" s="527" t="str">
        <f>IF(【3】見・契!M169="","",【3】見・契!M169)</f>
        <v/>
      </c>
      <c r="N169" s="506" t="str">
        <f>IF(I169="","",(SUM(L169:M169)))</f>
        <v/>
      </c>
      <c r="O169" s="528" t="str">
        <f>IF(【3】見・契!O169="","",【3】見・契!O169)</f>
        <v/>
      </c>
      <c r="P169" s="508" t="str">
        <f t="shared" si="31"/>
        <v/>
      </c>
      <c r="Q169" s="830"/>
      <c r="R169" s="836"/>
      <c r="S169" s="833"/>
      <c r="T169" s="836"/>
      <c r="U169" s="833"/>
      <c r="V169" s="833"/>
      <c r="W169" s="1079"/>
      <c r="X169" s="1065"/>
    </row>
    <row r="170" spans="3:24" ht="18.75" customHeight="1">
      <c r="C170" s="1062"/>
      <c r="D170" s="1065"/>
      <c r="E170" s="1065"/>
      <c r="F170" s="1065"/>
      <c r="G170" s="1068"/>
      <c r="H170" s="1071"/>
      <c r="I170" s="524" t="str">
        <f>IF(【3】見・契!I170="","",【3】見・契!I170)</f>
        <v/>
      </c>
      <c r="J170" s="524" t="str">
        <f>IF(【3】見・契!J170="","",【3】見・契!J170)</f>
        <v/>
      </c>
      <c r="K170" s="525" t="str">
        <f>IF(【3】見・契!K170="","",【3】見・契!K170)</f>
        <v/>
      </c>
      <c r="L170" s="526" t="str">
        <f>IF(【3】見・契!L170="","",【3】見・契!L170)</f>
        <v/>
      </c>
      <c r="M170" s="527" t="str">
        <f>IF(【3】見・契!M170="","",【3】見・契!M170)</f>
        <v/>
      </c>
      <c r="N170" s="506" t="str">
        <f>IF(I170="","",(SUM(L170:M170)))</f>
        <v/>
      </c>
      <c r="O170" s="528" t="str">
        <f>IF(【3】見・契!O170="","",【3】見・契!O170)</f>
        <v/>
      </c>
      <c r="P170" s="508" t="str">
        <f t="shared" si="31"/>
        <v/>
      </c>
      <c r="Q170" s="830"/>
      <c r="R170" s="836"/>
      <c r="S170" s="833"/>
      <c r="T170" s="836"/>
      <c r="U170" s="833"/>
      <c r="V170" s="833"/>
      <c r="W170" s="1079"/>
      <c r="X170" s="1065"/>
    </row>
    <row r="171" spans="3:24" ht="18.75" customHeight="1">
      <c r="C171" s="1062"/>
      <c r="D171" s="1065"/>
      <c r="E171" s="1065"/>
      <c r="F171" s="1065"/>
      <c r="G171" s="1068"/>
      <c r="H171" s="1071"/>
      <c r="I171" s="529" t="str">
        <f>IF(【3】見・契!I171="","",【3】見・契!I171)</f>
        <v/>
      </c>
      <c r="J171" s="529" t="str">
        <f>IF(【3】見・契!J171="","",【3】見・契!J171)</f>
        <v/>
      </c>
      <c r="K171" s="530" t="str">
        <f>IF(【3】見・契!K171="","",【3】見・契!K171)</f>
        <v/>
      </c>
      <c r="L171" s="531" t="str">
        <f>IF(【3】見・契!L171="","",【3】見・契!L171)</f>
        <v/>
      </c>
      <c r="M171" s="532" t="str">
        <f>IF(【3】見・契!M171="","",【3】見・契!M171)</f>
        <v/>
      </c>
      <c r="N171" s="506" t="str">
        <f>IF(I171="","",(SUM(L171:M171)))</f>
        <v/>
      </c>
      <c r="O171" s="533" t="str">
        <f>IF(【3】見・契!O171="","",【3】見・契!O171)</f>
        <v/>
      </c>
      <c r="P171" s="508" t="str">
        <f t="shared" si="31"/>
        <v/>
      </c>
      <c r="Q171" s="831"/>
      <c r="R171" s="837"/>
      <c r="S171" s="834"/>
      <c r="T171" s="837"/>
      <c r="U171" s="834"/>
      <c r="V171" s="834"/>
      <c r="W171" s="1079"/>
      <c r="X171" s="1065"/>
    </row>
    <row r="172" spans="3:24" ht="18.75" customHeight="1">
      <c r="C172" s="1063"/>
      <c r="D172" s="1066"/>
      <c r="E172" s="1066"/>
      <c r="F172" s="1066"/>
      <c r="G172" s="1069"/>
      <c r="H172" s="1072"/>
      <c r="I172" s="509"/>
      <c r="J172" s="509"/>
      <c r="K172" s="511"/>
      <c r="L172" s="534"/>
      <c r="M172" s="535"/>
      <c r="N172" s="513"/>
      <c r="O172" s="588" t="s">
        <v>423</v>
      </c>
      <c r="P172" s="515">
        <f>SUM(P168:P171)</f>
        <v>0</v>
      </c>
      <c r="Q172" s="516">
        <f>IF(AND(【3】見・契!G168="",G168=""),0,IF(【3】見・契!G168&lt;&gt;G168,IF(G168=1,"1,500",IF(G168=2,"1,300",IF(G168=3,"1,100","850"))),IF(OR(【3】見・契!Q172&lt;&gt;"1,500",【3】見・契!Q172&lt;&gt;"1,300",【3】見・契!Q172&lt;&gt;"1,100",【3】見・契!Q172&lt;&gt;"850"),【3】見・契!Q172,IF(G168="",0,IF(G168=1,"1,500",IF(G168=2,"1,300",IF(G168=3,"1,100","850")))))))</f>
        <v>0</v>
      </c>
      <c r="R172" s="537" t="str">
        <f>IF(【3】見・契!R172="","",【3】見・契!R172)</f>
        <v/>
      </c>
      <c r="S172" s="518">
        <f>IF(AND(【3】見・契!G168="",G168=""),0,IF(【3】見・契!G168&lt;&gt;G168,IF(G168=1,"14,000",IF(G168=2,"12,400",IF(G168=3,"10,300",IF(G168=4,"8,200")))),IF(OR(【3】見・契!S172&lt;&gt;"14,000",【3】見・契!S172&lt;&gt;"12,400",【3】見・契!S172&lt;&gt;"10,300",【3】見・契!S172&lt;&gt;"8,200"),【3】見・契!S172,IF(G168="",0,IF(G168=1,"14,000",IF(G168=2,"12,400",IF(G168=3,"10,300",IF(G168=4,"8,200",))))))))</f>
        <v>0</v>
      </c>
      <c r="T172" s="537" t="str">
        <f>IF(【3】見・契!T172="","",【3】見・契!T172)</f>
        <v/>
      </c>
      <c r="U172" s="520">
        <f>IF(AND(R172="",T172=""),0,(SUM(Q172*R172+S172*T172)))</f>
        <v>0</v>
      </c>
      <c r="V172" s="520">
        <f>IF(AND(P172="",U172=""),"",SUM(P172+U172))</f>
        <v>0</v>
      </c>
      <c r="W172" s="1080"/>
      <c r="X172" s="1066"/>
    </row>
    <row r="173" spans="3:24" ht="18.75" customHeight="1">
      <c r="C173" s="1061" t="str">
        <f>IF(【3】見・契!C173="","",【3】見・契!C173)</f>
        <v/>
      </c>
      <c r="D173" s="1064" t="str">
        <f>IF(【3】見・契!D173="","",【3】見・契!D173)</f>
        <v/>
      </c>
      <c r="E173" s="1064" t="str">
        <f>IF(【3】見・契!E173="","",【3】見・契!E173)</f>
        <v/>
      </c>
      <c r="F173" s="1064" t="str">
        <f>IF(【3】見・契!F173="","",【3】見・契!F173)</f>
        <v/>
      </c>
      <c r="G173" s="1067" t="str">
        <f>IF(【3】見・契!G173="","",【3】見・契!G173)</f>
        <v/>
      </c>
      <c r="H173" s="1070" t="str">
        <f>IF(【3】見・契!H173="","",【3】見・契!H173)</f>
        <v/>
      </c>
      <c r="I173" s="521" t="str">
        <f>IF(【3】見・契!I173="","",【3】見・契!I173)</f>
        <v/>
      </c>
      <c r="J173" s="521" t="str">
        <f>IF(【3】見・契!J173="","",【3】見・契!J173)</f>
        <v/>
      </c>
      <c r="K173" s="539" t="str">
        <f>IF(【3】見・契!K173="","",【3】見・契!K173)</f>
        <v/>
      </c>
      <c r="L173" s="522" t="str">
        <f>IF(【3】見・契!L173="","",【3】見・契!L173)</f>
        <v/>
      </c>
      <c r="M173" s="523" t="str">
        <f>IF(【3】見・契!M173="","",【3】見・契!M173)</f>
        <v/>
      </c>
      <c r="N173" s="500" t="str">
        <f>IF(I173="","",(SUM(L173:M173)))</f>
        <v/>
      </c>
      <c r="O173" s="711" t="str">
        <f>IF(【3】見・契!O173="","",【3】見・契!O173)</f>
        <v/>
      </c>
      <c r="P173" s="502" t="str">
        <f t="shared" ref="P173:P176" si="32">IF(O173="","",(IF(O173="",0,(N173*O173))))</f>
        <v/>
      </c>
      <c r="Q173" s="829"/>
      <c r="R173" s="835"/>
      <c r="S173" s="832"/>
      <c r="T173" s="835"/>
      <c r="U173" s="832"/>
      <c r="V173" s="832"/>
      <c r="W173" s="1078"/>
      <c r="X173" s="1064" t="str">
        <f>IF(【3】見・契!X173="","",【3】見・契!X173)</f>
        <v/>
      </c>
    </row>
    <row r="174" spans="3:24" ht="18.75" customHeight="1">
      <c r="C174" s="1062"/>
      <c r="D174" s="1065"/>
      <c r="E174" s="1065"/>
      <c r="F174" s="1065"/>
      <c r="G174" s="1068"/>
      <c r="H174" s="1071"/>
      <c r="I174" s="524" t="str">
        <f>IF(【3】見・契!I174="","",【3】見・契!I174)</f>
        <v/>
      </c>
      <c r="J174" s="524" t="str">
        <f>IF(【3】見・契!J174="","",【3】見・契!J174)</f>
        <v/>
      </c>
      <c r="K174" s="525" t="str">
        <f>IF(【3】見・契!K174="","",【3】見・契!K174)</f>
        <v/>
      </c>
      <c r="L174" s="526" t="str">
        <f>IF(【3】見・契!L174="","",【3】見・契!L174)</f>
        <v/>
      </c>
      <c r="M174" s="527" t="str">
        <f>IF(【3】見・契!M174="","",【3】見・契!M174)</f>
        <v/>
      </c>
      <c r="N174" s="506" t="str">
        <f>IF(I174="","",(SUM(L174:M174)))</f>
        <v/>
      </c>
      <c r="O174" s="528" t="str">
        <f>IF(【3】見・契!O174="","",【3】見・契!O174)</f>
        <v/>
      </c>
      <c r="P174" s="508" t="str">
        <f t="shared" si="32"/>
        <v/>
      </c>
      <c r="Q174" s="830"/>
      <c r="R174" s="836"/>
      <c r="S174" s="833"/>
      <c r="T174" s="836"/>
      <c r="U174" s="833"/>
      <c r="V174" s="833"/>
      <c r="W174" s="1079"/>
      <c r="X174" s="1065"/>
    </row>
    <row r="175" spans="3:24" ht="18.75" customHeight="1">
      <c r="C175" s="1062"/>
      <c r="D175" s="1065"/>
      <c r="E175" s="1065"/>
      <c r="F175" s="1065"/>
      <c r="G175" s="1068"/>
      <c r="H175" s="1071"/>
      <c r="I175" s="524" t="str">
        <f>IF(【3】見・契!I175="","",【3】見・契!I175)</f>
        <v/>
      </c>
      <c r="J175" s="524" t="str">
        <f>IF(【3】見・契!J175="","",【3】見・契!J175)</f>
        <v/>
      </c>
      <c r="K175" s="525" t="str">
        <f>IF(【3】見・契!K175="","",【3】見・契!K175)</f>
        <v/>
      </c>
      <c r="L175" s="526" t="str">
        <f>IF(【3】見・契!L175="","",【3】見・契!L175)</f>
        <v/>
      </c>
      <c r="M175" s="527" t="str">
        <f>IF(【3】見・契!M175="","",【3】見・契!M175)</f>
        <v/>
      </c>
      <c r="N175" s="506" t="str">
        <f>IF(I175="","",(SUM(L175:M175)))</f>
        <v/>
      </c>
      <c r="O175" s="528" t="str">
        <f>IF(【3】見・契!O175="","",【3】見・契!O175)</f>
        <v/>
      </c>
      <c r="P175" s="508" t="str">
        <f t="shared" si="32"/>
        <v/>
      </c>
      <c r="Q175" s="830"/>
      <c r="R175" s="836"/>
      <c r="S175" s="833"/>
      <c r="T175" s="836"/>
      <c r="U175" s="833"/>
      <c r="V175" s="833"/>
      <c r="W175" s="1079"/>
      <c r="X175" s="1065"/>
    </row>
    <row r="176" spans="3:24" ht="18.75" customHeight="1">
      <c r="C176" s="1062"/>
      <c r="D176" s="1065"/>
      <c r="E176" s="1065"/>
      <c r="F176" s="1065"/>
      <c r="G176" s="1068"/>
      <c r="H176" s="1071"/>
      <c r="I176" s="529" t="str">
        <f>IF(【3】見・契!I176="","",【3】見・契!I176)</f>
        <v/>
      </c>
      <c r="J176" s="529" t="str">
        <f>IF(【3】見・契!J176="","",【3】見・契!J176)</f>
        <v/>
      </c>
      <c r="K176" s="530" t="str">
        <f>IF(【3】見・契!K176="","",【3】見・契!K176)</f>
        <v/>
      </c>
      <c r="L176" s="531" t="str">
        <f>IF(【3】見・契!L176="","",【3】見・契!L176)</f>
        <v/>
      </c>
      <c r="M176" s="532" t="str">
        <f>IF(【3】見・契!M176="","",【3】見・契!M176)</f>
        <v/>
      </c>
      <c r="N176" s="506" t="str">
        <f>IF(I176="","",(SUM(L176:M176)))</f>
        <v/>
      </c>
      <c r="O176" s="533" t="str">
        <f>IF(【3】見・契!O176="","",【3】見・契!O176)</f>
        <v/>
      </c>
      <c r="P176" s="508" t="str">
        <f t="shared" si="32"/>
        <v/>
      </c>
      <c r="Q176" s="831"/>
      <c r="R176" s="837"/>
      <c r="S176" s="834"/>
      <c r="T176" s="837"/>
      <c r="U176" s="834"/>
      <c r="V176" s="834"/>
      <c r="W176" s="1079"/>
      <c r="X176" s="1065"/>
    </row>
    <row r="177" spans="3:24" ht="18.75" customHeight="1">
      <c r="C177" s="1063"/>
      <c r="D177" s="1066"/>
      <c r="E177" s="1066"/>
      <c r="F177" s="1066"/>
      <c r="G177" s="1069"/>
      <c r="H177" s="1072"/>
      <c r="I177" s="509"/>
      <c r="J177" s="509"/>
      <c r="K177" s="511"/>
      <c r="L177" s="534"/>
      <c r="M177" s="535"/>
      <c r="N177" s="513"/>
      <c r="O177" s="588" t="s">
        <v>423</v>
      </c>
      <c r="P177" s="515">
        <f>SUM(P173:P176)</f>
        <v>0</v>
      </c>
      <c r="Q177" s="516">
        <f>IF(AND(【3】見・契!G173="",G173=""),0,IF(【3】見・契!G173&lt;&gt;G173,IF(G173=1,"1,500",IF(G173=2,"1,300",IF(G173=3,"1,100","850"))),IF(OR(【3】見・契!Q177&lt;&gt;"1,500",【3】見・契!Q177&lt;&gt;"1,300",【3】見・契!Q177&lt;&gt;"1,100",【3】見・契!Q177&lt;&gt;"850"),【3】見・契!Q177,IF(G173="",0,IF(G173=1,"1,500",IF(G173=2,"1,300",IF(G173=3,"1,100","850")))))))</f>
        <v>0</v>
      </c>
      <c r="R177" s="537" t="str">
        <f>IF(【3】見・契!R177="","",【3】見・契!R177)</f>
        <v/>
      </c>
      <c r="S177" s="518">
        <f>IF(AND(【3】見・契!G173="",G173=""),0,IF(【3】見・契!G173&lt;&gt;G173,IF(G173=1,"14,000",IF(G173=2,"12,400",IF(G173=3,"10,300",IF(G173=4,"8,200")))),IF(OR(【3】見・契!S177&lt;&gt;"14,000",【3】見・契!S177&lt;&gt;"12,400",【3】見・契!S177&lt;&gt;"10,300",【3】見・契!S177&lt;&gt;"8,200"),【3】見・契!S177,IF(G173="",0,IF(G173=1,"14,000",IF(G173=2,"12,400",IF(G173=3,"10,300",IF(G173=4,"8,200",))))))))</f>
        <v>0</v>
      </c>
      <c r="T177" s="537" t="str">
        <f>IF(【3】見・契!T177="","",【3】見・契!T177)</f>
        <v/>
      </c>
      <c r="U177" s="520">
        <f>IF(AND(R177="",T177=""),0,(SUM(Q177*R177+S177*T177)))</f>
        <v>0</v>
      </c>
      <c r="V177" s="520">
        <f>IF(AND(P177="",U177=""),"",SUM(P177+U177))</f>
        <v>0</v>
      </c>
      <c r="W177" s="1080"/>
      <c r="X177" s="1066"/>
    </row>
    <row r="178" spans="3:24" ht="19.5" customHeight="1">
      <c r="C178" s="1061" t="str">
        <f>IF(【3】見・契!C178="","",【3】見・契!C178)</f>
        <v/>
      </c>
      <c r="D178" s="1064" t="str">
        <f>IF(【3】見・契!D178="","",【3】見・契!D178)</f>
        <v/>
      </c>
      <c r="E178" s="1064" t="str">
        <f>IF(【3】見・契!E178="","",【3】見・契!E178)</f>
        <v/>
      </c>
      <c r="F178" s="1064" t="str">
        <f>IF(【3】見・契!F178="","",【3】見・契!F178)</f>
        <v/>
      </c>
      <c r="G178" s="1067" t="str">
        <f>IF(【3】見・契!G178="","",【3】見・契!G178)</f>
        <v/>
      </c>
      <c r="H178" s="1070" t="str">
        <f>IF(【3】見・契!H178="","",【3】見・契!H178)</f>
        <v/>
      </c>
      <c r="I178" s="521" t="str">
        <f>IF(【3】見・契!I178="","",【3】見・契!I178)</f>
        <v/>
      </c>
      <c r="J178" s="521" t="str">
        <f>IF(【3】見・契!J178="","",【3】見・契!J178)</f>
        <v/>
      </c>
      <c r="K178" s="539" t="str">
        <f>IF(【3】見・契!K178="","",【3】見・契!K178)</f>
        <v/>
      </c>
      <c r="L178" s="522" t="str">
        <f>IF(【3】見・契!L178="","",【3】見・契!L178)</f>
        <v/>
      </c>
      <c r="M178" s="523" t="str">
        <f>IF(【3】見・契!M178="","",【3】見・契!M178)</f>
        <v/>
      </c>
      <c r="N178" s="500" t="str">
        <f>IF(I178="","",(SUM(L178:M178)))</f>
        <v/>
      </c>
      <c r="O178" s="711" t="str">
        <f>IF(【3】見・契!O178="","",【3】見・契!O178)</f>
        <v/>
      </c>
      <c r="P178" s="502" t="str">
        <f t="shared" ref="P178:P181" si="33">IF(O178="","",(IF(O178="",0,(N178*O178))))</f>
        <v/>
      </c>
      <c r="Q178" s="829"/>
      <c r="R178" s="835"/>
      <c r="S178" s="832"/>
      <c r="T178" s="835"/>
      <c r="U178" s="832"/>
      <c r="V178" s="832"/>
      <c r="W178" s="1078"/>
      <c r="X178" s="1064" t="str">
        <f>IF(【3】見・契!X178="","",【3】見・契!X178)</f>
        <v/>
      </c>
    </row>
    <row r="179" spans="3:24" ht="19.5" customHeight="1">
      <c r="C179" s="1062"/>
      <c r="D179" s="1065"/>
      <c r="E179" s="1065"/>
      <c r="F179" s="1065"/>
      <c r="G179" s="1068"/>
      <c r="H179" s="1071"/>
      <c r="I179" s="524" t="str">
        <f>IF(【3】見・契!I179="","",【3】見・契!I179)</f>
        <v/>
      </c>
      <c r="J179" s="524" t="str">
        <f>IF(【3】見・契!J179="","",【3】見・契!J179)</f>
        <v/>
      </c>
      <c r="K179" s="525" t="str">
        <f>IF(【3】見・契!K179="","",【3】見・契!K179)</f>
        <v/>
      </c>
      <c r="L179" s="526" t="str">
        <f>IF(【3】見・契!L179="","",【3】見・契!L179)</f>
        <v/>
      </c>
      <c r="M179" s="527" t="str">
        <f>IF(【3】見・契!M179="","",【3】見・契!M179)</f>
        <v/>
      </c>
      <c r="N179" s="506" t="str">
        <f>IF(I179="","",(SUM(L179:M179)))</f>
        <v/>
      </c>
      <c r="O179" s="528" t="str">
        <f>IF(【3】見・契!O179="","",【3】見・契!O179)</f>
        <v/>
      </c>
      <c r="P179" s="508" t="str">
        <f t="shared" si="33"/>
        <v/>
      </c>
      <c r="Q179" s="830"/>
      <c r="R179" s="836"/>
      <c r="S179" s="833"/>
      <c r="T179" s="836"/>
      <c r="U179" s="833"/>
      <c r="V179" s="833"/>
      <c r="W179" s="1079"/>
      <c r="X179" s="1065"/>
    </row>
    <row r="180" spans="3:24" ht="19.5" customHeight="1">
      <c r="C180" s="1062"/>
      <c r="D180" s="1065"/>
      <c r="E180" s="1065"/>
      <c r="F180" s="1065"/>
      <c r="G180" s="1068"/>
      <c r="H180" s="1071"/>
      <c r="I180" s="524" t="str">
        <f>IF(【3】見・契!I180="","",【3】見・契!I180)</f>
        <v/>
      </c>
      <c r="J180" s="524" t="str">
        <f>IF(【3】見・契!J180="","",【3】見・契!J180)</f>
        <v/>
      </c>
      <c r="K180" s="525" t="str">
        <f>IF(【3】見・契!K180="","",【3】見・契!K180)</f>
        <v/>
      </c>
      <c r="L180" s="526" t="str">
        <f>IF(【3】見・契!L180="","",【3】見・契!L180)</f>
        <v/>
      </c>
      <c r="M180" s="527" t="str">
        <f>IF(【3】見・契!M180="","",【3】見・契!M180)</f>
        <v/>
      </c>
      <c r="N180" s="506" t="str">
        <f>IF(I180="","",(SUM(L180:M180)))</f>
        <v/>
      </c>
      <c r="O180" s="528" t="str">
        <f>IF(【3】見・契!O180="","",【3】見・契!O180)</f>
        <v/>
      </c>
      <c r="P180" s="508" t="str">
        <f t="shared" si="33"/>
        <v/>
      </c>
      <c r="Q180" s="830"/>
      <c r="R180" s="836"/>
      <c r="S180" s="833"/>
      <c r="T180" s="836"/>
      <c r="U180" s="833"/>
      <c r="V180" s="833"/>
      <c r="W180" s="1079"/>
      <c r="X180" s="1065"/>
    </row>
    <row r="181" spans="3:24" ht="19.5" customHeight="1">
      <c r="C181" s="1062"/>
      <c r="D181" s="1065"/>
      <c r="E181" s="1065"/>
      <c r="F181" s="1065"/>
      <c r="G181" s="1068"/>
      <c r="H181" s="1071"/>
      <c r="I181" s="529" t="str">
        <f>IF(【3】見・契!I181="","",【3】見・契!I181)</f>
        <v/>
      </c>
      <c r="J181" s="529" t="str">
        <f>IF(【3】見・契!J181="","",【3】見・契!J181)</f>
        <v/>
      </c>
      <c r="K181" s="530" t="str">
        <f>IF(【3】見・契!K181="","",【3】見・契!K181)</f>
        <v/>
      </c>
      <c r="L181" s="531" t="str">
        <f>IF(【3】見・契!L181="","",【3】見・契!L181)</f>
        <v/>
      </c>
      <c r="M181" s="532" t="str">
        <f>IF(【3】見・契!M181="","",【3】見・契!M181)</f>
        <v/>
      </c>
      <c r="N181" s="506" t="str">
        <f>IF(I181="","",(SUM(L181:M181)))</f>
        <v/>
      </c>
      <c r="O181" s="533" t="str">
        <f>IF(【3】見・契!O181="","",【3】見・契!O181)</f>
        <v/>
      </c>
      <c r="P181" s="508" t="str">
        <f t="shared" si="33"/>
        <v/>
      </c>
      <c r="Q181" s="831"/>
      <c r="R181" s="837"/>
      <c r="S181" s="834"/>
      <c r="T181" s="837"/>
      <c r="U181" s="834"/>
      <c r="V181" s="834"/>
      <c r="W181" s="1079"/>
      <c r="X181" s="1065"/>
    </row>
    <row r="182" spans="3:24" ht="19.5" customHeight="1">
      <c r="C182" s="1063"/>
      <c r="D182" s="1066"/>
      <c r="E182" s="1066"/>
      <c r="F182" s="1066"/>
      <c r="G182" s="1069"/>
      <c r="H182" s="1072"/>
      <c r="I182" s="509"/>
      <c r="J182" s="509"/>
      <c r="K182" s="511"/>
      <c r="L182" s="534"/>
      <c r="M182" s="535"/>
      <c r="N182" s="513"/>
      <c r="O182" s="588" t="s">
        <v>423</v>
      </c>
      <c r="P182" s="515">
        <f>SUM(P178:P181)</f>
        <v>0</v>
      </c>
      <c r="Q182" s="516">
        <f>IF(AND(【3】見・契!G178="",G178=""),0,IF(【3】見・契!G178&lt;&gt;G178,IF(G178=1,"1,500",IF(G178=2,"1,300",IF(G178=3,"1,100","850"))),IF(OR(【3】見・契!Q182&lt;&gt;"1,500",【3】見・契!Q182&lt;&gt;"1,300",【3】見・契!Q182&lt;&gt;"1,100",【3】見・契!Q182&lt;&gt;"850"),【3】見・契!Q182,IF(G178="",0,IF(G178=1,"1,500",IF(G178=2,"1,300",IF(G178=3,"1,100","850")))))))</f>
        <v>0</v>
      </c>
      <c r="R182" s="537" t="str">
        <f>IF(【3】見・契!R182="","",【3】見・契!R182)</f>
        <v/>
      </c>
      <c r="S182" s="518">
        <f>IF(AND(【3】見・契!G178="",G178=""),0,IF(【3】見・契!G178&lt;&gt;G178,IF(G178=1,"14,000",IF(G178=2,"12,400",IF(G178=3,"10,300",IF(G178=4,"8,200")))),IF(OR(【3】見・契!S182&lt;&gt;"14,000",【3】見・契!S182&lt;&gt;"12,400",【3】見・契!S182&lt;&gt;"10,300",【3】見・契!S182&lt;&gt;"8,200"),【3】見・契!S182,IF(G178="",0,IF(G178=1,"14,000",IF(G178=2,"12,400",IF(G178=3,"10,300",IF(G178=4,"8,200",))))))))</f>
        <v>0</v>
      </c>
      <c r="T182" s="537" t="str">
        <f>IF(【3】見・契!T182="","",【3】見・契!T182)</f>
        <v/>
      </c>
      <c r="U182" s="520">
        <f>IF(AND(R182="",T182=""),0,(SUM(Q182*R182+S182*T182)))</f>
        <v>0</v>
      </c>
      <c r="V182" s="520">
        <f>IF(AND(P182="",U182=""),"",SUM(P182+U182))</f>
        <v>0</v>
      </c>
      <c r="W182" s="1080"/>
      <c r="X182" s="1066"/>
    </row>
    <row r="183" spans="3:24" ht="19.5" customHeight="1">
      <c r="C183" s="1061" t="str">
        <f>IF(【3】見・契!C183="","",【3】見・契!C183)</f>
        <v/>
      </c>
      <c r="D183" s="1064" t="str">
        <f>IF(【3】見・契!D183="","",【3】見・契!D183)</f>
        <v/>
      </c>
      <c r="E183" s="1064" t="str">
        <f>IF(【3】見・契!E183="","",【3】見・契!E183)</f>
        <v/>
      </c>
      <c r="F183" s="1064" t="str">
        <f>IF(【3】見・契!F183="","",【3】見・契!F183)</f>
        <v/>
      </c>
      <c r="G183" s="1067" t="str">
        <f>IF(【3】見・契!G183="","",【3】見・契!G183)</f>
        <v/>
      </c>
      <c r="H183" s="1070" t="str">
        <f>IF(【3】見・契!H183="","",【3】見・契!H183)</f>
        <v/>
      </c>
      <c r="I183" s="521" t="str">
        <f>IF(【3】見・契!I183="","",【3】見・契!I183)</f>
        <v/>
      </c>
      <c r="J183" s="521" t="str">
        <f>IF(【3】見・契!J183="","",【3】見・契!J183)</f>
        <v/>
      </c>
      <c r="K183" s="539" t="str">
        <f>IF(【3】見・契!K183="","",【3】見・契!K183)</f>
        <v/>
      </c>
      <c r="L183" s="522" t="str">
        <f>IF(【3】見・契!L183="","",【3】見・契!L183)</f>
        <v/>
      </c>
      <c r="M183" s="523" t="str">
        <f>IF(【3】見・契!M183="","",【3】見・契!M183)</f>
        <v/>
      </c>
      <c r="N183" s="500" t="str">
        <f>IF(I183="","",(SUM(L183:M183)))</f>
        <v/>
      </c>
      <c r="O183" s="711" t="str">
        <f>IF(【3】見・契!O183="","",【3】見・契!O183)</f>
        <v/>
      </c>
      <c r="P183" s="502" t="str">
        <f t="shared" ref="P183:P186" si="34">IF(O183="","",(IF(O183="",0,(N183*O183))))</f>
        <v/>
      </c>
      <c r="Q183" s="829"/>
      <c r="R183" s="835"/>
      <c r="S183" s="832"/>
      <c r="T183" s="835"/>
      <c r="U183" s="832"/>
      <c r="V183" s="832"/>
      <c r="W183" s="1078"/>
      <c r="X183" s="1064" t="str">
        <f>IF(【3】見・契!X183="","",【3】見・契!X183)</f>
        <v/>
      </c>
    </row>
    <row r="184" spans="3:24" ht="19.5" customHeight="1">
      <c r="C184" s="1062"/>
      <c r="D184" s="1065"/>
      <c r="E184" s="1065"/>
      <c r="F184" s="1065"/>
      <c r="G184" s="1068"/>
      <c r="H184" s="1071"/>
      <c r="I184" s="524" t="str">
        <f>IF(【3】見・契!I184="","",【3】見・契!I184)</f>
        <v/>
      </c>
      <c r="J184" s="524" t="str">
        <f>IF(【3】見・契!J184="","",【3】見・契!J184)</f>
        <v/>
      </c>
      <c r="K184" s="525" t="str">
        <f>IF(【3】見・契!K184="","",【3】見・契!K184)</f>
        <v/>
      </c>
      <c r="L184" s="526" t="str">
        <f>IF(【3】見・契!L184="","",【3】見・契!L184)</f>
        <v/>
      </c>
      <c r="M184" s="527" t="str">
        <f>IF(【3】見・契!M184="","",【3】見・契!M184)</f>
        <v/>
      </c>
      <c r="N184" s="506" t="str">
        <f>IF(I184="","",(SUM(L184:M184)))</f>
        <v/>
      </c>
      <c r="O184" s="528" t="str">
        <f>IF(【3】見・契!O184="","",【3】見・契!O184)</f>
        <v/>
      </c>
      <c r="P184" s="508" t="str">
        <f t="shared" si="34"/>
        <v/>
      </c>
      <c r="Q184" s="830"/>
      <c r="R184" s="836"/>
      <c r="S184" s="833"/>
      <c r="T184" s="836"/>
      <c r="U184" s="833"/>
      <c r="V184" s="833"/>
      <c r="W184" s="1079"/>
      <c r="X184" s="1065"/>
    </row>
    <row r="185" spans="3:24" ht="19.5" customHeight="1">
      <c r="C185" s="1062"/>
      <c r="D185" s="1065"/>
      <c r="E185" s="1065"/>
      <c r="F185" s="1065"/>
      <c r="G185" s="1068"/>
      <c r="H185" s="1071"/>
      <c r="I185" s="524" t="str">
        <f>IF(【3】見・契!I185="","",【3】見・契!I185)</f>
        <v/>
      </c>
      <c r="J185" s="524" t="str">
        <f>IF(【3】見・契!J185="","",【3】見・契!J185)</f>
        <v/>
      </c>
      <c r="K185" s="525" t="str">
        <f>IF(【3】見・契!K185="","",【3】見・契!K185)</f>
        <v/>
      </c>
      <c r="L185" s="526" t="str">
        <f>IF(【3】見・契!L185="","",【3】見・契!L185)</f>
        <v/>
      </c>
      <c r="M185" s="527" t="str">
        <f>IF(【3】見・契!M185="","",【3】見・契!M185)</f>
        <v/>
      </c>
      <c r="N185" s="506" t="str">
        <f>IF(I185="","",(SUM(L185:M185)))</f>
        <v/>
      </c>
      <c r="O185" s="528" t="str">
        <f>IF(【3】見・契!O185="","",【3】見・契!O185)</f>
        <v/>
      </c>
      <c r="P185" s="508" t="str">
        <f t="shared" si="34"/>
        <v/>
      </c>
      <c r="Q185" s="830"/>
      <c r="R185" s="836"/>
      <c r="S185" s="833"/>
      <c r="T185" s="836"/>
      <c r="U185" s="833"/>
      <c r="V185" s="833"/>
      <c r="W185" s="1079"/>
      <c r="X185" s="1065"/>
    </row>
    <row r="186" spans="3:24" ht="19.5" customHeight="1">
      <c r="C186" s="1062"/>
      <c r="D186" s="1065"/>
      <c r="E186" s="1065"/>
      <c r="F186" s="1065"/>
      <c r="G186" s="1068"/>
      <c r="H186" s="1071"/>
      <c r="I186" s="529" t="str">
        <f>IF(【3】見・契!I186="","",【3】見・契!I186)</f>
        <v/>
      </c>
      <c r="J186" s="529" t="str">
        <f>IF(【3】見・契!J186="","",【3】見・契!J186)</f>
        <v/>
      </c>
      <c r="K186" s="530" t="str">
        <f>IF(【3】見・契!K186="","",【3】見・契!K186)</f>
        <v/>
      </c>
      <c r="L186" s="531" t="str">
        <f>IF(【3】見・契!L186="","",【3】見・契!L186)</f>
        <v/>
      </c>
      <c r="M186" s="532" t="str">
        <f>IF(【3】見・契!M186="","",【3】見・契!M186)</f>
        <v/>
      </c>
      <c r="N186" s="506" t="str">
        <f>IF(I186="","",(SUM(L186:M186)))</f>
        <v/>
      </c>
      <c r="O186" s="533" t="str">
        <f>IF(【3】見・契!O186="","",【3】見・契!O186)</f>
        <v/>
      </c>
      <c r="P186" s="508" t="str">
        <f t="shared" si="34"/>
        <v/>
      </c>
      <c r="Q186" s="831"/>
      <c r="R186" s="837"/>
      <c r="S186" s="834"/>
      <c r="T186" s="837"/>
      <c r="U186" s="834"/>
      <c r="V186" s="834"/>
      <c r="W186" s="1079"/>
      <c r="X186" s="1065"/>
    </row>
    <row r="187" spans="3:24" ht="19.5" customHeight="1">
      <c r="C187" s="1063"/>
      <c r="D187" s="1066"/>
      <c r="E187" s="1066"/>
      <c r="F187" s="1066"/>
      <c r="G187" s="1069"/>
      <c r="H187" s="1072"/>
      <c r="I187" s="509"/>
      <c r="J187" s="509"/>
      <c r="K187" s="511"/>
      <c r="L187" s="534"/>
      <c r="M187" s="535"/>
      <c r="N187" s="513"/>
      <c r="O187" s="588" t="s">
        <v>423</v>
      </c>
      <c r="P187" s="515">
        <f>SUM(P183:P186)</f>
        <v>0</v>
      </c>
      <c r="Q187" s="516">
        <f>IF(AND(【3】見・契!G183="",G183=""),0,IF(【3】見・契!G183&lt;&gt;G183,IF(G183=1,"1,500",IF(G183=2,"1,300",IF(G183=3,"1,100","850"))),IF(OR(【3】見・契!Q187&lt;&gt;"1,500",【3】見・契!Q187&lt;&gt;"1,300",【3】見・契!Q187&lt;&gt;"1,100",【3】見・契!Q187&lt;&gt;"850"),【3】見・契!Q187,IF(G183="",0,IF(G183=1,"1,500",IF(G183=2,"1,300",IF(G183=3,"1,100","850")))))))</f>
        <v>0</v>
      </c>
      <c r="R187" s="537" t="str">
        <f>IF(【3】見・契!R187="","",【3】見・契!R187)</f>
        <v/>
      </c>
      <c r="S187" s="518">
        <f>IF(AND(【3】見・契!G183="",G183=""),0,IF(【3】見・契!G183&lt;&gt;G183,IF(G183=1,"14,000",IF(G183=2,"12,400",IF(G183=3,"10,300",IF(G183=4,"8,200")))),IF(OR(【3】見・契!S187&lt;&gt;"14,000",【3】見・契!S187&lt;&gt;"12,400",【3】見・契!S187&lt;&gt;"10,300",【3】見・契!S187&lt;&gt;"8,200"),【3】見・契!S187,IF(G183="",0,IF(G183=1,"14,000",IF(G183=2,"12,400",IF(G183=3,"10,300",IF(G183=4,"8,200",))))))))</f>
        <v>0</v>
      </c>
      <c r="T187" s="537" t="str">
        <f>IF(【3】見・契!T187="","",【3】見・契!T187)</f>
        <v/>
      </c>
      <c r="U187" s="520">
        <f>IF(AND(R187="",T187=""),0,(SUM(Q187*R187+S187*T187)))</f>
        <v>0</v>
      </c>
      <c r="V187" s="520">
        <f>IF(AND(P187="",U187=""),"",SUM(P187+U187))</f>
        <v>0</v>
      </c>
      <c r="W187" s="1080"/>
      <c r="X187" s="1066"/>
    </row>
    <row r="188" spans="3:24" ht="19.5" customHeight="1">
      <c r="C188" s="1061" t="str">
        <f>IF(【3】見・契!C188="","",【3】見・契!C188)</f>
        <v/>
      </c>
      <c r="D188" s="1064" t="str">
        <f>IF(【3】見・契!D188="","",【3】見・契!D188)</f>
        <v/>
      </c>
      <c r="E188" s="1064" t="str">
        <f>IF(【3】見・契!E188="","",【3】見・契!E188)</f>
        <v/>
      </c>
      <c r="F188" s="1064" t="str">
        <f>IF(【3】見・契!F188="","",【3】見・契!F188)</f>
        <v/>
      </c>
      <c r="G188" s="1067" t="str">
        <f>IF(【3】見・契!G188="","",【3】見・契!G188)</f>
        <v/>
      </c>
      <c r="H188" s="1070" t="str">
        <f>IF(【3】見・契!H188="","",【3】見・契!H188)</f>
        <v/>
      </c>
      <c r="I188" s="521" t="str">
        <f>IF(【3】見・契!I188="","",【3】見・契!I188)</f>
        <v/>
      </c>
      <c r="J188" s="521" t="str">
        <f>IF(【3】見・契!J188="","",【3】見・契!J188)</f>
        <v/>
      </c>
      <c r="K188" s="539" t="str">
        <f>IF(【3】見・契!K188="","",【3】見・契!K188)</f>
        <v/>
      </c>
      <c r="L188" s="522" t="str">
        <f>IF(【3】見・契!L188="","",【3】見・契!L188)</f>
        <v/>
      </c>
      <c r="M188" s="523" t="str">
        <f>IF(【3】見・契!M188="","",【3】見・契!M188)</f>
        <v/>
      </c>
      <c r="N188" s="500" t="str">
        <f>IF(I188="","",(SUM(L188:M188)))</f>
        <v/>
      </c>
      <c r="O188" s="711" t="str">
        <f>IF(【3】見・契!O188="","",【3】見・契!O188)</f>
        <v/>
      </c>
      <c r="P188" s="502" t="str">
        <f t="shared" ref="P188:P191" si="35">IF(O188="","",(IF(O188="",0,(N188*O188))))</f>
        <v/>
      </c>
      <c r="Q188" s="829"/>
      <c r="R188" s="835"/>
      <c r="S188" s="832"/>
      <c r="T188" s="835"/>
      <c r="U188" s="832"/>
      <c r="V188" s="832"/>
      <c r="W188" s="1078"/>
      <c r="X188" s="1064" t="str">
        <f>IF(【3】見・契!X188="","",【3】見・契!X188)</f>
        <v/>
      </c>
    </row>
    <row r="189" spans="3:24" ht="19.5" customHeight="1">
      <c r="C189" s="1062"/>
      <c r="D189" s="1065"/>
      <c r="E189" s="1065"/>
      <c r="F189" s="1065"/>
      <c r="G189" s="1068"/>
      <c r="H189" s="1071"/>
      <c r="I189" s="524" t="str">
        <f>IF(【3】見・契!I189="","",【3】見・契!I189)</f>
        <v/>
      </c>
      <c r="J189" s="524" t="str">
        <f>IF(【3】見・契!J189="","",【3】見・契!J189)</f>
        <v/>
      </c>
      <c r="K189" s="525" t="str">
        <f>IF(【3】見・契!K189="","",【3】見・契!K189)</f>
        <v/>
      </c>
      <c r="L189" s="526" t="str">
        <f>IF(【3】見・契!L189="","",【3】見・契!L189)</f>
        <v/>
      </c>
      <c r="M189" s="527" t="str">
        <f>IF(【3】見・契!M189="","",【3】見・契!M189)</f>
        <v/>
      </c>
      <c r="N189" s="506" t="str">
        <f>IF(I189="","",(SUM(L189:M189)))</f>
        <v/>
      </c>
      <c r="O189" s="528" t="str">
        <f>IF(【3】見・契!O189="","",【3】見・契!O189)</f>
        <v/>
      </c>
      <c r="P189" s="508" t="str">
        <f t="shared" si="35"/>
        <v/>
      </c>
      <c r="Q189" s="830"/>
      <c r="R189" s="836"/>
      <c r="S189" s="833"/>
      <c r="T189" s="836"/>
      <c r="U189" s="833"/>
      <c r="V189" s="833"/>
      <c r="W189" s="1079"/>
      <c r="X189" s="1065"/>
    </row>
    <row r="190" spans="3:24" ht="19.5" customHeight="1">
      <c r="C190" s="1062"/>
      <c r="D190" s="1065"/>
      <c r="E190" s="1065"/>
      <c r="F190" s="1065"/>
      <c r="G190" s="1068"/>
      <c r="H190" s="1071"/>
      <c r="I190" s="524" t="str">
        <f>IF(【3】見・契!I190="","",【3】見・契!I190)</f>
        <v/>
      </c>
      <c r="J190" s="524" t="str">
        <f>IF(【3】見・契!J190="","",【3】見・契!J190)</f>
        <v/>
      </c>
      <c r="K190" s="525" t="str">
        <f>IF(【3】見・契!K190="","",【3】見・契!K190)</f>
        <v/>
      </c>
      <c r="L190" s="526" t="str">
        <f>IF(【3】見・契!L190="","",【3】見・契!L190)</f>
        <v/>
      </c>
      <c r="M190" s="527" t="str">
        <f>IF(【3】見・契!M190="","",【3】見・契!M190)</f>
        <v/>
      </c>
      <c r="N190" s="506" t="str">
        <f>IF(I190="","",(SUM(L190:M190)))</f>
        <v/>
      </c>
      <c r="O190" s="528" t="str">
        <f>IF(【3】見・契!O190="","",【3】見・契!O190)</f>
        <v/>
      </c>
      <c r="P190" s="508" t="str">
        <f t="shared" si="35"/>
        <v/>
      </c>
      <c r="Q190" s="830"/>
      <c r="R190" s="836"/>
      <c r="S190" s="833"/>
      <c r="T190" s="836"/>
      <c r="U190" s="833"/>
      <c r="V190" s="833"/>
      <c r="W190" s="1079"/>
      <c r="X190" s="1065"/>
    </row>
    <row r="191" spans="3:24" ht="19.5" customHeight="1">
      <c r="C191" s="1062"/>
      <c r="D191" s="1065"/>
      <c r="E191" s="1065"/>
      <c r="F191" s="1065"/>
      <c r="G191" s="1068"/>
      <c r="H191" s="1071"/>
      <c r="I191" s="529" t="str">
        <f>IF(【3】見・契!I191="","",【3】見・契!I191)</f>
        <v/>
      </c>
      <c r="J191" s="529" t="str">
        <f>IF(【3】見・契!J191="","",【3】見・契!J191)</f>
        <v/>
      </c>
      <c r="K191" s="530" t="str">
        <f>IF(【3】見・契!K191="","",【3】見・契!K191)</f>
        <v/>
      </c>
      <c r="L191" s="531" t="str">
        <f>IF(【3】見・契!L191="","",【3】見・契!L191)</f>
        <v/>
      </c>
      <c r="M191" s="532" t="str">
        <f>IF(【3】見・契!M191="","",【3】見・契!M191)</f>
        <v/>
      </c>
      <c r="N191" s="506" t="str">
        <f>IF(I191="","",(SUM(L191:M191)))</f>
        <v/>
      </c>
      <c r="O191" s="533" t="str">
        <f>IF(【3】見・契!O191="","",【3】見・契!O191)</f>
        <v/>
      </c>
      <c r="P191" s="508" t="str">
        <f t="shared" si="35"/>
        <v/>
      </c>
      <c r="Q191" s="831"/>
      <c r="R191" s="837"/>
      <c r="S191" s="834"/>
      <c r="T191" s="837"/>
      <c r="U191" s="834"/>
      <c r="V191" s="834"/>
      <c r="W191" s="1079"/>
      <c r="X191" s="1065"/>
    </row>
    <row r="192" spans="3:24" ht="19.5" customHeight="1">
      <c r="C192" s="1063"/>
      <c r="D192" s="1066"/>
      <c r="E192" s="1066"/>
      <c r="F192" s="1066"/>
      <c r="G192" s="1069"/>
      <c r="H192" s="1072"/>
      <c r="I192" s="509"/>
      <c r="J192" s="509"/>
      <c r="K192" s="511"/>
      <c r="L192" s="534"/>
      <c r="M192" s="535"/>
      <c r="N192" s="513"/>
      <c r="O192" s="588" t="s">
        <v>423</v>
      </c>
      <c r="P192" s="515">
        <f>SUM(P188:P191)</f>
        <v>0</v>
      </c>
      <c r="Q192" s="516">
        <f>IF(AND(【3】見・契!G188="",G188=""),0,IF(【3】見・契!G188&lt;&gt;G188,IF(G188=1,"1,500",IF(G188=2,"1,300",IF(G188=3,"1,100","850"))),IF(OR(【3】見・契!Q192&lt;&gt;"1,500",【3】見・契!Q192&lt;&gt;"1,300",【3】見・契!Q192&lt;&gt;"1,100",【3】見・契!Q192&lt;&gt;"850"),【3】見・契!Q192,IF(G188="",0,IF(G188=1,"1,500",IF(G188=2,"1,300",IF(G188=3,"1,100","850")))))))</f>
        <v>0</v>
      </c>
      <c r="R192" s="537" t="str">
        <f>IF(【3】見・契!R192="","",【3】見・契!R192)</f>
        <v/>
      </c>
      <c r="S192" s="518">
        <f>IF(AND(【3】見・契!G188="",G188=""),0,IF(【3】見・契!G188&lt;&gt;G188,IF(G188=1,"14,000",IF(G188=2,"12,400",IF(G188=3,"10,300",IF(G188=4,"8,200")))),IF(OR(【3】見・契!S192&lt;&gt;"14,000",【3】見・契!S192&lt;&gt;"12,400",【3】見・契!S192&lt;&gt;"10,300",【3】見・契!S192&lt;&gt;"8,200"),【3】見・契!S192,IF(G188="",0,IF(G188=1,"14,000",IF(G188=2,"12,400",IF(G188=3,"10,300",IF(G188=4,"8,200",))))))))</f>
        <v>0</v>
      </c>
      <c r="T192" s="537" t="str">
        <f>IF(【3】見・契!T192="","",【3】見・契!T192)</f>
        <v/>
      </c>
      <c r="U192" s="520">
        <f>IF(AND(R192="",T192=""),0,(SUM(Q192*R192+S192*T192)))</f>
        <v>0</v>
      </c>
      <c r="V192" s="520">
        <f>IF(AND(P192="",U192=""),"",SUM(P192+U192))</f>
        <v>0</v>
      </c>
      <c r="W192" s="1080"/>
      <c r="X192" s="1066"/>
    </row>
    <row r="193" spans="3:24" ht="19.5" customHeight="1">
      <c r="C193" s="1061" t="str">
        <f>IF(【3】見・契!C193="","",【3】見・契!C193)</f>
        <v/>
      </c>
      <c r="D193" s="1064" t="str">
        <f>IF(【3】見・契!D193="","",【3】見・契!D193)</f>
        <v/>
      </c>
      <c r="E193" s="1064" t="str">
        <f>IF(【3】見・契!E193="","",【3】見・契!E193)</f>
        <v/>
      </c>
      <c r="F193" s="1064" t="str">
        <f>IF(【3】見・契!F193="","",【3】見・契!F193)</f>
        <v/>
      </c>
      <c r="G193" s="1067" t="str">
        <f>IF(【3】見・契!G193="","",【3】見・契!G193)</f>
        <v/>
      </c>
      <c r="H193" s="1070" t="str">
        <f>IF(【3】見・契!H193="","",【3】見・契!H193)</f>
        <v/>
      </c>
      <c r="I193" s="521" t="str">
        <f>IF(【3】見・契!I193="","",【3】見・契!I193)</f>
        <v/>
      </c>
      <c r="J193" s="521" t="str">
        <f>IF(【3】見・契!J193="","",【3】見・契!J193)</f>
        <v/>
      </c>
      <c r="K193" s="539" t="str">
        <f>IF(【3】見・契!K193="","",【3】見・契!K193)</f>
        <v/>
      </c>
      <c r="L193" s="522" t="str">
        <f>IF(【3】見・契!L193="","",【3】見・契!L193)</f>
        <v/>
      </c>
      <c r="M193" s="523" t="str">
        <f>IF(【3】見・契!M193="","",【3】見・契!M193)</f>
        <v/>
      </c>
      <c r="N193" s="500" t="str">
        <f>IF(I193="","",(SUM(L193:M193)))</f>
        <v/>
      </c>
      <c r="O193" s="711" t="str">
        <f>IF(【3】見・契!O193="","",【3】見・契!O193)</f>
        <v/>
      </c>
      <c r="P193" s="502" t="str">
        <f t="shared" ref="P193:P196" si="36">IF(O193="","",(IF(O193="",0,(N193*O193))))</f>
        <v/>
      </c>
      <c r="Q193" s="829"/>
      <c r="R193" s="835"/>
      <c r="S193" s="832"/>
      <c r="T193" s="835"/>
      <c r="U193" s="832"/>
      <c r="V193" s="832"/>
      <c r="W193" s="1078"/>
      <c r="X193" s="1064" t="str">
        <f>IF(【3】見・契!X193="","",【3】見・契!X193)</f>
        <v/>
      </c>
    </row>
    <row r="194" spans="3:24" ht="19.5" customHeight="1">
      <c r="C194" s="1062"/>
      <c r="D194" s="1065"/>
      <c r="E194" s="1065"/>
      <c r="F194" s="1065"/>
      <c r="G194" s="1068"/>
      <c r="H194" s="1071"/>
      <c r="I194" s="524" t="str">
        <f>IF(【3】見・契!I194="","",【3】見・契!I194)</f>
        <v/>
      </c>
      <c r="J194" s="524" t="str">
        <f>IF(【3】見・契!J194="","",【3】見・契!J194)</f>
        <v/>
      </c>
      <c r="K194" s="525" t="str">
        <f>IF(【3】見・契!K194="","",【3】見・契!K194)</f>
        <v/>
      </c>
      <c r="L194" s="526" t="str">
        <f>IF(【3】見・契!L194="","",【3】見・契!L194)</f>
        <v/>
      </c>
      <c r="M194" s="527" t="str">
        <f>IF(【3】見・契!M194="","",【3】見・契!M194)</f>
        <v/>
      </c>
      <c r="N194" s="506" t="str">
        <f>IF(I194="","",(SUM(L194:M194)))</f>
        <v/>
      </c>
      <c r="O194" s="528" t="str">
        <f>IF(【3】見・契!O194="","",【3】見・契!O194)</f>
        <v/>
      </c>
      <c r="P194" s="508" t="str">
        <f t="shared" si="36"/>
        <v/>
      </c>
      <c r="Q194" s="830"/>
      <c r="R194" s="836"/>
      <c r="S194" s="833"/>
      <c r="T194" s="836"/>
      <c r="U194" s="833"/>
      <c r="V194" s="833"/>
      <c r="W194" s="1079"/>
      <c r="X194" s="1065"/>
    </row>
    <row r="195" spans="3:24" ht="19.5" customHeight="1">
      <c r="C195" s="1062"/>
      <c r="D195" s="1065"/>
      <c r="E195" s="1065"/>
      <c r="F195" s="1065"/>
      <c r="G195" s="1068"/>
      <c r="H195" s="1071"/>
      <c r="I195" s="524" t="str">
        <f>IF(【3】見・契!I195="","",【3】見・契!I195)</f>
        <v/>
      </c>
      <c r="J195" s="524" t="str">
        <f>IF(【3】見・契!J195="","",【3】見・契!J195)</f>
        <v/>
      </c>
      <c r="K195" s="525" t="str">
        <f>IF(【3】見・契!K195="","",【3】見・契!K195)</f>
        <v/>
      </c>
      <c r="L195" s="526" t="str">
        <f>IF(【3】見・契!L195="","",【3】見・契!L195)</f>
        <v/>
      </c>
      <c r="M195" s="527" t="str">
        <f>IF(【3】見・契!M195="","",【3】見・契!M195)</f>
        <v/>
      </c>
      <c r="N195" s="506" t="str">
        <f>IF(I195="","",(SUM(L195:M195)))</f>
        <v/>
      </c>
      <c r="O195" s="528" t="str">
        <f>IF(【3】見・契!O195="","",【3】見・契!O195)</f>
        <v/>
      </c>
      <c r="P195" s="508" t="str">
        <f t="shared" si="36"/>
        <v/>
      </c>
      <c r="Q195" s="830"/>
      <c r="R195" s="836"/>
      <c r="S195" s="833"/>
      <c r="T195" s="836"/>
      <c r="U195" s="833"/>
      <c r="V195" s="833"/>
      <c r="W195" s="1079"/>
      <c r="X195" s="1065"/>
    </row>
    <row r="196" spans="3:24" ht="19.5" customHeight="1">
      <c r="C196" s="1062"/>
      <c r="D196" s="1065"/>
      <c r="E196" s="1065"/>
      <c r="F196" s="1065"/>
      <c r="G196" s="1068"/>
      <c r="H196" s="1071"/>
      <c r="I196" s="529" t="str">
        <f>IF(【3】見・契!I196="","",【3】見・契!I196)</f>
        <v/>
      </c>
      <c r="J196" s="529" t="str">
        <f>IF(【3】見・契!J196="","",【3】見・契!J196)</f>
        <v/>
      </c>
      <c r="K196" s="530" t="str">
        <f>IF(【3】見・契!K196="","",【3】見・契!K196)</f>
        <v/>
      </c>
      <c r="L196" s="531" t="str">
        <f>IF(【3】見・契!L196="","",【3】見・契!L196)</f>
        <v/>
      </c>
      <c r="M196" s="532" t="str">
        <f>IF(【3】見・契!M196="","",【3】見・契!M196)</f>
        <v/>
      </c>
      <c r="N196" s="506" t="str">
        <f>IF(I196="","",(SUM(L196:M196)))</f>
        <v/>
      </c>
      <c r="O196" s="533" t="str">
        <f>IF(【3】見・契!O196="","",【3】見・契!O196)</f>
        <v/>
      </c>
      <c r="P196" s="508" t="str">
        <f t="shared" si="36"/>
        <v/>
      </c>
      <c r="Q196" s="831"/>
      <c r="R196" s="837"/>
      <c r="S196" s="834"/>
      <c r="T196" s="837"/>
      <c r="U196" s="834"/>
      <c r="V196" s="834"/>
      <c r="W196" s="1079"/>
      <c r="X196" s="1065"/>
    </row>
    <row r="197" spans="3:24" ht="19.5" customHeight="1">
      <c r="C197" s="1063"/>
      <c r="D197" s="1066"/>
      <c r="E197" s="1066"/>
      <c r="F197" s="1066"/>
      <c r="G197" s="1069"/>
      <c r="H197" s="1072"/>
      <c r="I197" s="509"/>
      <c r="J197" s="509"/>
      <c r="K197" s="511"/>
      <c r="L197" s="534"/>
      <c r="M197" s="535"/>
      <c r="N197" s="513"/>
      <c r="O197" s="588" t="s">
        <v>423</v>
      </c>
      <c r="P197" s="515">
        <f>SUM(P193:P196)</f>
        <v>0</v>
      </c>
      <c r="Q197" s="516">
        <f>IF(AND(【3】見・契!G193="",G193=""),0,IF(【3】見・契!G193&lt;&gt;G193,IF(G193=1,"1,500",IF(G193=2,"1,300",IF(G193=3,"1,100","850"))),IF(OR(【3】見・契!Q197&lt;&gt;"1,500",【3】見・契!Q197&lt;&gt;"1,300",【3】見・契!Q197&lt;&gt;"1,100",【3】見・契!Q197&lt;&gt;"850"),【3】見・契!Q197,IF(G193="",0,IF(G193=1,"1,500",IF(G193=2,"1,300",IF(G193=3,"1,100","850")))))))</f>
        <v>0</v>
      </c>
      <c r="R197" s="537" t="str">
        <f>IF(【3】見・契!R197="","",【3】見・契!R197)</f>
        <v/>
      </c>
      <c r="S197" s="518">
        <f>IF(AND(【3】見・契!G193="",G193=""),0,IF(【3】見・契!G193&lt;&gt;G193,IF(G193=1,"14,000",IF(G193=2,"12,400",IF(G193=3,"10,300",IF(G193=4,"8,200")))),IF(OR(【3】見・契!S197&lt;&gt;"14,000",【3】見・契!S197&lt;&gt;"12,400",【3】見・契!S197&lt;&gt;"10,300",【3】見・契!S197&lt;&gt;"8,200"),【3】見・契!S197,IF(G193="",0,IF(G193=1,"14,000",IF(G193=2,"12,400",IF(G193=3,"10,300",IF(G193=4,"8,200",))))))))</f>
        <v>0</v>
      </c>
      <c r="T197" s="537" t="str">
        <f>IF(【3】見・契!T197="","",【3】見・契!T197)</f>
        <v/>
      </c>
      <c r="U197" s="520">
        <f>IF(AND(R197="",T197=""),0,(SUM(Q197*R197+S197*T197)))</f>
        <v>0</v>
      </c>
      <c r="V197" s="520">
        <f>IF(AND(P197="",U197=""),"",SUM(P197+U197))</f>
        <v>0</v>
      </c>
      <c r="W197" s="1080"/>
      <c r="X197" s="1066"/>
    </row>
    <row r="198" spans="3:24" ht="19.5" customHeight="1">
      <c r="C198" s="1061" t="str">
        <f>IF(【3】見・契!C198="","",【3】見・契!C198)</f>
        <v/>
      </c>
      <c r="D198" s="1064" t="str">
        <f>IF(【3】見・契!D198="","",【3】見・契!D198)</f>
        <v/>
      </c>
      <c r="E198" s="1064" t="str">
        <f>IF(【3】見・契!E198="","",【3】見・契!E198)</f>
        <v/>
      </c>
      <c r="F198" s="1064" t="str">
        <f>IF(【3】見・契!F198="","",【3】見・契!F198)</f>
        <v/>
      </c>
      <c r="G198" s="1067" t="str">
        <f>IF(【3】見・契!G198="","",【3】見・契!G198)</f>
        <v/>
      </c>
      <c r="H198" s="1070" t="str">
        <f>IF(【3】見・契!H198="","",【3】見・契!H198)</f>
        <v/>
      </c>
      <c r="I198" s="521" t="str">
        <f>IF(【3】見・契!I198="","",【3】見・契!I198)</f>
        <v/>
      </c>
      <c r="J198" s="521" t="str">
        <f>IF(【3】見・契!J198="","",【3】見・契!J198)</f>
        <v/>
      </c>
      <c r="K198" s="539" t="str">
        <f>IF(【3】見・契!K198="","",【3】見・契!K198)</f>
        <v/>
      </c>
      <c r="L198" s="522" t="str">
        <f>IF(【3】見・契!L198="","",【3】見・契!L198)</f>
        <v/>
      </c>
      <c r="M198" s="523" t="str">
        <f>IF(【3】見・契!M198="","",【3】見・契!M198)</f>
        <v/>
      </c>
      <c r="N198" s="500" t="str">
        <f>IF(I198="","",(SUM(L198:M198)))</f>
        <v/>
      </c>
      <c r="O198" s="711" t="str">
        <f>IF(【3】見・契!O198="","",【3】見・契!O198)</f>
        <v/>
      </c>
      <c r="P198" s="502" t="str">
        <f t="shared" ref="P198:P201" si="37">IF(O198="","",(IF(O198="",0,(N198*O198))))</f>
        <v/>
      </c>
      <c r="Q198" s="829"/>
      <c r="R198" s="835"/>
      <c r="S198" s="832"/>
      <c r="T198" s="835"/>
      <c r="U198" s="832"/>
      <c r="V198" s="832"/>
      <c r="W198" s="1078"/>
      <c r="X198" s="1064" t="str">
        <f>IF(【3】見・契!X198="","",【3】見・契!X198)</f>
        <v/>
      </c>
    </row>
    <row r="199" spans="3:24" ht="19.5" customHeight="1">
      <c r="C199" s="1062"/>
      <c r="D199" s="1065"/>
      <c r="E199" s="1065"/>
      <c r="F199" s="1065"/>
      <c r="G199" s="1068"/>
      <c r="H199" s="1071"/>
      <c r="I199" s="524" t="str">
        <f>IF(【3】見・契!I199="","",【3】見・契!I199)</f>
        <v/>
      </c>
      <c r="J199" s="524" t="str">
        <f>IF(【3】見・契!J199="","",【3】見・契!J199)</f>
        <v/>
      </c>
      <c r="K199" s="525" t="str">
        <f>IF(【3】見・契!K199="","",【3】見・契!K199)</f>
        <v/>
      </c>
      <c r="L199" s="526" t="str">
        <f>IF(【3】見・契!L199="","",【3】見・契!L199)</f>
        <v/>
      </c>
      <c r="M199" s="527" t="str">
        <f>IF(【3】見・契!M199="","",【3】見・契!M199)</f>
        <v/>
      </c>
      <c r="N199" s="506" t="str">
        <f>IF(I199="","",(SUM(L199:M199)))</f>
        <v/>
      </c>
      <c r="O199" s="528" t="str">
        <f>IF(【3】見・契!O199="","",【3】見・契!O199)</f>
        <v/>
      </c>
      <c r="P199" s="508" t="str">
        <f t="shared" si="37"/>
        <v/>
      </c>
      <c r="Q199" s="830"/>
      <c r="R199" s="836"/>
      <c r="S199" s="833"/>
      <c r="T199" s="836"/>
      <c r="U199" s="833"/>
      <c r="V199" s="833"/>
      <c r="W199" s="1079"/>
      <c r="X199" s="1065"/>
    </row>
    <row r="200" spans="3:24" ht="19.5" customHeight="1">
      <c r="C200" s="1062"/>
      <c r="D200" s="1065"/>
      <c r="E200" s="1065"/>
      <c r="F200" s="1065"/>
      <c r="G200" s="1068"/>
      <c r="H200" s="1071"/>
      <c r="I200" s="524" t="str">
        <f>IF(【3】見・契!I200="","",【3】見・契!I200)</f>
        <v/>
      </c>
      <c r="J200" s="524" t="str">
        <f>IF(【3】見・契!J200="","",【3】見・契!J200)</f>
        <v/>
      </c>
      <c r="K200" s="525" t="str">
        <f>IF(【3】見・契!K200="","",【3】見・契!K200)</f>
        <v/>
      </c>
      <c r="L200" s="526" t="str">
        <f>IF(【3】見・契!L200="","",【3】見・契!L200)</f>
        <v/>
      </c>
      <c r="M200" s="527" t="str">
        <f>IF(【3】見・契!M200="","",【3】見・契!M200)</f>
        <v/>
      </c>
      <c r="N200" s="506" t="str">
        <f>IF(I200="","",(SUM(L200:M200)))</f>
        <v/>
      </c>
      <c r="O200" s="528" t="str">
        <f>IF(【3】見・契!O200="","",【3】見・契!O200)</f>
        <v/>
      </c>
      <c r="P200" s="508" t="str">
        <f t="shared" si="37"/>
        <v/>
      </c>
      <c r="Q200" s="830"/>
      <c r="R200" s="836"/>
      <c r="S200" s="833"/>
      <c r="T200" s="836"/>
      <c r="U200" s="833"/>
      <c r="V200" s="833"/>
      <c r="W200" s="1079"/>
      <c r="X200" s="1065"/>
    </row>
    <row r="201" spans="3:24" ht="19.5" customHeight="1">
      <c r="C201" s="1062"/>
      <c r="D201" s="1065"/>
      <c r="E201" s="1065"/>
      <c r="F201" s="1065"/>
      <c r="G201" s="1068"/>
      <c r="H201" s="1071"/>
      <c r="I201" s="529" t="str">
        <f>IF(【3】見・契!I201="","",【3】見・契!I201)</f>
        <v/>
      </c>
      <c r="J201" s="529" t="str">
        <f>IF(【3】見・契!J201="","",【3】見・契!J201)</f>
        <v/>
      </c>
      <c r="K201" s="530" t="str">
        <f>IF(【3】見・契!K201="","",【3】見・契!K201)</f>
        <v/>
      </c>
      <c r="L201" s="531" t="str">
        <f>IF(【3】見・契!L201="","",【3】見・契!L201)</f>
        <v/>
      </c>
      <c r="M201" s="532" t="str">
        <f>IF(【3】見・契!M201="","",【3】見・契!M201)</f>
        <v/>
      </c>
      <c r="N201" s="506" t="str">
        <f>IF(I201="","",(SUM(L201:M201)))</f>
        <v/>
      </c>
      <c r="O201" s="533" t="str">
        <f>IF(【3】見・契!O201="","",【3】見・契!O201)</f>
        <v/>
      </c>
      <c r="P201" s="508" t="str">
        <f t="shared" si="37"/>
        <v/>
      </c>
      <c r="Q201" s="831"/>
      <c r="R201" s="837"/>
      <c r="S201" s="834"/>
      <c r="T201" s="837"/>
      <c r="U201" s="834"/>
      <c r="V201" s="834"/>
      <c r="W201" s="1079"/>
      <c r="X201" s="1065"/>
    </row>
    <row r="202" spans="3:24" ht="19.5" customHeight="1">
      <c r="C202" s="1063"/>
      <c r="D202" s="1066"/>
      <c r="E202" s="1066"/>
      <c r="F202" s="1066"/>
      <c r="G202" s="1069"/>
      <c r="H202" s="1072"/>
      <c r="I202" s="509"/>
      <c r="J202" s="509"/>
      <c r="K202" s="511"/>
      <c r="L202" s="534"/>
      <c r="M202" s="535"/>
      <c r="N202" s="513"/>
      <c r="O202" s="588" t="s">
        <v>423</v>
      </c>
      <c r="P202" s="515">
        <f>SUM(P198:P201)</f>
        <v>0</v>
      </c>
      <c r="Q202" s="516">
        <f>IF(AND(【3】見・契!G198="",G198=""),0,IF(【3】見・契!G198&lt;&gt;G198,IF(G198=1,"1,500",IF(G198=2,"1,300",IF(G198=3,"1,100","850"))),IF(OR(【3】見・契!Q202&lt;&gt;"1,500",【3】見・契!Q202&lt;&gt;"1,300",【3】見・契!Q202&lt;&gt;"1,100",【3】見・契!Q202&lt;&gt;"850"),【3】見・契!Q202,IF(G198="",0,IF(G198=1,"1,500",IF(G198=2,"1,300",IF(G198=3,"1,100","850")))))))</f>
        <v>0</v>
      </c>
      <c r="R202" s="537" t="str">
        <f>IF(【3】見・契!R202="","",【3】見・契!R202)</f>
        <v/>
      </c>
      <c r="S202" s="518">
        <f>IF(AND(【3】見・契!G198="",G198=""),0,IF(【3】見・契!G198&lt;&gt;G198,IF(G198=1,"14,000",IF(G198=2,"12,400",IF(G198=3,"10,300",IF(G198=4,"8,200")))),IF(OR(【3】見・契!S202&lt;&gt;"14,000",【3】見・契!S202&lt;&gt;"12,400",【3】見・契!S202&lt;&gt;"10,300",【3】見・契!S202&lt;&gt;"8,200"),【3】見・契!S202,IF(G198="",0,IF(G198=1,"14,000",IF(G198=2,"12,400",IF(G198=3,"10,300",IF(G198=4,"8,200",))))))))</f>
        <v>0</v>
      </c>
      <c r="T202" s="537" t="str">
        <f>IF(【3】見・契!T202="","",【3】見・契!T202)</f>
        <v/>
      </c>
      <c r="U202" s="520">
        <f>IF(AND(R202="",T202=""),0,(SUM(Q202*R202+S202*T202)))</f>
        <v>0</v>
      </c>
      <c r="V202" s="520">
        <f>IF(AND(P202="",U202=""),"",SUM(P202+U202))</f>
        <v>0</v>
      </c>
      <c r="W202" s="1080"/>
      <c r="X202" s="1066"/>
    </row>
    <row r="203" spans="3:24" ht="19.5" customHeight="1">
      <c r="C203" s="1061" t="str">
        <f>IF(【3】見・契!C203="","",【3】見・契!C203)</f>
        <v/>
      </c>
      <c r="D203" s="1064" t="str">
        <f>IF(【3】見・契!D203="","",【3】見・契!D203)</f>
        <v/>
      </c>
      <c r="E203" s="1064" t="str">
        <f>IF(【3】見・契!E203="","",【3】見・契!E203)</f>
        <v/>
      </c>
      <c r="F203" s="1064" t="str">
        <f>IF(【3】見・契!F203="","",【3】見・契!F203)</f>
        <v/>
      </c>
      <c r="G203" s="1067" t="str">
        <f>IF(【3】見・契!G203="","",【3】見・契!G203)</f>
        <v/>
      </c>
      <c r="H203" s="1070" t="str">
        <f>IF(【3】見・契!H203="","",【3】見・契!H203)</f>
        <v/>
      </c>
      <c r="I203" s="521" t="str">
        <f>IF(【3】見・契!I203="","",【3】見・契!I203)</f>
        <v/>
      </c>
      <c r="J203" s="521" t="str">
        <f>IF(【3】見・契!J203="","",【3】見・契!J203)</f>
        <v/>
      </c>
      <c r="K203" s="539" t="str">
        <f>IF(【3】見・契!K203="","",【3】見・契!K203)</f>
        <v/>
      </c>
      <c r="L203" s="522" t="str">
        <f>IF(【3】見・契!L203="","",【3】見・契!L203)</f>
        <v/>
      </c>
      <c r="M203" s="523" t="str">
        <f>IF(【3】見・契!M203="","",【3】見・契!M203)</f>
        <v/>
      </c>
      <c r="N203" s="500" t="str">
        <f>IF(I203="","",(SUM(L203:M203)))</f>
        <v/>
      </c>
      <c r="O203" s="711" t="str">
        <f>IF(【3】見・契!O203="","",【3】見・契!O203)</f>
        <v/>
      </c>
      <c r="P203" s="502" t="str">
        <f t="shared" ref="P203:P206" si="38">IF(O203="","",(IF(O203="",0,(N203*O203))))</f>
        <v/>
      </c>
      <c r="Q203" s="829"/>
      <c r="R203" s="835"/>
      <c r="S203" s="832"/>
      <c r="T203" s="835"/>
      <c r="U203" s="832"/>
      <c r="V203" s="832"/>
      <c r="W203" s="1078"/>
      <c r="X203" s="1064" t="str">
        <f>IF(【3】見・契!X203="","",【3】見・契!X203)</f>
        <v/>
      </c>
    </row>
    <row r="204" spans="3:24" ht="19.5" customHeight="1">
      <c r="C204" s="1062"/>
      <c r="D204" s="1065"/>
      <c r="E204" s="1065"/>
      <c r="F204" s="1065"/>
      <c r="G204" s="1068"/>
      <c r="H204" s="1071"/>
      <c r="I204" s="524" t="str">
        <f>IF(【3】見・契!I204="","",【3】見・契!I204)</f>
        <v/>
      </c>
      <c r="J204" s="524" t="str">
        <f>IF(【3】見・契!J204="","",【3】見・契!J204)</f>
        <v/>
      </c>
      <c r="K204" s="525" t="str">
        <f>IF(【3】見・契!K204="","",【3】見・契!K204)</f>
        <v/>
      </c>
      <c r="L204" s="526" t="str">
        <f>IF(【3】見・契!L204="","",【3】見・契!L204)</f>
        <v/>
      </c>
      <c r="M204" s="527" t="str">
        <f>IF(【3】見・契!M204="","",【3】見・契!M204)</f>
        <v/>
      </c>
      <c r="N204" s="506" t="str">
        <f>IF(I204="","",(SUM(L204:M204)))</f>
        <v/>
      </c>
      <c r="O204" s="528" t="str">
        <f>IF(【3】見・契!O204="","",【3】見・契!O204)</f>
        <v/>
      </c>
      <c r="P204" s="508" t="str">
        <f t="shared" si="38"/>
        <v/>
      </c>
      <c r="Q204" s="830"/>
      <c r="R204" s="836"/>
      <c r="S204" s="833"/>
      <c r="T204" s="836"/>
      <c r="U204" s="833"/>
      <c r="V204" s="833"/>
      <c r="W204" s="1079"/>
      <c r="X204" s="1065"/>
    </row>
    <row r="205" spans="3:24" ht="19.5" customHeight="1">
      <c r="C205" s="1062"/>
      <c r="D205" s="1065"/>
      <c r="E205" s="1065"/>
      <c r="F205" s="1065"/>
      <c r="G205" s="1068"/>
      <c r="H205" s="1071"/>
      <c r="I205" s="524" t="str">
        <f>IF(【3】見・契!I205="","",【3】見・契!I205)</f>
        <v/>
      </c>
      <c r="J205" s="524" t="str">
        <f>IF(【3】見・契!J205="","",【3】見・契!J205)</f>
        <v/>
      </c>
      <c r="K205" s="525" t="str">
        <f>IF(【3】見・契!K205="","",【3】見・契!K205)</f>
        <v/>
      </c>
      <c r="L205" s="526" t="str">
        <f>IF(【3】見・契!L205="","",【3】見・契!L205)</f>
        <v/>
      </c>
      <c r="M205" s="527" t="str">
        <f>IF(【3】見・契!M205="","",【3】見・契!M205)</f>
        <v/>
      </c>
      <c r="N205" s="506" t="str">
        <f>IF(I205="","",(SUM(L205:M205)))</f>
        <v/>
      </c>
      <c r="O205" s="528" t="str">
        <f>IF(【3】見・契!O205="","",【3】見・契!O205)</f>
        <v/>
      </c>
      <c r="P205" s="508" t="str">
        <f t="shared" si="38"/>
        <v/>
      </c>
      <c r="Q205" s="830"/>
      <c r="R205" s="836"/>
      <c r="S205" s="833"/>
      <c r="T205" s="836"/>
      <c r="U205" s="833"/>
      <c r="V205" s="833"/>
      <c r="W205" s="1079"/>
      <c r="X205" s="1065"/>
    </row>
    <row r="206" spans="3:24" ht="19.5" customHeight="1">
      <c r="C206" s="1062"/>
      <c r="D206" s="1065"/>
      <c r="E206" s="1065"/>
      <c r="F206" s="1065"/>
      <c r="G206" s="1068"/>
      <c r="H206" s="1071"/>
      <c r="I206" s="529" t="str">
        <f>IF(【3】見・契!I206="","",【3】見・契!I206)</f>
        <v/>
      </c>
      <c r="J206" s="529" t="str">
        <f>IF(【3】見・契!J206="","",【3】見・契!J206)</f>
        <v/>
      </c>
      <c r="K206" s="530" t="str">
        <f>IF(【3】見・契!K206="","",【3】見・契!K206)</f>
        <v/>
      </c>
      <c r="L206" s="531" t="str">
        <f>IF(【3】見・契!L206="","",【3】見・契!L206)</f>
        <v/>
      </c>
      <c r="M206" s="532" t="str">
        <f>IF(【3】見・契!M206="","",【3】見・契!M206)</f>
        <v/>
      </c>
      <c r="N206" s="506" t="str">
        <f>IF(I206="","",(SUM(L206:M206)))</f>
        <v/>
      </c>
      <c r="O206" s="533" t="str">
        <f>IF(【3】見・契!O206="","",【3】見・契!O206)</f>
        <v/>
      </c>
      <c r="P206" s="508" t="str">
        <f t="shared" si="38"/>
        <v/>
      </c>
      <c r="Q206" s="831"/>
      <c r="R206" s="837"/>
      <c r="S206" s="834"/>
      <c r="T206" s="837"/>
      <c r="U206" s="834"/>
      <c r="V206" s="834"/>
      <c r="W206" s="1079"/>
      <c r="X206" s="1065"/>
    </row>
    <row r="207" spans="3:24" ht="19.5" customHeight="1">
      <c r="C207" s="1063"/>
      <c r="D207" s="1066"/>
      <c r="E207" s="1066"/>
      <c r="F207" s="1066"/>
      <c r="G207" s="1069"/>
      <c r="H207" s="1072"/>
      <c r="I207" s="509"/>
      <c r="J207" s="509"/>
      <c r="K207" s="511"/>
      <c r="L207" s="534"/>
      <c r="M207" s="535"/>
      <c r="N207" s="513"/>
      <c r="O207" s="588" t="s">
        <v>423</v>
      </c>
      <c r="P207" s="515">
        <f>SUM(P203:P206)</f>
        <v>0</v>
      </c>
      <c r="Q207" s="516">
        <f>IF(AND(【3】見・契!G203="",G203=""),0,IF(【3】見・契!G203&lt;&gt;G203,IF(G203=1,"1,500",IF(G203=2,"1,300",IF(G203=3,"1,100","850"))),IF(OR(【3】見・契!Q207&lt;&gt;"1,500",【3】見・契!Q207&lt;&gt;"1,300",【3】見・契!Q207&lt;&gt;"1,100",【3】見・契!Q207&lt;&gt;"850"),【3】見・契!Q207,IF(G203="",0,IF(G203=1,"1,500",IF(G203=2,"1,300",IF(G203=3,"1,100","850")))))))</f>
        <v>0</v>
      </c>
      <c r="R207" s="537" t="str">
        <f>IF(【3】見・契!R207="","",【3】見・契!R207)</f>
        <v/>
      </c>
      <c r="S207" s="518">
        <f>IF(AND(【3】見・契!G203="",G203=""),0,IF(【3】見・契!G203&lt;&gt;G203,IF(G203=1,"14,000",IF(G203=2,"12,400",IF(G203=3,"10,300",IF(G203=4,"8,200")))),IF(OR(【3】見・契!S207&lt;&gt;"14,000",【3】見・契!S207&lt;&gt;"12,400",【3】見・契!S207&lt;&gt;"10,300",【3】見・契!S207&lt;&gt;"8,200"),【3】見・契!S207,IF(G203="",0,IF(G203=1,"14,000",IF(G203=2,"12,400",IF(G203=3,"10,300",IF(G203=4,"8,200",))))))))</f>
        <v>0</v>
      </c>
      <c r="T207" s="537" t="str">
        <f>IF(【3】見・契!T207="","",【3】見・契!T207)</f>
        <v/>
      </c>
      <c r="U207" s="520">
        <f>IF(AND(R207="",T207=""),0,(SUM(Q207*R207+S207*T207)))</f>
        <v>0</v>
      </c>
      <c r="V207" s="520">
        <f>IF(AND(P207="",U207=""),"",SUM(P207+U207))</f>
        <v>0</v>
      </c>
      <c r="W207" s="1080"/>
      <c r="X207" s="1066"/>
    </row>
    <row r="208" spans="3:24" ht="19.5" customHeight="1">
      <c r="C208" s="1061" t="str">
        <f>IF(【3】見・契!C208="","",【3】見・契!C208)</f>
        <v/>
      </c>
      <c r="D208" s="1064" t="str">
        <f>IF(【3】見・契!D208="","",【3】見・契!D208)</f>
        <v/>
      </c>
      <c r="E208" s="1064" t="str">
        <f>IF(【3】見・契!E208="","",【3】見・契!E208)</f>
        <v/>
      </c>
      <c r="F208" s="1064" t="str">
        <f>IF(【3】見・契!F208="","",【3】見・契!F208)</f>
        <v/>
      </c>
      <c r="G208" s="1067" t="str">
        <f>IF(【3】見・契!G208="","",【3】見・契!G208)</f>
        <v/>
      </c>
      <c r="H208" s="1070" t="str">
        <f>IF(【3】見・契!H208="","",【3】見・契!H208)</f>
        <v/>
      </c>
      <c r="I208" s="521" t="str">
        <f>IF(【3】見・契!I208="","",【3】見・契!I208)</f>
        <v/>
      </c>
      <c r="J208" s="521" t="str">
        <f>IF(【3】見・契!J208="","",【3】見・契!J208)</f>
        <v/>
      </c>
      <c r="K208" s="539" t="str">
        <f>IF(【3】見・契!K208="","",【3】見・契!K208)</f>
        <v/>
      </c>
      <c r="L208" s="522" t="str">
        <f>IF(【3】見・契!L208="","",【3】見・契!L208)</f>
        <v/>
      </c>
      <c r="M208" s="523" t="str">
        <f>IF(【3】見・契!M208="","",【3】見・契!M208)</f>
        <v/>
      </c>
      <c r="N208" s="500" t="str">
        <f>IF(I208="","",(SUM(L208:M208)))</f>
        <v/>
      </c>
      <c r="O208" s="711" t="str">
        <f>IF(【3】見・契!O208="","",【3】見・契!O208)</f>
        <v/>
      </c>
      <c r="P208" s="502" t="str">
        <f t="shared" ref="P208:P211" si="39">IF(O208="","",(IF(O208="",0,(N208*O208))))</f>
        <v/>
      </c>
      <c r="Q208" s="829"/>
      <c r="R208" s="835"/>
      <c r="S208" s="832"/>
      <c r="T208" s="835"/>
      <c r="U208" s="832"/>
      <c r="V208" s="832"/>
      <c r="W208" s="1078"/>
      <c r="X208" s="1064" t="str">
        <f>IF(【3】見・契!X208="","",【3】見・契!X208)</f>
        <v/>
      </c>
    </row>
    <row r="209" spans="3:24" ht="19.5" customHeight="1">
      <c r="C209" s="1062"/>
      <c r="D209" s="1065"/>
      <c r="E209" s="1065"/>
      <c r="F209" s="1065"/>
      <c r="G209" s="1068"/>
      <c r="H209" s="1071"/>
      <c r="I209" s="524" t="str">
        <f>IF(【3】見・契!I209="","",【3】見・契!I209)</f>
        <v/>
      </c>
      <c r="J209" s="524" t="str">
        <f>IF(【3】見・契!J209="","",【3】見・契!J209)</f>
        <v/>
      </c>
      <c r="K209" s="525" t="str">
        <f>IF(【3】見・契!K209="","",【3】見・契!K209)</f>
        <v/>
      </c>
      <c r="L209" s="526" t="str">
        <f>IF(【3】見・契!L209="","",【3】見・契!L209)</f>
        <v/>
      </c>
      <c r="M209" s="527" t="str">
        <f>IF(【3】見・契!M209="","",【3】見・契!M209)</f>
        <v/>
      </c>
      <c r="N209" s="506" t="str">
        <f>IF(I209="","",(SUM(L209:M209)))</f>
        <v/>
      </c>
      <c r="O209" s="528" t="str">
        <f>IF(【3】見・契!O209="","",【3】見・契!O209)</f>
        <v/>
      </c>
      <c r="P209" s="508" t="str">
        <f t="shared" si="39"/>
        <v/>
      </c>
      <c r="Q209" s="830"/>
      <c r="R209" s="836"/>
      <c r="S209" s="833"/>
      <c r="T209" s="836"/>
      <c r="U209" s="833"/>
      <c r="V209" s="833"/>
      <c r="W209" s="1079"/>
      <c r="X209" s="1065"/>
    </row>
    <row r="210" spans="3:24" ht="19.5" customHeight="1">
      <c r="C210" s="1062"/>
      <c r="D210" s="1065"/>
      <c r="E210" s="1065"/>
      <c r="F210" s="1065"/>
      <c r="G210" s="1068"/>
      <c r="H210" s="1071"/>
      <c r="I210" s="524" t="str">
        <f>IF(【3】見・契!I210="","",【3】見・契!I210)</f>
        <v/>
      </c>
      <c r="J210" s="524" t="str">
        <f>IF(【3】見・契!J210="","",【3】見・契!J210)</f>
        <v/>
      </c>
      <c r="K210" s="525" t="str">
        <f>IF(【3】見・契!K210="","",【3】見・契!K210)</f>
        <v/>
      </c>
      <c r="L210" s="526" t="str">
        <f>IF(【3】見・契!L210="","",【3】見・契!L210)</f>
        <v/>
      </c>
      <c r="M210" s="527" t="str">
        <f>IF(【3】見・契!M210="","",【3】見・契!M210)</f>
        <v/>
      </c>
      <c r="N210" s="506" t="str">
        <f>IF(I210="","",(SUM(L210:M210)))</f>
        <v/>
      </c>
      <c r="O210" s="528" t="str">
        <f>IF(【3】見・契!O210="","",【3】見・契!O210)</f>
        <v/>
      </c>
      <c r="P210" s="508" t="str">
        <f t="shared" si="39"/>
        <v/>
      </c>
      <c r="Q210" s="830"/>
      <c r="R210" s="836"/>
      <c r="S210" s="833"/>
      <c r="T210" s="836"/>
      <c r="U210" s="833"/>
      <c r="V210" s="833"/>
      <c r="W210" s="1079"/>
      <c r="X210" s="1065"/>
    </row>
    <row r="211" spans="3:24" ht="19.5" customHeight="1">
      <c r="C211" s="1062"/>
      <c r="D211" s="1065"/>
      <c r="E211" s="1065"/>
      <c r="F211" s="1065"/>
      <c r="G211" s="1068"/>
      <c r="H211" s="1071"/>
      <c r="I211" s="529" t="str">
        <f>IF(【3】見・契!I211="","",【3】見・契!I211)</f>
        <v/>
      </c>
      <c r="J211" s="529" t="str">
        <f>IF(【3】見・契!J211="","",【3】見・契!J211)</f>
        <v/>
      </c>
      <c r="K211" s="530" t="str">
        <f>IF(【3】見・契!K211="","",【3】見・契!K211)</f>
        <v/>
      </c>
      <c r="L211" s="531" t="str">
        <f>IF(【3】見・契!L211="","",【3】見・契!L211)</f>
        <v/>
      </c>
      <c r="M211" s="532" t="str">
        <f>IF(【3】見・契!M211="","",【3】見・契!M211)</f>
        <v/>
      </c>
      <c r="N211" s="506" t="str">
        <f>IF(I211="","",(SUM(L211:M211)))</f>
        <v/>
      </c>
      <c r="O211" s="533" t="str">
        <f>IF(【3】見・契!O211="","",【3】見・契!O211)</f>
        <v/>
      </c>
      <c r="P211" s="508" t="str">
        <f t="shared" si="39"/>
        <v/>
      </c>
      <c r="Q211" s="831"/>
      <c r="R211" s="837"/>
      <c r="S211" s="834"/>
      <c r="T211" s="837"/>
      <c r="U211" s="834"/>
      <c r="V211" s="834"/>
      <c r="W211" s="1079"/>
      <c r="X211" s="1065"/>
    </row>
    <row r="212" spans="3:24" ht="19.5" customHeight="1">
      <c r="C212" s="1063"/>
      <c r="D212" s="1066"/>
      <c r="E212" s="1066"/>
      <c r="F212" s="1066"/>
      <c r="G212" s="1069"/>
      <c r="H212" s="1072"/>
      <c r="I212" s="509"/>
      <c r="J212" s="509"/>
      <c r="K212" s="511"/>
      <c r="L212" s="534"/>
      <c r="M212" s="535"/>
      <c r="N212" s="513"/>
      <c r="O212" s="588" t="s">
        <v>423</v>
      </c>
      <c r="P212" s="515">
        <f>SUM(P208:P211)</f>
        <v>0</v>
      </c>
      <c r="Q212" s="516">
        <f>IF(AND(【3】見・契!G208="",G208=""),0,IF(【3】見・契!G208&lt;&gt;G208,IF(G208=1,"1,500",IF(G208=2,"1,300",IF(G208=3,"1,100","850"))),IF(OR(【3】見・契!Q212&lt;&gt;"1,500",【3】見・契!Q212&lt;&gt;"1,300",【3】見・契!Q212&lt;&gt;"1,100",【3】見・契!Q212&lt;&gt;"850"),【3】見・契!Q212,IF(G208="",0,IF(G208=1,"1,500",IF(G208=2,"1,300",IF(G208=3,"1,100","850")))))))</f>
        <v>0</v>
      </c>
      <c r="R212" s="537" t="str">
        <f>IF(【3】見・契!R212="","",【3】見・契!R212)</f>
        <v/>
      </c>
      <c r="S212" s="518">
        <f>IF(AND(【3】見・契!G208="",G208=""),0,IF(【3】見・契!G208&lt;&gt;G208,IF(G208=1,"14,000",IF(G208=2,"12,400",IF(G208=3,"10,300",IF(G208=4,"8,200")))),IF(OR(【3】見・契!S212&lt;&gt;"14,000",【3】見・契!S212&lt;&gt;"12,400",【3】見・契!S212&lt;&gt;"10,300",【3】見・契!S212&lt;&gt;"8,200"),【3】見・契!S212,IF(G208="",0,IF(G208=1,"14,000",IF(G208=2,"12,400",IF(G208=3,"10,300",IF(G208=4,"8,200",))))))))</f>
        <v>0</v>
      </c>
      <c r="T212" s="537" t="str">
        <f>IF(【3】見・契!T212="","",【3】見・契!T212)</f>
        <v/>
      </c>
      <c r="U212" s="520">
        <f>IF(AND(R212="",T212=""),0,(SUM(Q212*R212+S212*T212)))</f>
        <v>0</v>
      </c>
      <c r="V212" s="520">
        <f>IF(AND(P212="",U212=""),"",SUM(P212+U212))</f>
        <v>0</v>
      </c>
      <c r="W212" s="1080"/>
      <c r="X212" s="1066"/>
    </row>
    <row r="213" spans="3:24" ht="19.5" customHeight="1">
      <c r="C213" s="1061" t="str">
        <f>IF(【3】見・契!C213="","",【3】見・契!C213)</f>
        <v/>
      </c>
      <c r="D213" s="1064" t="str">
        <f>IF(【3】見・契!D213="","",【3】見・契!D213)</f>
        <v/>
      </c>
      <c r="E213" s="1064" t="str">
        <f>IF(【3】見・契!E213="","",【3】見・契!E213)</f>
        <v/>
      </c>
      <c r="F213" s="1064" t="str">
        <f>IF(【3】見・契!F213="","",【3】見・契!F213)</f>
        <v/>
      </c>
      <c r="G213" s="1067" t="str">
        <f>IF(【3】見・契!G213="","",【3】見・契!G213)</f>
        <v/>
      </c>
      <c r="H213" s="1070" t="str">
        <f>IF(【3】見・契!H213="","",【3】見・契!H213)</f>
        <v/>
      </c>
      <c r="I213" s="521" t="str">
        <f>IF(【3】見・契!I213="","",【3】見・契!I213)</f>
        <v/>
      </c>
      <c r="J213" s="521" t="str">
        <f>IF(【3】見・契!J213="","",【3】見・契!J213)</f>
        <v/>
      </c>
      <c r="K213" s="539" t="str">
        <f>IF(【3】見・契!K213="","",【3】見・契!K213)</f>
        <v/>
      </c>
      <c r="L213" s="522" t="str">
        <f>IF(【3】見・契!L213="","",【3】見・契!L213)</f>
        <v/>
      </c>
      <c r="M213" s="523" t="str">
        <f>IF(【3】見・契!M213="","",【3】見・契!M213)</f>
        <v/>
      </c>
      <c r="N213" s="500" t="str">
        <f>IF(I213="","",(SUM(L213:M213)))</f>
        <v/>
      </c>
      <c r="O213" s="711" t="str">
        <f>IF(【3】見・契!O213="","",【3】見・契!O213)</f>
        <v/>
      </c>
      <c r="P213" s="502" t="str">
        <f t="shared" ref="P213:P216" si="40">IF(O213="","",(IF(O213="",0,(N213*O213))))</f>
        <v/>
      </c>
      <c r="Q213" s="829"/>
      <c r="R213" s="835"/>
      <c r="S213" s="832"/>
      <c r="T213" s="835"/>
      <c r="U213" s="832"/>
      <c r="V213" s="832"/>
      <c r="W213" s="1078"/>
      <c r="X213" s="1064" t="str">
        <f>IF(【3】見・契!X213="","",【3】見・契!X213)</f>
        <v/>
      </c>
    </row>
    <row r="214" spans="3:24" ht="19.5" customHeight="1">
      <c r="C214" s="1062"/>
      <c r="D214" s="1065"/>
      <c r="E214" s="1065"/>
      <c r="F214" s="1065"/>
      <c r="G214" s="1068"/>
      <c r="H214" s="1071"/>
      <c r="I214" s="524" t="str">
        <f>IF(【3】見・契!I214="","",【3】見・契!I214)</f>
        <v/>
      </c>
      <c r="J214" s="524" t="str">
        <f>IF(【3】見・契!J214="","",【3】見・契!J214)</f>
        <v/>
      </c>
      <c r="K214" s="525" t="str">
        <f>IF(【3】見・契!K214="","",【3】見・契!K214)</f>
        <v/>
      </c>
      <c r="L214" s="526" t="str">
        <f>IF(【3】見・契!L214="","",【3】見・契!L214)</f>
        <v/>
      </c>
      <c r="M214" s="527" t="str">
        <f>IF(【3】見・契!M214="","",【3】見・契!M214)</f>
        <v/>
      </c>
      <c r="N214" s="506" t="str">
        <f>IF(I214="","",(SUM(L214:M214)))</f>
        <v/>
      </c>
      <c r="O214" s="528" t="str">
        <f>IF(【3】見・契!O214="","",【3】見・契!O214)</f>
        <v/>
      </c>
      <c r="P214" s="508" t="str">
        <f t="shared" si="40"/>
        <v/>
      </c>
      <c r="Q214" s="830"/>
      <c r="R214" s="836"/>
      <c r="S214" s="833"/>
      <c r="T214" s="836"/>
      <c r="U214" s="833"/>
      <c r="V214" s="833"/>
      <c r="W214" s="1079"/>
      <c r="X214" s="1065"/>
    </row>
    <row r="215" spans="3:24" ht="19.5" customHeight="1">
      <c r="C215" s="1062"/>
      <c r="D215" s="1065"/>
      <c r="E215" s="1065"/>
      <c r="F215" s="1065"/>
      <c r="G215" s="1068"/>
      <c r="H215" s="1071"/>
      <c r="I215" s="524" t="str">
        <f>IF(【3】見・契!I215="","",【3】見・契!I215)</f>
        <v/>
      </c>
      <c r="J215" s="524" t="str">
        <f>IF(【3】見・契!J215="","",【3】見・契!J215)</f>
        <v/>
      </c>
      <c r="K215" s="525" t="str">
        <f>IF(【3】見・契!K215="","",【3】見・契!K215)</f>
        <v/>
      </c>
      <c r="L215" s="526" t="str">
        <f>IF(【3】見・契!L215="","",【3】見・契!L215)</f>
        <v/>
      </c>
      <c r="M215" s="527" t="str">
        <f>IF(【3】見・契!M215="","",【3】見・契!M215)</f>
        <v/>
      </c>
      <c r="N215" s="506" t="str">
        <f>IF(I215="","",(SUM(L215:M215)))</f>
        <v/>
      </c>
      <c r="O215" s="528" t="str">
        <f>IF(【3】見・契!O215="","",【3】見・契!O215)</f>
        <v/>
      </c>
      <c r="P215" s="508" t="str">
        <f t="shared" si="40"/>
        <v/>
      </c>
      <c r="Q215" s="830"/>
      <c r="R215" s="836"/>
      <c r="S215" s="833"/>
      <c r="T215" s="836"/>
      <c r="U215" s="833"/>
      <c r="V215" s="833"/>
      <c r="W215" s="1079"/>
      <c r="X215" s="1065"/>
    </row>
    <row r="216" spans="3:24" ht="19.5" customHeight="1">
      <c r="C216" s="1062"/>
      <c r="D216" s="1065"/>
      <c r="E216" s="1065"/>
      <c r="F216" s="1065"/>
      <c r="G216" s="1068"/>
      <c r="H216" s="1071"/>
      <c r="I216" s="529" t="str">
        <f>IF(【3】見・契!I216="","",【3】見・契!I216)</f>
        <v/>
      </c>
      <c r="J216" s="529" t="str">
        <f>IF(【3】見・契!J216="","",【3】見・契!J216)</f>
        <v/>
      </c>
      <c r="K216" s="530" t="str">
        <f>IF(【3】見・契!K216="","",【3】見・契!K216)</f>
        <v/>
      </c>
      <c r="L216" s="531" t="str">
        <f>IF(【3】見・契!L216="","",【3】見・契!L216)</f>
        <v/>
      </c>
      <c r="M216" s="532" t="str">
        <f>IF(【3】見・契!M216="","",【3】見・契!M216)</f>
        <v/>
      </c>
      <c r="N216" s="506" t="str">
        <f>IF(I216="","",(SUM(L216:M216)))</f>
        <v/>
      </c>
      <c r="O216" s="533" t="str">
        <f>IF(【3】見・契!O216="","",【3】見・契!O216)</f>
        <v/>
      </c>
      <c r="P216" s="508" t="str">
        <f t="shared" si="40"/>
        <v/>
      </c>
      <c r="Q216" s="831"/>
      <c r="R216" s="837"/>
      <c r="S216" s="834"/>
      <c r="T216" s="837"/>
      <c r="U216" s="834"/>
      <c r="V216" s="834"/>
      <c r="W216" s="1079"/>
      <c r="X216" s="1065"/>
    </row>
    <row r="217" spans="3:24" ht="19.5" customHeight="1">
      <c r="C217" s="1063"/>
      <c r="D217" s="1066"/>
      <c r="E217" s="1066"/>
      <c r="F217" s="1066"/>
      <c r="G217" s="1069"/>
      <c r="H217" s="1072"/>
      <c r="I217" s="509"/>
      <c r="J217" s="509"/>
      <c r="K217" s="511"/>
      <c r="L217" s="534"/>
      <c r="M217" s="535"/>
      <c r="N217" s="513"/>
      <c r="O217" s="588" t="s">
        <v>423</v>
      </c>
      <c r="P217" s="515">
        <f>SUM(P213:P216)</f>
        <v>0</v>
      </c>
      <c r="Q217" s="516">
        <f>IF(AND(【3】見・契!G213="",G213=""),0,IF(【3】見・契!G213&lt;&gt;G213,IF(G213=1,"1,500",IF(G213=2,"1,300",IF(G213=3,"1,100","850"))),IF(OR(【3】見・契!Q217&lt;&gt;"1,500",【3】見・契!Q217&lt;&gt;"1,300",【3】見・契!Q217&lt;&gt;"1,100",【3】見・契!Q217&lt;&gt;"850"),【3】見・契!Q217,IF(G213="",0,IF(G213=1,"1,500",IF(G213=2,"1,300",IF(G213=3,"1,100","850")))))))</f>
        <v>0</v>
      </c>
      <c r="R217" s="537" t="str">
        <f>IF(【3】見・契!R217="","",【3】見・契!R217)</f>
        <v/>
      </c>
      <c r="S217" s="518">
        <f>IF(AND(【3】見・契!G213="",G213=""),0,IF(【3】見・契!G213&lt;&gt;G213,IF(G213=1,"14,000",IF(G213=2,"12,400",IF(G213=3,"10,300",IF(G213=4,"8,200")))),IF(OR(【3】見・契!S217&lt;&gt;"14,000",【3】見・契!S217&lt;&gt;"12,400",【3】見・契!S217&lt;&gt;"10,300",【3】見・契!S217&lt;&gt;"8,200"),【3】見・契!S217,IF(G213="",0,IF(G213=1,"14,000",IF(G213=2,"12,400",IF(G213=3,"10,300",IF(G213=4,"8,200",))))))))</f>
        <v>0</v>
      </c>
      <c r="T217" s="537" t="str">
        <f>IF(【3】見・契!T217="","",【3】見・契!T217)</f>
        <v/>
      </c>
      <c r="U217" s="520">
        <f>IF(AND(R217="",T217=""),0,(SUM(Q217*R217+S217*T217)))</f>
        <v>0</v>
      </c>
      <c r="V217" s="520">
        <f>IF(AND(P217="",U217=""),"",SUM(P217+U217))</f>
        <v>0</v>
      </c>
      <c r="W217" s="1080"/>
      <c r="X217" s="1066"/>
    </row>
    <row r="218" spans="3:24" ht="19.5" customHeight="1">
      <c r="C218" s="1061" t="str">
        <f>IF(【3】見・契!C218="","",【3】見・契!C218)</f>
        <v/>
      </c>
      <c r="D218" s="1064" t="str">
        <f>IF(【3】見・契!D218="","",【3】見・契!D218)</f>
        <v/>
      </c>
      <c r="E218" s="1064" t="str">
        <f>IF(【3】見・契!E218="","",【3】見・契!E218)</f>
        <v/>
      </c>
      <c r="F218" s="1064" t="str">
        <f>IF(【3】見・契!F218="","",【3】見・契!F218)</f>
        <v/>
      </c>
      <c r="G218" s="1067" t="str">
        <f>IF(【3】見・契!G218="","",【3】見・契!G218)</f>
        <v/>
      </c>
      <c r="H218" s="1070" t="str">
        <f>IF(【3】見・契!H218="","",【3】見・契!H218)</f>
        <v/>
      </c>
      <c r="I218" s="521" t="str">
        <f>IF(【3】見・契!I218="","",【3】見・契!I218)</f>
        <v/>
      </c>
      <c r="J218" s="521" t="str">
        <f>IF(【3】見・契!J218="","",【3】見・契!J218)</f>
        <v/>
      </c>
      <c r="K218" s="539" t="str">
        <f>IF(【3】見・契!K218="","",【3】見・契!K218)</f>
        <v/>
      </c>
      <c r="L218" s="522" t="str">
        <f>IF(【3】見・契!L218="","",【3】見・契!L218)</f>
        <v/>
      </c>
      <c r="M218" s="523" t="str">
        <f>IF(【3】見・契!M218="","",【3】見・契!M218)</f>
        <v/>
      </c>
      <c r="N218" s="500" t="str">
        <f>IF(I218="","",(SUM(L218:M218)))</f>
        <v/>
      </c>
      <c r="O218" s="711" t="str">
        <f>IF(【3】見・契!O218="","",【3】見・契!O218)</f>
        <v/>
      </c>
      <c r="P218" s="502" t="str">
        <f t="shared" ref="P218:P221" si="41">IF(O218="","",(IF(O218="",0,(N218*O218))))</f>
        <v/>
      </c>
      <c r="Q218" s="829"/>
      <c r="R218" s="835"/>
      <c r="S218" s="832"/>
      <c r="T218" s="835"/>
      <c r="U218" s="832"/>
      <c r="V218" s="832"/>
      <c r="W218" s="1078"/>
      <c r="X218" s="1064" t="str">
        <f>IF(【3】見・契!X218="","",【3】見・契!X218)</f>
        <v/>
      </c>
    </row>
    <row r="219" spans="3:24" ht="19.5" customHeight="1">
      <c r="C219" s="1062"/>
      <c r="D219" s="1065"/>
      <c r="E219" s="1065"/>
      <c r="F219" s="1065"/>
      <c r="G219" s="1068"/>
      <c r="H219" s="1071"/>
      <c r="I219" s="524" t="str">
        <f>IF(【3】見・契!I219="","",【3】見・契!I219)</f>
        <v/>
      </c>
      <c r="J219" s="524" t="str">
        <f>IF(【3】見・契!J219="","",【3】見・契!J219)</f>
        <v/>
      </c>
      <c r="K219" s="525" t="str">
        <f>IF(【3】見・契!K219="","",【3】見・契!K219)</f>
        <v/>
      </c>
      <c r="L219" s="526" t="str">
        <f>IF(【3】見・契!L219="","",【3】見・契!L219)</f>
        <v/>
      </c>
      <c r="M219" s="527" t="str">
        <f>IF(【3】見・契!M219="","",【3】見・契!M219)</f>
        <v/>
      </c>
      <c r="N219" s="506" t="str">
        <f>IF(I219="","",(SUM(L219:M219)))</f>
        <v/>
      </c>
      <c r="O219" s="528" t="str">
        <f>IF(【3】見・契!O219="","",【3】見・契!O219)</f>
        <v/>
      </c>
      <c r="P219" s="508" t="str">
        <f t="shared" si="41"/>
        <v/>
      </c>
      <c r="Q219" s="830"/>
      <c r="R219" s="836"/>
      <c r="S219" s="833"/>
      <c r="T219" s="836"/>
      <c r="U219" s="833"/>
      <c r="V219" s="833"/>
      <c r="W219" s="1079"/>
      <c r="X219" s="1065"/>
    </row>
    <row r="220" spans="3:24" ht="19.5" customHeight="1">
      <c r="C220" s="1062"/>
      <c r="D220" s="1065"/>
      <c r="E220" s="1065"/>
      <c r="F220" s="1065"/>
      <c r="G220" s="1068"/>
      <c r="H220" s="1071"/>
      <c r="I220" s="524" t="str">
        <f>IF(【3】見・契!I220="","",【3】見・契!I220)</f>
        <v/>
      </c>
      <c r="J220" s="524" t="str">
        <f>IF(【3】見・契!J220="","",【3】見・契!J220)</f>
        <v/>
      </c>
      <c r="K220" s="525" t="str">
        <f>IF(【3】見・契!K220="","",【3】見・契!K220)</f>
        <v/>
      </c>
      <c r="L220" s="526" t="str">
        <f>IF(【3】見・契!L220="","",【3】見・契!L220)</f>
        <v/>
      </c>
      <c r="M220" s="527" t="str">
        <f>IF(【3】見・契!M220="","",【3】見・契!M220)</f>
        <v/>
      </c>
      <c r="N220" s="506" t="str">
        <f>IF(I220="","",(SUM(L220:M220)))</f>
        <v/>
      </c>
      <c r="O220" s="528" t="str">
        <f>IF(【3】見・契!O220="","",【3】見・契!O220)</f>
        <v/>
      </c>
      <c r="P220" s="508" t="str">
        <f t="shared" si="41"/>
        <v/>
      </c>
      <c r="Q220" s="830"/>
      <c r="R220" s="836"/>
      <c r="S220" s="833"/>
      <c r="T220" s="836"/>
      <c r="U220" s="833"/>
      <c r="V220" s="833"/>
      <c r="W220" s="1079"/>
      <c r="X220" s="1065"/>
    </row>
    <row r="221" spans="3:24" ht="19.5" customHeight="1">
      <c r="C221" s="1062"/>
      <c r="D221" s="1065"/>
      <c r="E221" s="1065"/>
      <c r="F221" s="1065"/>
      <c r="G221" s="1068"/>
      <c r="H221" s="1071"/>
      <c r="I221" s="529" t="str">
        <f>IF(【3】見・契!I221="","",【3】見・契!I221)</f>
        <v/>
      </c>
      <c r="J221" s="529" t="str">
        <f>IF(【3】見・契!J221="","",【3】見・契!J221)</f>
        <v/>
      </c>
      <c r="K221" s="530" t="str">
        <f>IF(【3】見・契!K221="","",【3】見・契!K221)</f>
        <v/>
      </c>
      <c r="L221" s="531" t="str">
        <f>IF(【3】見・契!L221="","",【3】見・契!L221)</f>
        <v/>
      </c>
      <c r="M221" s="532" t="str">
        <f>IF(【3】見・契!M221="","",【3】見・契!M221)</f>
        <v/>
      </c>
      <c r="N221" s="506" t="str">
        <f>IF(I221="","",(SUM(L221:M221)))</f>
        <v/>
      </c>
      <c r="O221" s="533" t="str">
        <f>IF(【3】見・契!O221="","",【3】見・契!O221)</f>
        <v/>
      </c>
      <c r="P221" s="508" t="str">
        <f t="shared" si="41"/>
        <v/>
      </c>
      <c r="Q221" s="831"/>
      <c r="R221" s="837"/>
      <c r="S221" s="834"/>
      <c r="T221" s="837"/>
      <c r="U221" s="834"/>
      <c r="V221" s="834"/>
      <c r="W221" s="1079"/>
      <c r="X221" s="1065"/>
    </row>
    <row r="222" spans="3:24" ht="19.5" customHeight="1">
      <c r="C222" s="1063"/>
      <c r="D222" s="1066"/>
      <c r="E222" s="1066"/>
      <c r="F222" s="1066"/>
      <c r="G222" s="1069"/>
      <c r="H222" s="1072"/>
      <c r="I222" s="509"/>
      <c r="J222" s="509"/>
      <c r="K222" s="511"/>
      <c r="L222" s="534"/>
      <c r="M222" s="535"/>
      <c r="N222" s="513"/>
      <c r="O222" s="588" t="s">
        <v>423</v>
      </c>
      <c r="P222" s="515">
        <f>SUM(P218:P221)</f>
        <v>0</v>
      </c>
      <c r="Q222" s="516">
        <f>IF(AND(【3】見・契!G218="",G218=""),0,IF(【3】見・契!G218&lt;&gt;G218,IF(G218=1,"1,500",IF(G218=2,"1,300",IF(G218=3,"1,100","850"))),IF(OR(【3】見・契!Q222&lt;&gt;"1,500",【3】見・契!Q222&lt;&gt;"1,300",【3】見・契!Q222&lt;&gt;"1,100",【3】見・契!Q222&lt;&gt;"850"),【3】見・契!Q222,IF(G218="",0,IF(G218=1,"1,500",IF(G218=2,"1,300",IF(G218=3,"1,100","850")))))))</f>
        <v>0</v>
      </c>
      <c r="R222" s="537" t="str">
        <f>IF(【3】見・契!R222="","",【3】見・契!R222)</f>
        <v/>
      </c>
      <c r="S222" s="518">
        <f>IF(AND(【3】見・契!G218="",G218=""),0,IF(【3】見・契!G218&lt;&gt;G218,IF(G218=1,"14,000",IF(G218=2,"12,400",IF(G218=3,"10,300",IF(G218=4,"8,200")))),IF(OR(【3】見・契!S222&lt;&gt;"14,000",【3】見・契!S222&lt;&gt;"12,400",【3】見・契!S222&lt;&gt;"10,300",【3】見・契!S222&lt;&gt;"8,200"),【3】見・契!S222,IF(G218="",0,IF(G218=1,"14,000",IF(G218=2,"12,400",IF(G218=3,"10,300",IF(G218=4,"8,200",))))))))</f>
        <v>0</v>
      </c>
      <c r="T222" s="537" t="str">
        <f>IF(【3】見・契!T222="","",【3】見・契!T222)</f>
        <v/>
      </c>
      <c r="U222" s="520">
        <f>IF(AND(R222="",T222=""),0,(SUM(Q222*R222+S222*T222)))</f>
        <v>0</v>
      </c>
      <c r="V222" s="520">
        <f>IF(AND(P222="",U222=""),"",SUM(P222+U222))</f>
        <v>0</v>
      </c>
      <c r="W222" s="1080"/>
      <c r="X222" s="1066"/>
    </row>
    <row r="223" spans="3:24" ht="19.5" customHeight="1">
      <c r="C223" s="1061" t="str">
        <f>IF(【3】見・契!C223="","",【3】見・契!C223)</f>
        <v/>
      </c>
      <c r="D223" s="1064" t="str">
        <f>IF(【3】見・契!D223="","",【3】見・契!D223)</f>
        <v/>
      </c>
      <c r="E223" s="1064" t="str">
        <f>IF(【3】見・契!E223="","",【3】見・契!E223)</f>
        <v/>
      </c>
      <c r="F223" s="1064" t="str">
        <f>IF(【3】見・契!F223="","",【3】見・契!F223)</f>
        <v/>
      </c>
      <c r="G223" s="1067" t="str">
        <f>IF(【3】見・契!G223="","",【3】見・契!G223)</f>
        <v/>
      </c>
      <c r="H223" s="1070" t="str">
        <f>IF(【3】見・契!H223="","",【3】見・契!H223)</f>
        <v/>
      </c>
      <c r="I223" s="521" t="str">
        <f>IF(【3】見・契!I223="","",【3】見・契!I223)</f>
        <v/>
      </c>
      <c r="J223" s="521" t="str">
        <f>IF(【3】見・契!J223="","",【3】見・契!J223)</f>
        <v/>
      </c>
      <c r="K223" s="539" t="str">
        <f>IF(【3】見・契!K223="","",【3】見・契!K223)</f>
        <v/>
      </c>
      <c r="L223" s="522" t="str">
        <f>IF(【3】見・契!L223="","",【3】見・契!L223)</f>
        <v/>
      </c>
      <c r="M223" s="523" t="str">
        <f>IF(【3】見・契!M223="","",【3】見・契!M223)</f>
        <v/>
      </c>
      <c r="N223" s="500" t="str">
        <f>IF(I223="","",(SUM(L223:M223)))</f>
        <v/>
      </c>
      <c r="O223" s="711" t="str">
        <f>IF(【3】見・契!O223="","",【3】見・契!O223)</f>
        <v/>
      </c>
      <c r="P223" s="502" t="str">
        <f t="shared" ref="P223:P226" si="42">IF(O223="","",(IF(O223="",0,(N223*O223))))</f>
        <v/>
      </c>
      <c r="Q223" s="829"/>
      <c r="R223" s="835"/>
      <c r="S223" s="832"/>
      <c r="T223" s="835"/>
      <c r="U223" s="832"/>
      <c r="V223" s="832"/>
      <c r="W223" s="1078"/>
      <c r="X223" s="1064" t="str">
        <f>IF(【3】見・契!X223="","",【3】見・契!X223)</f>
        <v/>
      </c>
    </row>
    <row r="224" spans="3:24" ht="19.5" customHeight="1">
      <c r="C224" s="1062"/>
      <c r="D224" s="1065"/>
      <c r="E224" s="1065"/>
      <c r="F224" s="1065"/>
      <c r="G224" s="1068"/>
      <c r="H224" s="1071"/>
      <c r="I224" s="524" t="str">
        <f>IF(【3】見・契!I224="","",【3】見・契!I224)</f>
        <v/>
      </c>
      <c r="J224" s="524" t="str">
        <f>IF(【3】見・契!J224="","",【3】見・契!J224)</f>
        <v/>
      </c>
      <c r="K224" s="525" t="str">
        <f>IF(【3】見・契!K224="","",【3】見・契!K224)</f>
        <v/>
      </c>
      <c r="L224" s="526" t="str">
        <f>IF(【3】見・契!L224="","",【3】見・契!L224)</f>
        <v/>
      </c>
      <c r="M224" s="527" t="str">
        <f>IF(【3】見・契!M224="","",【3】見・契!M224)</f>
        <v/>
      </c>
      <c r="N224" s="506" t="str">
        <f>IF(I224="","",(SUM(L224:M224)))</f>
        <v/>
      </c>
      <c r="O224" s="528" t="str">
        <f>IF(【3】見・契!O224="","",【3】見・契!O224)</f>
        <v/>
      </c>
      <c r="P224" s="508" t="str">
        <f t="shared" si="42"/>
        <v/>
      </c>
      <c r="Q224" s="830"/>
      <c r="R224" s="836"/>
      <c r="S224" s="833"/>
      <c r="T224" s="836"/>
      <c r="U224" s="833"/>
      <c r="V224" s="833"/>
      <c r="W224" s="1079"/>
      <c r="X224" s="1065"/>
    </row>
    <row r="225" spans="3:24" ht="19.5" customHeight="1">
      <c r="C225" s="1062"/>
      <c r="D225" s="1065"/>
      <c r="E225" s="1065"/>
      <c r="F225" s="1065"/>
      <c r="G225" s="1068"/>
      <c r="H225" s="1071"/>
      <c r="I225" s="524" t="str">
        <f>IF(【3】見・契!I225="","",【3】見・契!I225)</f>
        <v/>
      </c>
      <c r="J225" s="524" t="str">
        <f>IF(【3】見・契!J225="","",【3】見・契!J225)</f>
        <v/>
      </c>
      <c r="K225" s="525" t="str">
        <f>IF(【3】見・契!K225="","",【3】見・契!K225)</f>
        <v/>
      </c>
      <c r="L225" s="526" t="str">
        <f>IF(【3】見・契!L225="","",【3】見・契!L225)</f>
        <v/>
      </c>
      <c r="M225" s="527" t="str">
        <f>IF(【3】見・契!M225="","",【3】見・契!M225)</f>
        <v/>
      </c>
      <c r="N225" s="506" t="str">
        <f>IF(I225="","",(SUM(L225:M225)))</f>
        <v/>
      </c>
      <c r="O225" s="528" t="str">
        <f>IF(【3】見・契!O225="","",【3】見・契!O225)</f>
        <v/>
      </c>
      <c r="P225" s="508" t="str">
        <f t="shared" si="42"/>
        <v/>
      </c>
      <c r="Q225" s="830"/>
      <c r="R225" s="836"/>
      <c r="S225" s="833"/>
      <c r="T225" s="836"/>
      <c r="U225" s="833"/>
      <c r="V225" s="833"/>
      <c r="W225" s="1079"/>
      <c r="X225" s="1065"/>
    </row>
    <row r="226" spans="3:24" ht="19.5" customHeight="1">
      <c r="C226" s="1062"/>
      <c r="D226" s="1065"/>
      <c r="E226" s="1065"/>
      <c r="F226" s="1065"/>
      <c r="G226" s="1068"/>
      <c r="H226" s="1071"/>
      <c r="I226" s="529" t="str">
        <f>IF(【3】見・契!I226="","",【3】見・契!I226)</f>
        <v/>
      </c>
      <c r="J226" s="529" t="str">
        <f>IF(【3】見・契!J226="","",【3】見・契!J226)</f>
        <v/>
      </c>
      <c r="K226" s="530" t="str">
        <f>IF(【3】見・契!K226="","",【3】見・契!K226)</f>
        <v/>
      </c>
      <c r="L226" s="531" t="str">
        <f>IF(【3】見・契!L226="","",【3】見・契!L226)</f>
        <v/>
      </c>
      <c r="M226" s="532" t="str">
        <f>IF(【3】見・契!M226="","",【3】見・契!M226)</f>
        <v/>
      </c>
      <c r="N226" s="506" t="str">
        <f>IF(I226="","",(SUM(L226:M226)))</f>
        <v/>
      </c>
      <c r="O226" s="533" t="str">
        <f>IF(【3】見・契!O226="","",【3】見・契!O226)</f>
        <v/>
      </c>
      <c r="P226" s="508" t="str">
        <f t="shared" si="42"/>
        <v/>
      </c>
      <c r="Q226" s="831"/>
      <c r="R226" s="837"/>
      <c r="S226" s="834"/>
      <c r="T226" s="837"/>
      <c r="U226" s="834"/>
      <c r="V226" s="834"/>
      <c r="W226" s="1079"/>
      <c r="X226" s="1065"/>
    </row>
    <row r="227" spans="3:24" ht="19.5" customHeight="1">
      <c r="C227" s="1063"/>
      <c r="D227" s="1066"/>
      <c r="E227" s="1066"/>
      <c r="F227" s="1066"/>
      <c r="G227" s="1069"/>
      <c r="H227" s="1072"/>
      <c r="I227" s="509"/>
      <c r="J227" s="509"/>
      <c r="K227" s="511"/>
      <c r="L227" s="534"/>
      <c r="M227" s="535"/>
      <c r="N227" s="513"/>
      <c r="O227" s="588" t="s">
        <v>423</v>
      </c>
      <c r="P227" s="515">
        <f>SUM(P223:P226)</f>
        <v>0</v>
      </c>
      <c r="Q227" s="516">
        <f>IF(AND(【3】見・契!G223="",G223=""),0,IF(【3】見・契!G223&lt;&gt;G223,IF(G223=1,"1,500",IF(G223=2,"1,300",IF(G223=3,"1,100","850"))),IF(OR(【3】見・契!Q227&lt;&gt;"1,500",【3】見・契!Q227&lt;&gt;"1,300",【3】見・契!Q227&lt;&gt;"1,100",【3】見・契!Q227&lt;&gt;"850"),【3】見・契!Q227,IF(G223="",0,IF(G223=1,"1,500",IF(G223=2,"1,300",IF(G223=3,"1,100","850")))))))</f>
        <v>0</v>
      </c>
      <c r="R227" s="537" t="str">
        <f>IF(【3】見・契!R227="","",【3】見・契!R227)</f>
        <v/>
      </c>
      <c r="S227" s="518">
        <f>IF(AND(【3】見・契!G223="",G223=""),0,IF(【3】見・契!G223&lt;&gt;G223,IF(G223=1,"14,000",IF(G223=2,"12,400",IF(G223=3,"10,300",IF(G223=4,"8,200")))),IF(OR(【3】見・契!S227&lt;&gt;"14,000",【3】見・契!S227&lt;&gt;"12,400",【3】見・契!S227&lt;&gt;"10,300",【3】見・契!S227&lt;&gt;"8,200"),【3】見・契!S227,IF(G223="",0,IF(G223=1,"14,000",IF(G223=2,"12,400",IF(G223=3,"10,300",IF(G223=4,"8,200",))))))))</f>
        <v>0</v>
      </c>
      <c r="T227" s="537" t="str">
        <f>IF(【3】見・契!T227="","",【3】見・契!T227)</f>
        <v/>
      </c>
      <c r="U227" s="520">
        <f>IF(AND(R227="",T227=""),0,(SUM(Q227*R227+S227*T227)))</f>
        <v>0</v>
      </c>
      <c r="V227" s="520">
        <f>IF(AND(P227="",U227=""),"",SUM(P227+U227))</f>
        <v>0</v>
      </c>
      <c r="W227" s="1080"/>
      <c r="X227" s="1066"/>
    </row>
    <row r="228" spans="3:24" ht="19.5" customHeight="1">
      <c r="C228" s="1061" t="str">
        <f>IF(【3】見・契!C228="","",【3】見・契!C228)</f>
        <v/>
      </c>
      <c r="D228" s="1064" t="str">
        <f>IF(【3】見・契!D228="","",【3】見・契!D228)</f>
        <v/>
      </c>
      <c r="E228" s="1064" t="str">
        <f>IF(【3】見・契!E228="","",【3】見・契!E228)</f>
        <v/>
      </c>
      <c r="F228" s="1064" t="str">
        <f>IF(【3】見・契!F228="","",【3】見・契!F228)</f>
        <v/>
      </c>
      <c r="G228" s="1067" t="str">
        <f>IF(【3】見・契!G228="","",【3】見・契!G228)</f>
        <v/>
      </c>
      <c r="H228" s="1070" t="str">
        <f>IF(【3】見・契!H228="","",【3】見・契!H228)</f>
        <v/>
      </c>
      <c r="I228" s="521" t="str">
        <f>IF(【3】見・契!I228="","",【3】見・契!I228)</f>
        <v/>
      </c>
      <c r="J228" s="521" t="str">
        <f>IF(【3】見・契!J228="","",【3】見・契!J228)</f>
        <v/>
      </c>
      <c r="K228" s="539" t="str">
        <f>IF(【3】見・契!K228="","",【3】見・契!K228)</f>
        <v/>
      </c>
      <c r="L228" s="522" t="str">
        <f>IF(【3】見・契!L228="","",【3】見・契!L228)</f>
        <v/>
      </c>
      <c r="M228" s="523" t="str">
        <f>IF(【3】見・契!M228="","",【3】見・契!M228)</f>
        <v/>
      </c>
      <c r="N228" s="500" t="str">
        <f>IF(I228="","",(SUM(L228:M228)))</f>
        <v/>
      </c>
      <c r="O228" s="711" t="str">
        <f>IF(【3】見・契!O228="","",【3】見・契!O228)</f>
        <v/>
      </c>
      <c r="P228" s="502" t="str">
        <f t="shared" ref="P228:P231" si="43">IF(O228="","",(IF(O228="",0,(N228*O228))))</f>
        <v/>
      </c>
      <c r="Q228" s="829"/>
      <c r="R228" s="835"/>
      <c r="S228" s="832"/>
      <c r="T228" s="835"/>
      <c r="U228" s="832"/>
      <c r="V228" s="832"/>
      <c r="W228" s="1078"/>
      <c r="X228" s="1064" t="str">
        <f>IF(【3】見・契!X228="","",【3】見・契!X228)</f>
        <v/>
      </c>
    </row>
    <row r="229" spans="3:24" ht="19.5" customHeight="1">
      <c r="C229" s="1062"/>
      <c r="D229" s="1065"/>
      <c r="E229" s="1065"/>
      <c r="F229" s="1065"/>
      <c r="G229" s="1068"/>
      <c r="H229" s="1071"/>
      <c r="I229" s="524" t="str">
        <f>IF(【3】見・契!I229="","",【3】見・契!I229)</f>
        <v/>
      </c>
      <c r="J229" s="524" t="str">
        <f>IF(【3】見・契!J229="","",【3】見・契!J229)</f>
        <v/>
      </c>
      <c r="K229" s="525" t="str">
        <f>IF(【3】見・契!K229="","",【3】見・契!K229)</f>
        <v/>
      </c>
      <c r="L229" s="526" t="str">
        <f>IF(【3】見・契!L229="","",【3】見・契!L229)</f>
        <v/>
      </c>
      <c r="M229" s="527" t="str">
        <f>IF(【3】見・契!M229="","",【3】見・契!M229)</f>
        <v/>
      </c>
      <c r="N229" s="506" t="str">
        <f>IF(I229="","",(SUM(L229:M229)))</f>
        <v/>
      </c>
      <c r="O229" s="528" t="str">
        <f>IF(【3】見・契!O229="","",【3】見・契!O229)</f>
        <v/>
      </c>
      <c r="P229" s="508" t="str">
        <f t="shared" si="43"/>
        <v/>
      </c>
      <c r="Q229" s="830"/>
      <c r="R229" s="836"/>
      <c r="S229" s="833"/>
      <c r="T229" s="836"/>
      <c r="U229" s="833"/>
      <c r="V229" s="833"/>
      <c r="W229" s="1079"/>
      <c r="X229" s="1065"/>
    </row>
    <row r="230" spans="3:24" ht="19.5" customHeight="1">
      <c r="C230" s="1062"/>
      <c r="D230" s="1065"/>
      <c r="E230" s="1065"/>
      <c r="F230" s="1065"/>
      <c r="G230" s="1068"/>
      <c r="H230" s="1071"/>
      <c r="I230" s="524" t="str">
        <f>IF(【3】見・契!I230="","",【3】見・契!I230)</f>
        <v/>
      </c>
      <c r="J230" s="524" t="str">
        <f>IF(【3】見・契!J230="","",【3】見・契!J230)</f>
        <v/>
      </c>
      <c r="K230" s="525" t="str">
        <f>IF(【3】見・契!K230="","",【3】見・契!K230)</f>
        <v/>
      </c>
      <c r="L230" s="526" t="str">
        <f>IF(【3】見・契!L230="","",【3】見・契!L230)</f>
        <v/>
      </c>
      <c r="M230" s="527" t="str">
        <f>IF(【3】見・契!M230="","",【3】見・契!M230)</f>
        <v/>
      </c>
      <c r="N230" s="506" t="str">
        <f>IF(I230="","",(SUM(L230:M230)))</f>
        <v/>
      </c>
      <c r="O230" s="528" t="str">
        <f>IF(【3】見・契!O230="","",【3】見・契!O230)</f>
        <v/>
      </c>
      <c r="P230" s="508" t="str">
        <f t="shared" si="43"/>
        <v/>
      </c>
      <c r="Q230" s="830"/>
      <c r="R230" s="836"/>
      <c r="S230" s="833"/>
      <c r="T230" s="836"/>
      <c r="U230" s="833"/>
      <c r="V230" s="833"/>
      <c r="W230" s="1079"/>
      <c r="X230" s="1065"/>
    </row>
    <row r="231" spans="3:24" ht="19.5" customHeight="1">
      <c r="C231" s="1062"/>
      <c r="D231" s="1065"/>
      <c r="E231" s="1065"/>
      <c r="F231" s="1065"/>
      <c r="G231" s="1068"/>
      <c r="H231" s="1071"/>
      <c r="I231" s="529" t="str">
        <f>IF(【3】見・契!I231="","",【3】見・契!I231)</f>
        <v/>
      </c>
      <c r="J231" s="529" t="str">
        <f>IF(【3】見・契!J231="","",【3】見・契!J231)</f>
        <v/>
      </c>
      <c r="K231" s="530" t="str">
        <f>IF(【3】見・契!K231="","",【3】見・契!K231)</f>
        <v/>
      </c>
      <c r="L231" s="531" t="str">
        <f>IF(【3】見・契!L231="","",【3】見・契!L231)</f>
        <v/>
      </c>
      <c r="M231" s="532" t="str">
        <f>IF(【3】見・契!M231="","",【3】見・契!M231)</f>
        <v/>
      </c>
      <c r="N231" s="506" t="str">
        <f>IF(I231="","",(SUM(L231:M231)))</f>
        <v/>
      </c>
      <c r="O231" s="533" t="str">
        <f>IF(【3】見・契!O231="","",【3】見・契!O231)</f>
        <v/>
      </c>
      <c r="P231" s="508" t="str">
        <f t="shared" si="43"/>
        <v/>
      </c>
      <c r="Q231" s="831"/>
      <c r="R231" s="837"/>
      <c r="S231" s="834"/>
      <c r="T231" s="837"/>
      <c r="U231" s="834"/>
      <c r="V231" s="834"/>
      <c r="W231" s="1079"/>
      <c r="X231" s="1065"/>
    </row>
    <row r="232" spans="3:24" ht="19.5" customHeight="1">
      <c r="C232" s="1063"/>
      <c r="D232" s="1066"/>
      <c r="E232" s="1066"/>
      <c r="F232" s="1066"/>
      <c r="G232" s="1069"/>
      <c r="H232" s="1072"/>
      <c r="I232" s="509"/>
      <c r="J232" s="509"/>
      <c r="K232" s="440"/>
      <c r="L232" s="440"/>
      <c r="M232" s="441"/>
      <c r="N232" s="513"/>
      <c r="O232" s="588" t="s">
        <v>423</v>
      </c>
      <c r="P232" s="515">
        <f>SUM(P228:P231)</f>
        <v>0</v>
      </c>
      <c r="Q232" s="420">
        <f>IF(AND(【3】見・契!G228="",G228=""),0,IF(【3】見・契!G228&lt;&gt;G228,IF(G228=1,"1,500",IF(G228=2,"1,300",IF(G228=3,"1,100","850"))),IF(OR(【3】見・契!Q232&lt;&gt;"1,500",【3】見・契!Q232&lt;&gt;"1,300",【3】見・契!Q232&lt;&gt;"1,100",【3】見・契!Q232&lt;&gt;"850"),【3】見・契!Q232,IF(G228="",0,IF(G228=1,"1,500",IF(G228=2,"1,300",IF(G228=3,"1,100","850")))))))</f>
        <v>0</v>
      </c>
      <c r="R232" s="537" t="str">
        <f>IF(【3】見・契!R232="","",【3】見・契!R232)</f>
        <v/>
      </c>
      <c r="S232" s="518">
        <f>IF(AND(【3】見・契!G228="",G228=""),0,IF(【3】見・契!G228&lt;&gt;G228,IF(G228=1,"14,000",IF(G228=2,"12,400",IF(G228=3,"10,300",IF(G228=4,"8,200")))),IF(OR(【3】見・契!S232&lt;&gt;"14,000",【3】見・契!S232&lt;&gt;"12,400",【3】見・契!S232&lt;&gt;"10,300",【3】見・契!S232&lt;&gt;"8,200"),【3】見・契!S232,IF(G228="",0,IF(G228=1,"14,000",IF(G228=2,"12,400",IF(G228=3,"10,300",IF(G228=4,"8,200",))))))))</f>
        <v>0</v>
      </c>
      <c r="T232" s="537" t="str">
        <f>IF(【3】見・契!T232="","",【3】見・契!T232)</f>
        <v/>
      </c>
      <c r="U232" s="520">
        <f>IF(AND(R232="",T232=""),0,(SUM(Q232*R232+S232*T232)))</f>
        <v>0</v>
      </c>
      <c r="V232" s="520">
        <f>IF(AND(P232="",U232=""),"",SUM(P232+U232))</f>
        <v>0</v>
      </c>
      <c r="W232" s="1080"/>
      <c r="X232" s="1066"/>
    </row>
    <row r="233" spans="3:24" ht="21" customHeight="1">
      <c r="T233" s="880" t="s">
        <v>286</v>
      </c>
      <c r="U233" s="881"/>
      <c r="V233" s="107">
        <f>SUM(V123:V232)</f>
        <v>0</v>
      </c>
      <c r="W233" s="726"/>
    </row>
    <row r="234" spans="3:24" ht="21" customHeight="1">
      <c r="T234" s="880" t="s">
        <v>287</v>
      </c>
      <c r="U234" s="881"/>
      <c r="V234" s="107">
        <f>SUM(V123:V232)/1.1</f>
        <v>0</v>
      </c>
      <c r="W234" s="726"/>
    </row>
    <row r="235" spans="3:24" ht="19.5" customHeight="1">
      <c r="T235" s="726"/>
      <c r="U235" s="726"/>
      <c r="V235" s="109"/>
      <c r="W235" s="726"/>
      <c r="X235" s="702"/>
    </row>
    <row r="236" spans="3:24" ht="19.5" customHeight="1">
      <c r="C236" s="43" t="s">
        <v>289</v>
      </c>
      <c r="W236" s="726"/>
      <c r="X236" s="722" t="s">
        <v>212</v>
      </c>
    </row>
    <row r="237" spans="3:24" ht="23.25" customHeight="1">
      <c r="C237" s="873" t="s">
        <v>256</v>
      </c>
      <c r="D237" s="835"/>
      <c r="E237" s="873" t="s">
        <v>258</v>
      </c>
      <c r="F237" s="835"/>
      <c r="G237" s="835"/>
      <c r="H237" s="873" t="s">
        <v>261</v>
      </c>
      <c r="I237" s="870" t="s">
        <v>262</v>
      </c>
      <c r="J237" s="871"/>
      <c r="K237" s="415" t="s">
        <v>263</v>
      </c>
      <c r="L237" s="870" t="s">
        <v>264</v>
      </c>
      <c r="M237" s="872"/>
      <c r="N237" s="871"/>
      <c r="O237" s="416" t="s">
        <v>265</v>
      </c>
      <c r="P237" s="417" t="s">
        <v>332</v>
      </c>
      <c r="Q237" s="883"/>
      <c r="R237" s="835"/>
      <c r="S237" s="885" t="s">
        <v>291</v>
      </c>
      <c r="T237" s="887" t="s">
        <v>292</v>
      </c>
      <c r="U237" s="885" t="s">
        <v>499</v>
      </c>
      <c r="V237" s="711" t="s">
        <v>332</v>
      </c>
      <c r="W237" s="1082" t="s">
        <v>500</v>
      </c>
      <c r="X237" s="877" t="s">
        <v>272</v>
      </c>
    </row>
    <row r="238" spans="3:24" ht="23.25" customHeight="1">
      <c r="C238" s="874"/>
      <c r="D238" s="882"/>
      <c r="E238" s="874"/>
      <c r="F238" s="882"/>
      <c r="G238" s="882"/>
      <c r="H238" s="874"/>
      <c r="I238" s="102" t="s">
        <v>273</v>
      </c>
      <c r="J238" s="712" t="s">
        <v>274</v>
      </c>
      <c r="K238" s="102" t="s">
        <v>275</v>
      </c>
      <c r="L238" s="102" t="s">
        <v>276</v>
      </c>
      <c r="M238" s="102" t="s">
        <v>277</v>
      </c>
      <c r="N238" s="102" t="s">
        <v>278</v>
      </c>
      <c r="O238" s="102" t="s">
        <v>279</v>
      </c>
      <c r="P238" s="103" t="s">
        <v>280</v>
      </c>
      <c r="Q238" s="884"/>
      <c r="R238" s="882"/>
      <c r="S238" s="886"/>
      <c r="T238" s="886"/>
      <c r="U238" s="886"/>
      <c r="V238" s="712" t="s">
        <v>285</v>
      </c>
      <c r="W238" s="1082"/>
      <c r="X238" s="877"/>
    </row>
    <row r="239" spans="3:24" ht="19.5" customHeight="1">
      <c r="C239" s="1061" t="str">
        <f>IF(【3】見・契!C239="","",【3】見・契!C239)</f>
        <v/>
      </c>
      <c r="D239" s="844"/>
      <c r="E239" s="1064" t="str">
        <f>IF(【3】見・契!E239="","",【3】見・契!E239)</f>
        <v/>
      </c>
      <c r="F239" s="844"/>
      <c r="G239" s="850"/>
      <c r="H239" s="1073" t="str">
        <f>IF(【3】見・契!H239="","",【3】見・契!H239)</f>
        <v/>
      </c>
      <c r="I239" s="521" t="str">
        <f>IF(【3】見・契!I239="","",【3】見・契!I239)</f>
        <v/>
      </c>
      <c r="J239" s="521" t="str">
        <f>IF(【3】見・契!J239="","",【3】見・契!J239)</f>
        <v/>
      </c>
      <c r="K239" s="539" t="str">
        <f>IF(【3】見・契!K239="","",【3】見・契!K239)</f>
        <v/>
      </c>
      <c r="L239" s="522" t="str">
        <f>IF(【3】見・契!L239="","",【3】見・契!L239)</f>
        <v/>
      </c>
      <c r="M239" s="523" t="str">
        <f>IF(【3】見・契!M239="","",【3】見・契!M239)</f>
        <v/>
      </c>
      <c r="N239" s="500" t="str">
        <f>IF(I239="","",(SUM(L239:M239)))</f>
        <v/>
      </c>
      <c r="O239" s="711" t="str">
        <f>IF(【3】見・契!O239="","",【3】見・契!O239)</f>
        <v/>
      </c>
      <c r="P239" s="502" t="str">
        <f t="shared" ref="P239:P242" si="44">IF(O239="","",(IF(O239="",0,(N239*O239))))</f>
        <v/>
      </c>
      <c r="Q239" s="829"/>
      <c r="R239" s="832"/>
      <c r="S239" s="832"/>
      <c r="T239" s="835"/>
      <c r="U239" s="832"/>
      <c r="V239" s="832"/>
      <c r="W239" s="1081"/>
      <c r="X239" s="1064" t="str">
        <f>IF(【3】見・契!X239="","",【3】見・契!X239)</f>
        <v/>
      </c>
    </row>
    <row r="240" spans="3:24" ht="19.5" customHeight="1">
      <c r="C240" s="1062"/>
      <c r="D240" s="845"/>
      <c r="E240" s="1065"/>
      <c r="F240" s="845"/>
      <c r="G240" s="851"/>
      <c r="H240" s="1075"/>
      <c r="I240" s="524" t="str">
        <f>IF(【3】見・契!I240="","",【3】見・契!I240)</f>
        <v/>
      </c>
      <c r="J240" s="524" t="str">
        <f>IF(【3】見・契!J240="","",【3】見・契!J240)</f>
        <v/>
      </c>
      <c r="K240" s="525" t="str">
        <f>IF(【3】見・契!K240="","",【3】見・契!K240)</f>
        <v/>
      </c>
      <c r="L240" s="526" t="str">
        <f>IF(【3】見・契!L240="","",【3】見・契!L240)</f>
        <v/>
      </c>
      <c r="M240" s="527" t="str">
        <f>IF(【3】見・契!M240="","",【3】見・契!M240)</f>
        <v/>
      </c>
      <c r="N240" s="506" t="str">
        <f>IF(I240="","",(SUM(L240:M240)))</f>
        <v/>
      </c>
      <c r="O240" s="528" t="str">
        <f>IF(【3】見・契!O240="","",【3】見・契!O240)</f>
        <v/>
      </c>
      <c r="P240" s="508" t="str">
        <f t="shared" si="44"/>
        <v/>
      </c>
      <c r="Q240" s="830"/>
      <c r="R240" s="833"/>
      <c r="S240" s="833"/>
      <c r="T240" s="836"/>
      <c r="U240" s="833"/>
      <c r="V240" s="833"/>
      <c r="W240" s="1081"/>
      <c r="X240" s="1065"/>
    </row>
    <row r="241" spans="3:24" ht="19.5" customHeight="1">
      <c r="C241" s="1062"/>
      <c r="D241" s="845"/>
      <c r="E241" s="1065"/>
      <c r="F241" s="845"/>
      <c r="G241" s="851"/>
      <c r="H241" s="1075"/>
      <c r="I241" s="524" t="str">
        <f>IF(【3】見・契!I241="","",【3】見・契!I241)</f>
        <v/>
      </c>
      <c r="J241" s="524" t="str">
        <f>IF(【3】見・契!J241="","",【3】見・契!J241)</f>
        <v/>
      </c>
      <c r="K241" s="525" t="str">
        <f>IF(【3】見・契!K241="","",【3】見・契!K241)</f>
        <v/>
      </c>
      <c r="L241" s="526" t="str">
        <f>IF(【3】見・契!L241="","",【3】見・契!L241)</f>
        <v/>
      </c>
      <c r="M241" s="527" t="str">
        <f>IF(【3】見・契!M241="","",【3】見・契!M241)</f>
        <v/>
      </c>
      <c r="N241" s="506" t="str">
        <f>IF(I241="","",(SUM(L241:M241)))</f>
        <v/>
      </c>
      <c r="O241" s="528" t="str">
        <f>IF(【3】見・契!O241="","",【3】見・契!O241)</f>
        <v/>
      </c>
      <c r="P241" s="508" t="str">
        <f t="shared" si="44"/>
        <v/>
      </c>
      <c r="Q241" s="830"/>
      <c r="R241" s="833"/>
      <c r="S241" s="833"/>
      <c r="T241" s="836"/>
      <c r="U241" s="833"/>
      <c r="V241" s="833"/>
      <c r="W241" s="1081"/>
      <c r="X241" s="1065"/>
    </row>
    <row r="242" spans="3:24" ht="19.5" customHeight="1">
      <c r="C242" s="1062"/>
      <c r="D242" s="845"/>
      <c r="E242" s="1065"/>
      <c r="F242" s="845"/>
      <c r="G242" s="851"/>
      <c r="H242" s="1075"/>
      <c r="I242" s="529" t="str">
        <f>IF(【3】見・契!I242="","",【3】見・契!I242)</f>
        <v/>
      </c>
      <c r="J242" s="529" t="str">
        <f>IF(【3】見・契!J242="","",【3】見・契!J242)</f>
        <v/>
      </c>
      <c r="K242" s="530" t="str">
        <f>IF(【3】見・契!K242="","",【3】見・契!K242)</f>
        <v/>
      </c>
      <c r="L242" s="531" t="str">
        <f>IF(【3】見・契!L242="","",【3】見・契!L242)</f>
        <v/>
      </c>
      <c r="M242" s="532" t="str">
        <f>IF(【3】見・契!M242="","",【3】見・契!M242)</f>
        <v/>
      </c>
      <c r="N242" s="506" t="str">
        <f>IF(I242="","",(SUM(L242:M242)))</f>
        <v/>
      </c>
      <c r="O242" s="533" t="str">
        <f>IF(【3】見・契!O242="","",【3】見・契!O242)</f>
        <v/>
      </c>
      <c r="P242" s="508" t="str">
        <f t="shared" si="44"/>
        <v/>
      </c>
      <c r="Q242" s="830"/>
      <c r="R242" s="833"/>
      <c r="S242" s="834"/>
      <c r="T242" s="837"/>
      <c r="U242" s="834"/>
      <c r="V242" s="834"/>
      <c r="W242" s="1081"/>
      <c r="X242" s="1065"/>
    </row>
    <row r="243" spans="3:24" ht="19.5" customHeight="1">
      <c r="C243" s="1063"/>
      <c r="D243" s="846"/>
      <c r="E243" s="1066"/>
      <c r="F243" s="846"/>
      <c r="G243" s="852"/>
      <c r="H243" s="1076"/>
      <c r="I243" s="509"/>
      <c r="J243" s="509"/>
      <c r="K243" s="511"/>
      <c r="L243" s="534"/>
      <c r="M243" s="535"/>
      <c r="N243" s="513"/>
      <c r="O243" s="588" t="s">
        <v>423</v>
      </c>
      <c r="P243" s="515">
        <f>SUM(P239:P242)</f>
        <v>0</v>
      </c>
      <c r="Q243" s="856"/>
      <c r="R243" s="857"/>
      <c r="S243" s="635" t="str">
        <f>IF(【3】見・契!S243="","",【3】見・契!S243)</f>
        <v/>
      </c>
      <c r="T243" s="636" t="str">
        <f>IF(【3】見・契!T243="","",【3】見・契!T243)</f>
        <v/>
      </c>
      <c r="U243" s="635">
        <f>IF(AND(R243="",T243=""),0,(SUM(Q243*R243+S243*T243)))</f>
        <v>0</v>
      </c>
      <c r="V243" s="520">
        <f>IF(AND(P243="",U243=""),"",SUM(P243+U243))</f>
        <v>0</v>
      </c>
      <c r="W243" s="1081"/>
      <c r="X243" s="1066"/>
    </row>
    <row r="244" spans="3:24" ht="19.5" customHeight="1">
      <c r="C244" s="1061" t="str">
        <f>IF(【3】見・契!C244="","",【3】見・契!C244)</f>
        <v/>
      </c>
      <c r="D244" s="844"/>
      <c r="E244" s="1064" t="str">
        <f>IF(【3】見・契!E244="","",【3】見・契!E244)</f>
        <v/>
      </c>
      <c r="F244" s="844"/>
      <c r="G244" s="850"/>
      <c r="H244" s="1073" t="str">
        <f>IF(【3】見・契!H244="","",【3】見・契!H244)</f>
        <v/>
      </c>
      <c r="I244" s="521" t="str">
        <f>IF(【3】見・契!I244="","",【3】見・契!I244)</f>
        <v/>
      </c>
      <c r="J244" s="521" t="str">
        <f>IF(【3】見・契!J244="","",【3】見・契!J244)</f>
        <v/>
      </c>
      <c r="K244" s="539" t="str">
        <f>IF(【3】見・契!K244="","",【3】見・契!K244)</f>
        <v/>
      </c>
      <c r="L244" s="522" t="str">
        <f>IF(【3】見・契!L244="","",【3】見・契!L244)</f>
        <v/>
      </c>
      <c r="M244" s="523" t="str">
        <f>IF(【3】見・契!M244="","",【3】見・契!M244)</f>
        <v/>
      </c>
      <c r="N244" s="500" t="str">
        <f>IF(I244="","",(SUM(L244:M244)))</f>
        <v/>
      </c>
      <c r="O244" s="711" t="str">
        <f>IF(【3】見・契!O244="","",【3】見・契!O244)</f>
        <v/>
      </c>
      <c r="P244" s="502" t="str">
        <f t="shared" ref="P244:P247" si="45">IF(O244="","",(IF(O244="",0,(N244*O244))))</f>
        <v/>
      </c>
      <c r="Q244" s="829"/>
      <c r="R244" s="832"/>
      <c r="S244" s="832"/>
      <c r="T244" s="835"/>
      <c r="U244" s="832"/>
      <c r="V244" s="832"/>
      <c r="W244" s="1081"/>
      <c r="X244" s="1064"/>
    </row>
    <row r="245" spans="3:24" ht="19.5" customHeight="1">
      <c r="C245" s="1062"/>
      <c r="D245" s="845"/>
      <c r="E245" s="1065"/>
      <c r="F245" s="845"/>
      <c r="G245" s="851"/>
      <c r="H245" s="1074"/>
      <c r="I245" s="740" t="str">
        <f>IF(【3】見・契!I245="","",【3】見・契!I245)</f>
        <v/>
      </c>
      <c r="J245" s="524" t="str">
        <f>IF(【3】見・契!J245="","",【3】見・契!J245)</f>
        <v/>
      </c>
      <c r="K245" s="525" t="str">
        <f>IF(【3】見・契!K245="","",【3】見・契!K245)</f>
        <v/>
      </c>
      <c r="L245" s="526" t="str">
        <f>IF(【3】見・契!L245="","",【3】見・契!L245)</f>
        <v/>
      </c>
      <c r="M245" s="527" t="str">
        <f>IF(【3】見・契!M245="","",【3】見・契!M245)</f>
        <v/>
      </c>
      <c r="N245" s="290" t="str">
        <f>IF(I245="","",(SUM(L245:M245)))</f>
        <v/>
      </c>
      <c r="O245" s="528" t="str">
        <f>IF(【3】見・契!O245="","",【3】見・契!O245)</f>
        <v/>
      </c>
      <c r="P245" s="508" t="str">
        <f t="shared" si="45"/>
        <v/>
      </c>
      <c r="Q245" s="830"/>
      <c r="R245" s="833"/>
      <c r="S245" s="833"/>
      <c r="T245" s="836"/>
      <c r="U245" s="833"/>
      <c r="V245" s="833"/>
      <c r="W245" s="1081"/>
      <c r="X245" s="1065"/>
    </row>
    <row r="246" spans="3:24" ht="19.5" customHeight="1">
      <c r="C246" s="1062"/>
      <c r="D246" s="845"/>
      <c r="E246" s="1065"/>
      <c r="F246" s="845"/>
      <c r="G246" s="851"/>
      <c r="H246" s="1075"/>
      <c r="I246" s="524" t="str">
        <f>IF(【3】見・契!I246="","",【3】見・契!I246)</f>
        <v/>
      </c>
      <c r="J246" s="524" t="str">
        <f>IF(【3】見・契!J246="","",【3】見・契!J246)</f>
        <v/>
      </c>
      <c r="K246" s="525" t="str">
        <f>IF(【3】見・契!K246="","",【3】見・契!K246)</f>
        <v/>
      </c>
      <c r="L246" s="526" t="str">
        <f>IF(【3】見・契!L246="","",【3】見・契!L246)</f>
        <v/>
      </c>
      <c r="M246" s="527" t="str">
        <f>IF(【3】見・契!M246="","",【3】見・契!M246)</f>
        <v/>
      </c>
      <c r="N246" s="506" t="str">
        <f>IF(I246="","",(SUM(L246:M246)))</f>
        <v/>
      </c>
      <c r="O246" s="528" t="str">
        <f>IF(【3】見・契!O246="","",【3】見・契!O246)</f>
        <v/>
      </c>
      <c r="P246" s="508" t="str">
        <f t="shared" si="45"/>
        <v/>
      </c>
      <c r="Q246" s="830"/>
      <c r="R246" s="833"/>
      <c r="S246" s="833"/>
      <c r="T246" s="836"/>
      <c r="U246" s="833"/>
      <c r="V246" s="833"/>
      <c r="W246" s="1081"/>
      <c r="X246" s="1065"/>
    </row>
    <row r="247" spans="3:24" ht="19.5" customHeight="1">
      <c r="C247" s="1062"/>
      <c r="D247" s="845"/>
      <c r="E247" s="1065"/>
      <c r="F247" s="845"/>
      <c r="G247" s="851"/>
      <c r="H247" s="1075"/>
      <c r="I247" s="529" t="str">
        <f>IF(【3】見・契!I247="","",【3】見・契!I247)</f>
        <v/>
      </c>
      <c r="J247" s="529" t="str">
        <f>IF(【3】見・契!J247="","",【3】見・契!J247)</f>
        <v/>
      </c>
      <c r="K247" s="530" t="str">
        <f>IF(【3】見・契!K247="","",【3】見・契!K247)</f>
        <v/>
      </c>
      <c r="L247" s="531" t="str">
        <f>IF(【3】見・契!L247="","",【3】見・契!L247)</f>
        <v/>
      </c>
      <c r="M247" s="532" t="str">
        <f>IF(【3】見・契!M247="","",【3】見・契!M247)</f>
        <v/>
      </c>
      <c r="N247" s="506" t="str">
        <f>IF(I247="","",(SUM(L247:M247)))</f>
        <v/>
      </c>
      <c r="O247" s="533" t="str">
        <f>IF(【3】見・契!O247="","",【3】見・契!O247)</f>
        <v/>
      </c>
      <c r="P247" s="508" t="str">
        <f t="shared" si="45"/>
        <v/>
      </c>
      <c r="Q247" s="830"/>
      <c r="R247" s="833"/>
      <c r="S247" s="834"/>
      <c r="T247" s="837"/>
      <c r="U247" s="834"/>
      <c r="V247" s="834"/>
      <c r="W247" s="1081"/>
      <c r="X247" s="1065"/>
    </row>
    <row r="248" spans="3:24" ht="19.5" customHeight="1">
      <c r="C248" s="1063"/>
      <c r="D248" s="846"/>
      <c r="E248" s="1066"/>
      <c r="F248" s="846"/>
      <c r="G248" s="852"/>
      <c r="H248" s="1076"/>
      <c r="I248" s="509"/>
      <c r="J248" s="509"/>
      <c r="K248" s="511"/>
      <c r="L248" s="534"/>
      <c r="M248" s="535"/>
      <c r="N248" s="513"/>
      <c r="O248" s="588" t="s">
        <v>423</v>
      </c>
      <c r="P248" s="515">
        <f>SUM(P244:P247)</f>
        <v>0</v>
      </c>
      <c r="Q248" s="856"/>
      <c r="R248" s="857"/>
      <c r="S248" s="635" t="str">
        <f>IF(【3】見・契!S248="","",【3】見・契!S248)</f>
        <v/>
      </c>
      <c r="T248" s="636" t="str">
        <f>IF(【3】見・契!T248="","",【3】見・契!T248)</f>
        <v/>
      </c>
      <c r="U248" s="635">
        <f>IF(AND(R248="",T248=""),0,(SUM(Q248*R248+S248*T248)))</f>
        <v>0</v>
      </c>
      <c r="V248" s="520">
        <f>IF(AND(P248="",U248=""),"",SUM(P248+U248))</f>
        <v>0</v>
      </c>
      <c r="W248" s="1081"/>
      <c r="X248" s="1066"/>
    </row>
    <row r="249" spans="3:24" ht="19.5" customHeight="1">
      <c r="C249" s="1061" t="str">
        <f>IF(【3】見・契!C249="","",【3】見・契!C249)</f>
        <v/>
      </c>
      <c r="D249" s="844"/>
      <c r="E249" s="1064" t="str">
        <f>IF(【3】見・契!E249="","",【3】見・契!E249)</f>
        <v/>
      </c>
      <c r="F249" s="844"/>
      <c r="G249" s="850"/>
      <c r="H249" s="1073" t="str">
        <f>IF(【3】見・契!H249="","",【3】見・契!H249)</f>
        <v/>
      </c>
      <c r="I249" s="521" t="str">
        <f>IF(【3】見・契!I249="","",【3】見・契!I249)</f>
        <v/>
      </c>
      <c r="J249" s="521" t="str">
        <f>IF(【3】見・契!J249="","",【3】見・契!J249)</f>
        <v/>
      </c>
      <c r="K249" s="539" t="str">
        <f>IF(【3】見・契!K249="","",【3】見・契!K249)</f>
        <v/>
      </c>
      <c r="L249" s="522" t="str">
        <f>IF(【3】見・契!L249="","",【3】見・契!L249)</f>
        <v/>
      </c>
      <c r="M249" s="523" t="str">
        <f>IF(【3】見・契!M249="","",【3】見・契!M249)</f>
        <v/>
      </c>
      <c r="N249" s="500" t="str">
        <f>IF(I249="","",(SUM(L249:M249)))</f>
        <v/>
      </c>
      <c r="O249" s="711" t="str">
        <f>IF(【3】見・契!O249="","",【3】見・契!O249)</f>
        <v/>
      </c>
      <c r="P249" s="502" t="str">
        <f t="shared" ref="P249:P252" si="46">IF(O249="","",(IF(O249="",0,(N249*O249))))</f>
        <v/>
      </c>
      <c r="Q249" s="829"/>
      <c r="R249" s="832"/>
      <c r="S249" s="832"/>
      <c r="T249" s="835"/>
      <c r="U249" s="832"/>
      <c r="V249" s="832"/>
      <c r="W249" s="1081"/>
      <c r="X249" s="1064" t="str">
        <f>IF(【3】見・契!X249="","",【3】見・契!X249)</f>
        <v/>
      </c>
    </row>
    <row r="250" spans="3:24" ht="19.5" customHeight="1">
      <c r="C250" s="1062"/>
      <c r="D250" s="845"/>
      <c r="E250" s="1065"/>
      <c r="F250" s="845"/>
      <c r="G250" s="851"/>
      <c r="H250" s="1074"/>
      <c r="I250" s="740" t="str">
        <f>IF(【3】見・契!I250="","",【3】見・契!I250)</f>
        <v/>
      </c>
      <c r="J250" s="524" t="str">
        <f>IF(【3】見・契!J250="","",【3】見・契!J250)</f>
        <v/>
      </c>
      <c r="K250" s="525" t="str">
        <f>IF(【3】見・契!K250="","",【3】見・契!K250)</f>
        <v/>
      </c>
      <c r="L250" s="526" t="str">
        <f>IF(【3】見・契!L250="","",【3】見・契!L250)</f>
        <v/>
      </c>
      <c r="M250" s="527" t="str">
        <f>IF(【3】見・契!M250="","",【3】見・契!M250)</f>
        <v/>
      </c>
      <c r="N250" s="290" t="str">
        <f>IF(I250="","",(SUM(L250:M250)))</f>
        <v/>
      </c>
      <c r="O250" s="528" t="str">
        <f>IF(【3】見・契!O250="","",【3】見・契!O250)</f>
        <v/>
      </c>
      <c r="P250" s="508" t="str">
        <f t="shared" si="46"/>
        <v/>
      </c>
      <c r="Q250" s="830"/>
      <c r="R250" s="833"/>
      <c r="S250" s="833"/>
      <c r="T250" s="836"/>
      <c r="U250" s="833"/>
      <c r="V250" s="833"/>
      <c r="W250" s="1081"/>
      <c r="X250" s="1065"/>
    </row>
    <row r="251" spans="3:24" ht="19.5" customHeight="1">
      <c r="C251" s="1062"/>
      <c r="D251" s="845"/>
      <c r="E251" s="1065"/>
      <c r="F251" s="845"/>
      <c r="G251" s="851"/>
      <c r="H251" s="1075"/>
      <c r="I251" s="524" t="str">
        <f>IF(【3】見・契!I251="","",【3】見・契!I251)</f>
        <v/>
      </c>
      <c r="J251" s="524" t="str">
        <f>IF(【3】見・契!J251="","",【3】見・契!J251)</f>
        <v/>
      </c>
      <c r="K251" s="525" t="str">
        <f>IF(【3】見・契!K251="","",【3】見・契!K251)</f>
        <v/>
      </c>
      <c r="L251" s="526" t="str">
        <f>IF(【3】見・契!L251="","",【3】見・契!L251)</f>
        <v/>
      </c>
      <c r="M251" s="527" t="str">
        <f>IF(【3】見・契!M251="","",【3】見・契!M251)</f>
        <v/>
      </c>
      <c r="N251" s="506" t="str">
        <f>IF(I251="","",(SUM(L251:M251)))</f>
        <v/>
      </c>
      <c r="O251" s="528" t="str">
        <f>IF(【3】見・契!O251="","",【3】見・契!O251)</f>
        <v/>
      </c>
      <c r="P251" s="508" t="str">
        <f t="shared" si="46"/>
        <v/>
      </c>
      <c r="Q251" s="830"/>
      <c r="R251" s="833"/>
      <c r="S251" s="833"/>
      <c r="T251" s="836"/>
      <c r="U251" s="833"/>
      <c r="V251" s="833"/>
      <c r="W251" s="1081"/>
      <c r="X251" s="1065"/>
    </row>
    <row r="252" spans="3:24" ht="19.5" customHeight="1">
      <c r="C252" s="1062"/>
      <c r="D252" s="845"/>
      <c r="E252" s="1065"/>
      <c r="F252" s="845"/>
      <c r="G252" s="851"/>
      <c r="H252" s="1075"/>
      <c r="I252" s="529" t="str">
        <f>IF(【3】見・契!I252="","",【3】見・契!I252)</f>
        <v/>
      </c>
      <c r="J252" s="529" t="str">
        <f>IF(【3】見・契!J252="","",【3】見・契!J252)</f>
        <v/>
      </c>
      <c r="K252" s="530" t="str">
        <f>IF(【3】見・契!K252="","",【3】見・契!K252)</f>
        <v/>
      </c>
      <c r="L252" s="531" t="str">
        <f>IF(【3】見・契!L252="","",【3】見・契!L252)</f>
        <v/>
      </c>
      <c r="M252" s="532" t="str">
        <f>IF(【3】見・契!M252="","",【3】見・契!M252)</f>
        <v/>
      </c>
      <c r="N252" s="506" t="str">
        <f>IF(I252="","",(SUM(L252:M252)))</f>
        <v/>
      </c>
      <c r="O252" s="533" t="str">
        <f>IF(【3】見・契!O252="","",【3】見・契!O252)</f>
        <v/>
      </c>
      <c r="P252" s="508" t="str">
        <f t="shared" si="46"/>
        <v/>
      </c>
      <c r="Q252" s="830"/>
      <c r="R252" s="833"/>
      <c r="S252" s="834"/>
      <c r="T252" s="837"/>
      <c r="U252" s="834"/>
      <c r="V252" s="834"/>
      <c r="W252" s="1081"/>
      <c r="X252" s="1065"/>
    </row>
    <row r="253" spans="3:24" ht="19.5" customHeight="1">
      <c r="C253" s="1063"/>
      <c r="D253" s="846"/>
      <c r="E253" s="1066"/>
      <c r="F253" s="846"/>
      <c r="G253" s="852"/>
      <c r="H253" s="1076"/>
      <c r="I253" s="509"/>
      <c r="J253" s="509"/>
      <c r="K253" s="511"/>
      <c r="L253" s="534"/>
      <c r="M253" s="535"/>
      <c r="N253" s="513"/>
      <c r="O253" s="588" t="s">
        <v>423</v>
      </c>
      <c r="P253" s="515">
        <f>SUM(P249:P252)</f>
        <v>0</v>
      </c>
      <c r="Q253" s="856"/>
      <c r="R253" s="857"/>
      <c r="S253" s="635" t="str">
        <f>IF(【3】見・契!S253="","",【3】見・契!S253)</f>
        <v/>
      </c>
      <c r="T253" s="636" t="str">
        <f>IF(【3】見・契!T253="","",【3】見・契!T253)</f>
        <v/>
      </c>
      <c r="U253" s="635">
        <f>IF(AND(R253="",T253=""),0,(SUM(Q253*R253+S253*T253)))</f>
        <v>0</v>
      </c>
      <c r="V253" s="520">
        <f>IF(AND(P253="",U253=""),"",SUM(P253+U253))</f>
        <v>0</v>
      </c>
      <c r="W253" s="1081"/>
      <c r="X253" s="1066"/>
    </row>
    <row r="254" spans="3:24" ht="19.5" customHeight="1">
      <c r="C254" s="1061" t="str">
        <f>IF(【3】見・契!C254="","",【3】見・契!C254)</f>
        <v/>
      </c>
      <c r="D254" s="844"/>
      <c r="E254" s="1064" t="str">
        <f>IF(【3】見・契!E254="","",【3】見・契!E254)</f>
        <v/>
      </c>
      <c r="F254" s="844"/>
      <c r="G254" s="850"/>
      <c r="H254" s="1073" t="str">
        <f>IF(【3】見・契!H254="","",【3】見・契!H254)</f>
        <v/>
      </c>
      <c r="I254" s="521" t="str">
        <f>IF(【3】見・契!I254="","",【3】見・契!I254)</f>
        <v/>
      </c>
      <c r="J254" s="521" t="str">
        <f>IF(【3】見・契!J254="","",【3】見・契!J254)</f>
        <v/>
      </c>
      <c r="K254" s="539" t="str">
        <f>IF(【3】見・契!K254="","",【3】見・契!K254)</f>
        <v/>
      </c>
      <c r="L254" s="522" t="str">
        <f>IF(【3】見・契!L254="","",【3】見・契!L254)</f>
        <v/>
      </c>
      <c r="M254" s="523" t="str">
        <f>IF(【3】見・契!M254="","",【3】見・契!M254)</f>
        <v/>
      </c>
      <c r="N254" s="500" t="str">
        <f>IF(I254="","",(SUM(L254:M254)))</f>
        <v/>
      </c>
      <c r="O254" s="711" t="str">
        <f>IF(【3】見・契!O254="","",【3】見・契!O254)</f>
        <v/>
      </c>
      <c r="P254" s="502" t="str">
        <f t="shared" ref="P254:P257" si="47">IF(O254="","",(IF(O254="",0,(N254*O254))))</f>
        <v/>
      </c>
      <c r="Q254" s="829"/>
      <c r="R254" s="832"/>
      <c r="S254" s="832"/>
      <c r="T254" s="835"/>
      <c r="U254" s="832"/>
      <c r="V254" s="832"/>
      <c r="W254" s="1081"/>
      <c r="X254" s="1064" t="str">
        <f>IF(【3】見・契!X254="","",【3】見・契!X254)</f>
        <v/>
      </c>
    </row>
    <row r="255" spans="3:24" ht="19.5" customHeight="1">
      <c r="C255" s="1062"/>
      <c r="D255" s="845"/>
      <c r="E255" s="1065"/>
      <c r="F255" s="845"/>
      <c r="G255" s="851"/>
      <c r="H255" s="1074"/>
      <c r="I255" s="740" t="str">
        <f>IF(【3】見・契!I255="","",【3】見・契!I255)</f>
        <v/>
      </c>
      <c r="J255" s="524" t="str">
        <f>IF(【3】見・契!J255="","",【3】見・契!J255)</f>
        <v/>
      </c>
      <c r="K255" s="525" t="str">
        <f>IF(【3】見・契!K255="","",【3】見・契!K255)</f>
        <v/>
      </c>
      <c r="L255" s="526" t="str">
        <f>IF(【3】見・契!L255="","",【3】見・契!L255)</f>
        <v/>
      </c>
      <c r="M255" s="527" t="str">
        <f>IF(【3】見・契!M255="","",【3】見・契!M255)</f>
        <v/>
      </c>
      <c r="N255" s="290" t="str">
        <f>IF(I255="","",(SUM(L255:M255)))</f>
        <v/>
      </c>
      <c r="O255" s="528" t="str">
        <f>IF(【3】見・契!O255="","",【3】見・契!O255)</f>
        <v/>
      </c>
      <c r="P255" s="508" t="str">
        <f t="shared" si="47"/>
        <v/>
      </c>
      <c r="Q255" s="830"/>
      <c r="R255" s="833"/>
      <c r="S255" s="833"/>
      <c r="T255" s="836"/>
      <c r="U255" s="833"/>
      <c r="V255" s="833"/>
      <c r="W255" s="1081"/>
      <c r="X255" s="1065"/>
    </row>
    <row r="256" spans="3:24" ht="19.5" customHeight="1">
      <c r="C256" s="1062"/>
      <c r="D256" s="845"/>
      <c r="E256" s="1065"/>
      <c r="F256" s="845"/>
      <c r="G256" s="851"/>
      <c r="H256" s="1075"/>
      <c r="I256" s="524" t="str">
        <f>IF(【3】見・契!I256="","",【3】見・契!I256)</f>
        <v/>
      </c>
      <c r="J256" s="524" t="str">
        <f>IF(【3】見・契!J256="","",【3】見・契!J256)</f>
        <v/>
      </c>
      <c r="K256" s="525" t="str">
        <f>IF(【3】見・契!K256="","",【3】見・契!K256)</f>
        <v/>
      </c>
      <c r="L256" s="526" t="str">
        <f>IF(【3】見・契!L256="","",【3】見・契!L256)</f>
        <v/>
      </c>
      <c r="M256" s="527" t="str">
        <f>IF(【3】見・契!M256="","",【3】見・契!M256)</f>
        <v/>
      </c>
      <c r="N256" s="506" t="str">
        <f>IF(I256="","",(SUM(L256:M256)))</f>
        <v/>
      </c>
      <c r="O256" s="528" t="str">
        <f>IF(【3】見・契!O256="","",【3】見・契!O256)</f>
        <v/>
      </c>
      <c r="P256" s="508" t="str">
        <f t="shared" si="47"/>
        <v/>
      </c>
      <c r="Q256" s="830"/>
      <c r="R256" s="833"/>
      <c r="S256" s="833"/>
      <c r="T256" s="836"/>
      <c r="U256" s="833"/>
      <c r="V256" s="833"/>
      <c r="W256" s="1081"/>
      <c r="X256" s="1065"/>
    </row>
    <row r="257" spans="3:24" ht="19.5" customHeight="1">
      <c r="C257" s="1062"/>
      <c r="D257" s="845"/>
      <c r="E257" s="1065"/>
      <c r="F257" s="845"/>
      <c r="G257" s="851"/>
      <c r="H257" s="1075"/>
      <c r="I257" s="529" t="str">
        <f>IF(【3】見・契!I257="","",【3】見・契!I257)</f>
        <v/>
      </c>
      <c r="J257" s="529" t="str">
        <f>IF(【3】見・契!J257="","",【3】見・契!J257)</f>
        <v/>
      </c>
      <c r="K257" s="530" t="str">
        <f>IF(【3】見・契!K257="","",【3】見・契!K257)</f>
        <v/>
      </c>
      <c r="L257" s="531" t="str">
        <f>IF(【3】見・契!L257="","",【3】見・契!L257)</f>
        <v/>
      </c>
      <c r="M257" s="532" t="str">
        <f>IF(【3】見・契!M257="","",【3】見・契!M257)</f>
        <v/>
      </c>
      <c r="N257" s="506" t="str">
        <f>IF(I257="","",(SUM(L257:M257)))</f>
        <v/>
      </c>
      <c r="O257" s="533" t="str">
        <f>IF(【3】見・契!O257="","",【3】見・契!O257)</f>
        <v/>
      </c>
      <c r="P257" s="508" t="str">
        <f t="shared" si="47"/>
        <v/>
      </c>
      <c r="Q257" s="830"/>
      <c r="R257" s="833"/>
      <c r="S257" s="834"/>
      <c r="T257" s="837"/>
      <c r="U257" s="834"/>
      <c r="V257" s="834"/>
      <c r="W257" s="1081"/>
      <c r="X257" s="1065"/>
    </row>
    <row r="258" spans="3:24" ht="19.5" customHeight="1">
      <c r="C258" s="1063"/>
      <c r="D258" s="846"/>
      <c r="E258" s="1066"/>
      <c r="F258" s="846"/>
      <c r="G258" s="852"/>
      <c r="H258" s="1076"/>
      <c r="I258" s="509"/>
      <c r="J258" s="509"/>
      <c r="K258" s="511"/>
      <c r="L258" s="534"/>
      <c r="M258" s="535"/>
      <c r="N258" s="513"/>
      <c r="O258" s="588" t="s">
        <v>423</v>
      </c>
      <c r="P258" s="515">
        <f>SUM(P254:P257)</f>
        <v>0</v>
      </c>
      <c r="Q258" s="856"/>
      <c r="R258" s="857"/>
      <c r="S258" s="635" t="str">
        <f>IF(【3】見・契!S258="","",【3】見・契!S258)</f>
        <v/>
      </c>
      <c r="T258" s="636" t="str">
        <f>IF(【3】見・契!T258="","",【3】見・契!T258)</f>
        <v/>
      </c>
      <c r="U258" s="635">
        <f>IF(AND(R258="",T258=""),0,(SUM(Q258*R258+S258*T258)))</f>
        <v>0</v>
      </c>
      <c r="V258" s="520">
        <f>IF(AND(P258="",U258=""),"",SUM(P258+U258))</f>
        <v>0</v>
      </c>
      <c r="W258" s="1081"/>
      <c r="X258" s="1066"/>
    </row>
    <row r="259" spans="3:24" ht="19.5" customHeight="1">
      <c r="C259" s="1061" t="str">
        <f>IF(【3】見・契!C259="","",【3】見・契!C259)</f>
        <v/>
      </c>
      <c r="D259" s="844"/>
      <c r="E259" s="1064" t="str">
        <f>IF(【3】見・契!E259="","",【3】見・契!E259)</f>
        <v/>
      </c>
      <c r="F259" s="844"/>
      <c r="G259" s="850"/>
      <c r="H259" s="1073" t="str">
        <f>IF(【3】見・契!H259="","",【3】見・契!H259)</f>
        <v/>
      </c>
      <c r="I259" s="521" t="str">
        <f>IF(【3】見・契!I259="","",【3】見・契!I259)</f>
        <v/>
      </c>
      <c r="J259" s="521" t="str">
        <f>IF(【3】見・契!J259="","",【3】見・契!J259)</f>
        <v/>
      </c>
      <c r="K259" s="539" t="str">
        <f>IF(【3】見・契!K259="","",【3】見・契!K259)</f>
        <v/>
      </c>
      <c r="L259" s="522" t="str">
        <f>IF(【3】見・契!L259="","",【3】見・契!L259)</f>
        <v/>
      </c>
      <c r="M259" s="523" t="str">
        <f>IF(【3】見・契!M259="","",【3】見・契!M259)</f>
        <v/>
      </c>
      <c r="N259" s="500" t="str">
        <f>IF(I259="","",(SUM(L259:M259)))</f>
        <v/>
      </c>
      <c r="O259" s="711" t="str">
        <f>IF(【3】見・契!O259="","",【3】見・契!O259)</f>
        <v/>
      </c>
      <c r="P259" s="502" t="str">
        <f t="shared" ref="P259:P262" si="48">IF(O259="","",(IF(O259="",0,(N259*O259))))</f>
        <v/>
      </c>
      <c r="Q259" s="829"/>
      <c r="R259" s="832"/>
      <c r="S259" s="832"/>
      <c r="T259" s="835"/>
      <c r="U259" s="832"/>
      <c r="V259" s="832"/>
      <c r="W259" s="1081"/>
      <c r="X259" s="1064" t="str">
        <f>IF(【3】見・契!X259="","",【3】見・契!X259)</f>
        <v/>
      </c>
    </row>
    <row r="260" spans="3:24" ht="19.5" customHeight="1">
      <c r="C260" s="1062"/>
      <c r="D260" s="845"/>
      <c r="E260" s="1065"/>
      <c r="F260" s="845"/>
      <c r="G260" s="851"/>
      <c r="H260" s="1074"/>
      <c r="I260" s="740" t="str">
        <f>IF(【3】見・契!I260="","",【3】見・契!I260)</f>
        <v/>
      </c>
      <c r="J260" s="524" t="str">
        <f>IF(【3】見・契!J260="","",【3】見・契!J260)</f>
        <v/>
      </c>
      <c r="K260" s="525" t="str">
        <f>IF(【3】見・契!K260="","",【3】見・契!K260)</f>
        <v/>
      </c>
      <c r="L260" s="526" t="str">
        <f>IF(【3】見・契!L260="","",【3】見・契!L260)</f>
        <v/>
      </c>
      <c r="M260" s="527" t="str">
        <f>IF(【3】見・契!M260="","",【3】見・契!M260)</f>
        <v/>
      </c>
      <c r="N260" s="290" t="str">
        <f>IF(I260="","",(SUM(L260:M260)))</f>
        <v/>
      </c>
      <c r="O260" s="528" t="str">
        <f>IF(【3】見・契!O260="","",【3】見・契!O260)</f>
        <v/>
      </c>
      <c r="P260" s="508" t="str">
        <f t="shared" si="48"/>
        <v/>
      </c>
      <c r="Q260" s="830"/>
      <c r="R260" s="833"/>
      <c r="S260" s="833"/>
      <c r="T260" s="836"/>
      <c r="U260" s="833"/>
      <c r="V260" s="833"/>
      <c r="W260" s="1081"/>
      <c r="X260" s="1065"/>
    </row>
    <row r="261" spans="3:24" ht="19.5" customHeight="1">
      <c r="C261" s="1062"/>
      <c r="D261" s="845"/>
      <c r="E261" s="1065"/>
      <c r="F261" s="845"/>
      <c r="G261" s="851"/>
      <c r="H261" s="1075"/>
      <c r="I261" s="524" t="str">
        <f>IF(【3】見・契!I261="","",【3】見・契!I261)</f>
        <v/>
      </c>
      <c r="J261" s="524" t="str">
        <f>IF(【3】見・契!J261="","",【3】見・契!J261)</f>
        <v/>
      </c>
      <c r="K261" s="525" t="str">
        <f>IF(【3】見・契!K261="","",【3】見・契!K261)</f>
        <v/>
      </c>
      <c r="L261" s="526" t="str">
        <f>IF(【3】見・契!L261="","",【3】見・契!L261)</f>
        <v/>
      </c>
      <c r="M261" s="527" t="str">
        <f>IF(【3】見・契!M261="","",【3】見・契!M261)</f>
        <v/>
      </c>
      <c r="N261" s="506" t="str">
        <f>IF(I261="","",(SUM(L261:M261)))</f>
        <v/>
      </c>
      <c r="O261" s="528" t="str">
        <f>IF(【3】見・契!O261="","",【3】見・契!O261)</f>
        <v/>
      </c>
      <c r="P261" s="508" t="str">
        <f t="shared" si="48"/>
        <v/>
      </c>
      <c r="Q261" s="830"/>
      <c r="R261" s="833"/>
      <c r="S261" s="833"/>
      <c r="T261" s="836"/>
      <c r="U261" s="833"/>
      <c r="V261" s="833"/>
      <c r="W261" s="1081"/>
      <c r="X261" s="1065"/>
    </row>
    <row r="262" spans="3:24" ht="19.5" customHeight="1">
      <c r="C262" s="1062"/>
      <c r="D262" s="845"/>
      <c r="E262" s="1065"/>
      <c r="F262" s="845"/>
      <c r="G262" s="851"/>
      <c r="H262" s="1075"/>
      <c r="I262" s="529" t="str">
        <f>IF(【3】見・契!I262="","",【3】見・契!I262)</f>
        <v/>
      </c>
      <c r="J262" s="529" t="str">
        <f>IF(【3】見・契!J262="","",【3】見・契!J262)</f>
        <v/>
      </c>
      <c r="K262" s="530" t="str">
        <f>IF(【3】見・契!K262="","",【3】見・契!K262)</f>
        <v/>
      </c>
      <c r="L262" s="531" t="str">
        <f>IF(【3】見・契!L262="","",【3】見・契!L262)</f>
        <v/>
      </c>
      <c r="M262" s="532" t="str">
        <f>IF(【3】見・契!M262="","",【3】見・契!M262)</f>
        <v/>
      </c>
      <c r="N262" s="506" t="str">
        <f>IF(I262="","",(SUM(L262:M262)))</f>
        <v/>
      </c>
      <c r="O262" s="533" t="str">
        <f>IF(【3】見・契!O262="","",【3】見・契!O262)</f>
        <v/>
      </c>
      <c r="P262" s="508" t="str">
        <f t="shared" si="48"/>
        <v/>
      </c>
      <c r="Q262" s="830"/>
      <c r="R262" s="833"/>
      <c r="S262" s="834"/>
      <c r="T262" s="837"/>
      <c r="U262" s="834"/>
      <c r="V262" s="834"/>
      <c r="W262" s="1081"/>
      <c r="X262" s="1065"/>
    </row>
    <row r="263" spans="3:24" ht="19.5" customHeight="1">
      <c r="C263" s="1063"/>
      <c r="D263" s="846"/>
      <c r="E263" s="1066"/>
      <c r="F263" s="846"/>
      <c r="G263" s="852"/>
      <c r="H263" s="1076"/>
      <c r="I263" s="509"/>
      <c r="J263" s="509"/>
      <c r="K263" s="511"/>
      <c r="L263" s="534"/>
      <c r="M263" s="535"/>
      <c r="N263" s="513"/>
      <c r="O263" s="588" t="s">
        <v>423</v>
      </c>
      <c r="P263" s="515">
        <f>SUM(P259:P262)</f>
        <v>0</v>
      </c>
      <c r="Q263" s="856"/>
      <c r="R263" s="857"/>
      <c r="S263" s="635" t="str">
        <f>IF(【3】見・契!S263="","",【3】見・契!S263)</f>
        <v/>
      </c>
      <c r="T263" s="636" t="str">
        <f>IF(【3】見・契!T263="","",【3】見・契!T263)</f>
        <v/>
      </c>
      <c r="U263" s="635">
        <f>IF(AND(R263="",T263=""),0,(SUM(Q263*R263+S263*T263)))</f>
        <v>0</v>
      </c>
      <c r="V263" s="520">
        <f>IF(AND(P263="",U263=""),"",SUM(P263+U263))</f>
        <v>0</v>
      </c>
      <c r="W263" s="1081"/>
      <c r="X263" s="1066"/>
    </row>
    <row r="264" spans="3:24" ht="19.5" customHeight="1">
      <c r="C264" s="1061" t="str">
        <f>IF(【3】見・契!C264="","",【3】見・契!C264)</f>
        <v/>
      </c>
      <c r="D264" s="844"/>
      <c r="E264" s="1064" t="str">
        <f>IF(【3】見・契!E264="","",【3】見・契!E264)</f>
        <v/>
      </c>
      <c r="F264" s="844"/>
      <c r="G264" s="850"/>
      <c r="H264" s="1073" t="str">
        <f>IF(【3】見・契!H264="","",【3】見・契!H264)</f>
        <v/>
      </c>
      <c r="I264" s="521" t="str">
        <f>IF(【3】見・契!I264="","",【3】見・契!I264)</f>
        <v/>
      </c>
      <c r="J264" s="521" t="str">
        <f>IF(【3】見・契!J264="","",【3】見・契!J264)</f>
        <v/>
      </c>
      <c r="K264" s="539" t="str">
        <f>IF(【3】見・契!K264="","",【3】見・契!K264)</f>
        <v/>
      </c>
      <c r="L264" s="522" t="str">
        <f>IF(【3】見・契!L264="","",【3】見・契!L264)</f>
        <v/>
      </c>
      <c r="M264" s="523" t="str">
        <f>IF(【3】見・契!M264="","",【3】見・契!M264)</f>
        <v/>
      </c>
      <c r="N264" s="500" t="str">
        <f>IF(I264="","",(SUM(L264:M264)))</f>
        <v/>
      </c>
      <c r="O264" s="711" t="str">
        <f>IF(【3】見・契!O264="","",【3】見・契!O264)</f>
        <v/>
      </c>
      <c r="P264" s="502" t="str">
        <f t="shared" ref="P264:P267" si="49">IF(O264="","",(IF(O264="",0,(N264*O264))))</f>
        <v/>
      </c>
      <c r="Q264" s="829"/>
      <c r="R264" s="832"/>
      <c r="S264" s="832"/>
      <c r="T264" s="835"/>
      <c r="U264" s="832"/>
      <c r="V264" s="832"/>
      <c r="W264" s="1081"/>
      <c r="X264" s="1064" t="str">
        <f>IF(【3】見・契!X264="","",【3】見・契!X264)</f>
        <v/>
      </c>
    </row>
    <row r="265" spans="3:24" ht="19.5" customHeight="1">
      <c r="C265" s="1062"/>
      <c r="D265" s="845"/>
      <c r="E265" s="1065"/>
      <c r="F265" s="845"/>
      <c r="G265" s="851"/>
      <c r="H265" s="1074"/>
      <c r="I265" s="740" t="str">
        <f>IF(【3】見・契!I265="","",【3】見・契!I265)</f>
        <v/>
      </c>
      <c r="J265" s="524" t="str">
        <f>IF(【3】見・契!J265="","",【3】見・契!J265)</f>
        <v/>
      </c>
      <c r="K265" s="525" t="str">
        <f>IF(【3】見・契!K265="","",【3】見・契!K265)</f>
        <v/>
      </c>
      <c r="L265" s="526" t="str">
        <f>IF(【3】見・契!L265="","",【3】見・契!L265)</f>
        <v/>
      </c>
      <c r="M265" s="527" t="str">
        <f>IF(【3】見・契!M265="","",【3】見・契!M265)</f>
        <v/>
      </c>
      <c r="N265" s="290" t="str">
        <f>IF(I265="","",(SUM(L265:M265)))</f>
        <v/>
      </c>
      <c r="O265" s="528" t="str">
        <f>IF(【3】見・契!O265="","",【3】見・契!O265)</f>
        <v/>
      </c>
      <c r="P265" s="508" t="str">
        <f t="shared" si="49"/>
        <v/>
      </c>
      <c r="Q265" s="830"/>
      <c r="R265" s="833"/>
      <c r="S265" s="833"/>
      <c r="T265" s="836"/>
      <c r="U265" s="833"/>
      <c r="V265" s="833"/>
      <c r="W265" s="1081"/>
      <c r="X265" s="1065"/>
    </row>
    <row r="266" spans="3:24" ht="19.5" customHeight="1">
      <c r="C266" s="1062"/>
      <c r="D266" s="845"/>
      <c r="E266" s="1065"/>
      <c r="F266" s="845"/>
      <c r="G266" s="851"/>
      <c r="H266" s="1075"/>
      <c r="I266" s="524" t="str">
        <f>IF(【3】見・契!I266="","",【3】見・契!I266)</f>
        <v/>
      </c>
      <c r="J266" s="524" t="str">
        <f>IF(【3】見・契!J266="","",【3】見・契!J266)</f>
        <v/>
      </c>
      <c r="K266" s="525" t="str">
        <f>IF(【3】見・契!K266="","",【3】見・契!K266)</f>
        <v/>
      </c>
      <c r="L266" s="526" t="str">
        <f>IF(【3】見・契!L266="","",【3】見・契!L266)</f>
        <v/>
      </c>
      <c r="M266" s="527" t="str">
        <f>IF(【3】見・契!M266="","",【3】見・契!M266)</f>
        <v/>
      </c>
      <c r="N266" s="506" t="str">
        <f>IF(I266="","",(SUM(L266:M266)))</f>
        <v/>
      </c>
      <c r="O266" s="528" t="str">
        <f>IF(【3】見・契!O266="","",【3】見・契!O266)</f>
        <v/>
      </c>
      <c r="P266" s="508" t="str">
        <f t="shared" si="49"/>
        <v/>
      </c>
      <c r="Q266" s="830"/>
      <c r="R266" s="833"/>
      <c r="S266" s="833"/>
      <c r="T266" s="836"/>
      <c r="U266" s="833"/>
      <c r="V266" s="833"/>
      <c r="W266" s="1081"/>
      <c r="X266" s="1065"/>
    </row>
    <row r="267" spans="3:24" ht="19.5" customHeight="1">
      <c r="C267" s="1062"/>
      <c r="D267" s="845"/>
      <c r="E267" s="1065"/>
      <c r="F267" s="845"/>
      <c r="G267" s="851"/>
      <c r="H267" s="1075"/>
      <c r="I267" s="529" t="str">
        <f>IF(【3】見・契!I267="","",【3】見・契!I267)</f>
        <v/>
      </c>
      <c r="J267" s="529" t="str">
        <f>IF(【3】見・契!J267="","",【3】見・契!J267)</f>
        <v/>
      </c>
      <c r="K267" s="530" t="str">
        <f>IF(【3】見・契!K267="","",【3】見・契!K267)</f>
        <v/>
      </c>
      <c r="L267" s="531" t="str">
        <f>IF(【3】見・契!L267="","",【3】見・契!L267)</f>
        <v/>
      </c>
      <c r="M267" s="532" t="str">
        <f>IF(【3】見・契!M267="","",【3】見・契!M267)</f>
        <v/>
      </c>
      <c r="N267" s="506" t="str">
        <f>IF(I267="","",(SUM(L267:M267)))</f>
        <v/>
      </c>
      <c r="O267" s="533" t="str">
        <f>IF(【3】見・契!O267="","",【3】見・契!O267)</f>
        <v/>
      </c>
      <c r="P267" s="508" t="str">
        <f t="shared" si="49"/>
        <v/>
      </c>
      <c r="Q267" s="830"/>
      <c r="R267" s="833"/>
      <c r="S267" s="834"/>
      <c r="T267" s="837"/>
      <c r="U267" s="834"/>
      <c r="V267" s="834"/>
      <c r="W267" s="1081"/>
      <c r="X267" s="1065"/>
    </row>
    <row r="268" spans="3:24" ht="19.5" customHeight="1">
      <c r="C268" s="1063"/>
      <c r="D268" s="846"/>
      <c r="E268" s="1066"/>
      <c r="F268" s="846"/>
      <c r="G268" s="852"/>
      <c r="H268" s="1076"/>
      <c r="I268" s="509"/>
      <c r="J268" s="509"/>
      <c r="K268" s="511"/>
      <c r="L268" s="534"/>
      <c r="M268" s="535"/>
      <c r="N268" s="513"/>
      <c r="O268" s="588" t="s">
        <v>423</v>
      </c>
      <c r="P268" s="515">
        <f>SUM(P264:P267)</f>
        <v>0</v>
      </c>
      <c r="Q268" s="856"/>
      <c r="R268" s="857"/>
      <c r="S268" s="635" t="str">
        <f>IF(【3】見・契!S268="","",【3】見・契!S268)</f>
        <v/>
      </c>
      <c r="T268" s="636" t="str">
        <f>IF(【3】見・契!T268="","",【3】見・契!T268)</f>
        <v/>
      </c>
      <c r="U268" s="635">
        <f>IF(AND(R268="",T268=""),0,(SUM(Q268*R268+S268*T268)))</f>
        <v>0</v>
      </c>
      <c r="V268" s="520">
        <f>IF(AND(P268="",U268=""),"",SUM(P268+U268))</f>
        <v>0</v>
      </c>
      <c r="W268" s="1081"/>
      <c r="X268" s="1066"/>
    </row>
    <row r="269" spans="3:24" ht="19.5" customHeight="1">
      <c r="C269" s="1061" t="str">
        <f>IF(【3】見・契!C269="","",【3】見・契!C269)</f>
        <v/>
      </c>
      <c r="D269" s="844"/>
      <c r="E269" s="1064" t="str">
        <f>IF(【3】見・契!E269="","",【3】見・契!E269)</f>
        <v/>
      </c>
      <c r="F269" s="844"/>
      <c r="G269" s="850"/>
      <c r="H269" s="1073" t="str">
        <f>IF(【3】見・契!H269="","",【3】見・契!H269)</f>
        <v/>
      </c>
      <c r="I269" s="521" t="str">
        <f>IF(【3】見・契!I269="","",【3】見・契!I269)</f>
        <v/>
      </c>
      <c r="J269" s="521" t="str">
        <f>IF(【3】見・契!J269="","",【3】見・契!J269)</f>
        <v/>
      </c>
      <c r="K269" s="539" t="str">
        <f>IF(【3】見・契!K269="","",【3】見・契!K269)</f>
        <v/>
      </c>
      <c r="L269" s="522" t="str">
        <f>IF(【3】見・契!L269="","",【3】見・契!L269)</f>
        <v/>
      </c>
      <c r="M269" s="523" t="str">
        <f>IF(【3】見・契!M269="","",【3】見・契!M269)</f>
        <v/>
      </c>
      <c r="N269" s="500" t="str">
        <f>IF(I269="","",(SUM(L269:M269)))</f>
        <v/>
      </c>
      <c r="O269" s="711" t="str">
        <f>IF(【3】見・契!O269="","",【3】見・契!O269)</f>
        <v/>
      </c>
      <c r="P269" s="502" t="str">
        <f t="shared" ref="P269:P272" si="50">IF(O269="","",(IF(O269="",0,(N269*O269))))</f>
        <v/>
      </c>
      <c r="Q269" s="829"/>
      <c r="R269" s="832"/>
      <c r="S269" s="832"/>
      <c r="T269" s="835"/>
      <c r="U269" s="832"/>
      <c r="V269" s="832"/>
      <c r="W269" s="1081"/>
      <c r="X269" s="1064" t="str">
        <f>IF(【3】見・契!X269="","",【3】見・契!X269)</f>
        <v/>
      </c>
    </row>
    <row r="270" spans="3:24" ht="19.5" customHeight="1">
      <c r="C270" s="1062"/>
      <c r="D270" s="845"/>
      <c r="E270" s="1065"/>
      <c r="F270" s="845"/>
      <c r="G270" s="851"/>
      <c r="H270" s="1074"/>
      <c r="I270" s="740" t="str">
        <f>IF(【3】見・契!I270="","",【3】見・契!I270)</f>
        <v/>
      </c>
      <c r="J270" s="524" t="str">
        <f>IF(【3】見・契!J270="","",【3】見・契!J270)</f>
        <v/>
      </c>
      <c r="K270" s="525" t="str">
        <f>IF(【3】見・契!K270="","",【3】見・契!K270)</f>
        <v/>
      </c>
      <c r="L270" s="526" t="str">
        <f>IF(【3】見・契!L270="","",【3】見・契!L270)</f>
        <v/>
      </c>
      <c r="M270" s="527" t="str">
        <f>IF(【3】見・契!M270="","",【3】見・契!M270)</f>
        <v/>
      </c>
      <c r="N270" s="290" t="str">
        <f>IF(I270="","",(SUM(L270:M270)))</f>
        <v/>
      </c>
      <c r="O270" s="528" t="str">
        <f>IF(【3】見・契!O270="","",【3】見・契!O270)</f>
        <v/>
      </c>
      <c r="P270" s="508" t="str">
        <f t="shared" si="50"/>
        <v/>
      </c>
      <c r="Q270" s="830"/>
      <c r="R270" s="833"/>
      <c r="S270" s="833"/>
      <c r="T270" s="836"/>
      <c r="U270" s="833"/>
      <c r="V270" s="833"/>
      <c r="W270" s="1081"/>
      <c r="X270" s="1065"/>
    </row>
    <row r="271" spans="3:24" ht="19.5" customHeight="1">
      <c r="C271" s="1062"/>
      <c r="D271" s="845"/>
      <c r="E271" s="1065"/>
      <c r="F271" s="845"/>
      <c r="G271" s="851"/>
      <c r="H271" s="1075"/>
      <c r="I271" s="524" t="str">
        <f>IF(【3】見・契!I271="","",【3】見・契!I271)</f>
        <v/>
      </c>
      <c r="J271" s="524" t="str">
        <f>IF(【3】見・契!J271="","",【3】見・契!J271)</f>
        <v/>
      </c>
      <c r="K271" s="525" t="str">
        <f>IF(【3】見・契!K271="","",【3】見・契!K271)</f>
        <v/>
      </c>
      <c r="L271" s="526" t="str">
        <f>IF(【3】見・契!L271="","",【3】見・契!L271)</f>
        <v/>
      </c>
      <c r="M271" s="527" t="str">
        <f>IF(【3】見・契!M271="","",【3】見・契!M271)</f>
        <v/>
      </c>
      <c r="N271" s="506" t="str">
        <f>IF(I271="","",(SUM(L271:M271)))</f>
        <v/>
      </c>
      <c r="O271" s="528" t="str">
        <f>IF(【3】見・契!O271="","",【3】見・契!O271)</f>
        <v/>
      </c>
      <c r="P271" s="508" t="str">
        <f t="shared" si="50"/>
        <v/>
      </c>
      <c r="Q271" s="830"/>
      <c r="R271" s="833"/>
      <c r="S271" s="833"/>
      <c r="T271" s="836"/>
      <c r="U271" s="833"/>
      <c r="V271" s="833"/>
      <c r="W271" s="1081"/>
      <c r="X271" s="1065"/>
    </row>
    <row r="272" spans="3:24" ht="19.5" customHeight="1">
      <c r="C272" s="1062"/>
      <c r="D272" s="845"/>
      <c r="E272" s="1065"/>
      <c r="F272" s="845"/>
      <c r="G272" s="851"/>
      <c r="H272" s="1075"/>
      <c r="I272" s="529" t="str">
        <f>IF(【3】見・契!I272="","",【3】見・契!I272)</f>
        <v/>
      </c>
      <c r="J272" s="529" t="str">
        <f>IF(【3】見・契!J272="","",【3】見・契!J272)</f>
        <v/>
      </c>
      <c r="K272" s="530" t="str">
        <f>IF(【3】見・契!K272="","",【3】見・契!K272)</f>
        <v/>
      </c>
      <c r="L272" s="531" t="str">
        <f>IF(【3】見・契!L272="","",【3】見・契!L272)</f>
        <v/>
      </c>
      <c r="M272" s="532" t="str">
        <f>IF(【3】見・契!M272="","",【3】見・契!M272)</f>
        <v/>
      </c>
      <c r="N272" s="506" t="str">
        <f>IF(I272="","",(SUM(L272:M272)))</f>
        <v/>
      </c>
      <c r="O272" s="533" t="str">
        <f>IF(【3】見・契!O272="","",【3】見・契!O272)</f>
        <v/>
      </c>
      <c r="P272" s="508" t="str">
        <f t="shared" si="50"/>
        <v/>
      </c>
      <c r="Q272" s="830"/>
      <c r="R272" s="833"/>
      <c r="S272" s="834"/>
      <c r="T272" s="837"/>
      <c r="U272" s="834"/>
      <c r="V272" s="834"/>
      <c r="W272" s="1081"/>
      <c r="X272" s="1065"/>
    </row>
    <row r="273" spans="3:24" ht="19.5" customHeight="1">
      <c r="C273" s="1063"/>
      <c r="D273" s="846"/>
      <c r="E273" s="1066"/>
      <c r="F273" s="846"/>
      <c r="G273" s="852"/>
      <c r="H273" s="1076"/>
      <c r="I273" s="509"/>
      <c r="J273" s="509"/>
      <c r="K273" s="511"/>
      <c r="L273" s="534"/>
      <c r="M273" s="535"/>
      <c r="N273" s="513"/>
      <c r="O273" s="588" t="s">
        <v>423</v>
      </c>
      <c r="P273" s="515">
        <f>SUM(P269:P272)</f>
        <v>0</v>
      </c>
      <c r="Q273" s="856"/>
      <c r="R273" s="857"/>
      <c r="S273" s="635" t="str">
        <f>IF(【3】見・契!S273="","",【3】見・契!S273)</f>
        <v/>
      </c>
      <c r="T273" s="636" t="str">
        <f>IF(【3】見・契!T273="","",【3】見・契!T273)</f>
        <v/>
      </c>
      <c r="U273" s="635">
        <f>IF(AND(R273="",T273=""),0,(SUM(Q273*R273+S273*T273)))</f>
        <v>0</v>
      </c>
      <c r="V273" s="520">
        <f>IF(AND(P273="",U273=""),"",SUM(P273+U273))</f>
        <v>0</v>
      </c>
      <c r="W273" s="1081"/>
      <c r="X273" s="1066"/>
    </row>
    <row r="274" spans="3:24" ht="19.5" customHeight="1">
      <c r="C274" s="1061" t="str">
        <f>IF(【3】見・契!C274="","",【3】見・契!C274)</f>
        <v/>
      </c>
      <c r="D274" s="844"/>
      <c r="E274" s="1064" t="str">
        <f>IF(【3】見・契!E274="","",【3】見・契!E274)</f>
        <v/>
      </c>
      <c r="F274" s="844"/>
      <c r="G274" s="850"/>
      <c r="H274" s="1073" t="str">
        <f>IF(【3】見・契!H274="","",【3】見・契!H274)</f>
        <v/>
      </c>
      <c r="I274" s="521" t="str">
        <f>IF(【3】見・契!I274="","",【3】見・契!I274)</f>
        <v/>
      </c>
      <c r="J274" s="521" t="str">
        <f>IF(【3】見・契!J274="","",【3】見・契!J274)</f>
        <v/>
      </c>
      <c r="K274" s="539" t="str">
        <f>IF(【3】見・契!K274="","",【3】見・契!K274)</f>
        <v/>
      </c>
      <c r="L274" s="522" t="str">
        <f>IF(【3】見・契!L274="","",【3】見・契!L274)</f>
        <v/>
      </c>
      <c r="M274" s="523" t="str">
        <f>IF(【3】見・契!M274="","",【3】見・契!M274)</f>
        <v/>
      </c>
      <c r="N274" s="500" t="str">
        <f>IF(I274="","",(SUM(L274:M274)))</f>
        <v/>
      </c>
      <c r="O274" s="711" t="str">
        <f>IF(【3】見・契!O274="","",【3】見・契!O274)</f>
        <v/>
      </c>
      <c r="P274" s="502" t="str">
        <f t="shared" ref="P274:P277" si="51">IF(O274="","",(IF(O274="",0,(N274*O274))))</f>
        <v/>
      </c>
      <c r="Q274" s="829"/>
      <c r="R274" s="832"/>
      <c r="S274" s="832"/>
      <c r="T274" s="835"/>
      <c r="U274" s="832"/>
      <c r="V274" s="832"/>
      <c r="W274" s="1081"/>
      <c r="X274" s="1064" t="str">
        <f>IF(【3】見・契!X274="","",【3】見・契!X274)</f>
        <v/>
      </c>
    </row>
    <row r="275" spans="3:24" ht="19.5" customHeight="1">
      <c r="C275" s="1062"/>
      <c r="D275" s="845"/>
      <c r="E275" s="1065"/>
      <c r="F275" s="845"/>
      <c r="G275" s="851"/>
      <c r="H275" s="1074"/>
      <c r="I275" s="740" t="str">
        <f>IF(【3】見・契!I275="","",【3】見・契!I275)</f>
        <v/>
      </c>
      <c r="J275" s="524" t="str">
        <f>IF(【3】見・契!J275="","",【3】見・契!J275)</f>
        <v/>
      </c>
      <c r="K275" s="525" t="str">
        <f>IF(【3】見・契!K275="","",【3】見・契!K275)</f>
        <v/>
      </c>
      <c r="L275" s="526" t="str">
        <f>IF(【3】見・契!L275="","",【3】見・契!L275)</f>
        <v/>
      </c>
      <c r="M275" s="527" t="str">
        <f>IF(【3】見・契!M275="","",【3】見・契!M275)</f>
        <v/>
      </c>
      <c r="N275" s="290" t="str">
        <f>IF(I275="","",(SUM(L275:M275)))</f>
        <v/>
      </c>
      <c r="O275" s="528" t="str">
        <f>IF(【3】見・契!O275="","",【3】見・契!O275)</f>
        <v/>
      </c>
      <c r="P275" s="508" t="str">
        <f t="shared" si="51"/>
        <v/>
      </c>
      <c r="Q275" s="830"/>
      <c r="R275" s="833"/>
      <c r="S275" s="833"/>
      <c r="T275" s="836"/>
      <c r="U275" s="833"/>
      <c r="V275" s="833"/>
      <c r="W275" s="1081"/>
      <c r="X275" s="1065"/>
    </row>
    <row r="276" spans="3:24" ht="19.5" customHeight="1">
      <c r="C276" s="1062"/>
      <c r="D276" s="845"/>
      <c r="E276" s="1065"/>
      <c r="F276" s="845"/>
      <c r="G276" s="851"/>
      <c r="H276" s="1075"/>
      <c r="I276" s="524" t="str">
        <f>IF(【3】見・契!I276="","",【3】見・契!I276)</f>
        <v/>
      </c>
      <c r="J276" s="524" t="str">
        <f>IF(【3】見・契!J276="","",【3】見・契!J276)</f>
        <v/>
      </c>
      <c r="K276" s="525" t="str">
        <f>IF(【3】見・契!K276="","",【3】見・契!K276)</f>
        <v/>
      </c>
      <c r="L276" s="526" t="str">
        <f>IF(【3】見・契!L276="","",【3】見・契!L276)</f>
        <v/>
      </c>
      <c r="M276" s="527" t="str">
        <f>IF(【3】見・契!M276="","",【3】見・契!M276)</f>
        <v/>
      </c>
      <c r="N276" s="506" t="str">
        <f>IF(I276="","",(SUM(L276:M276)))</f>
        <v/>
      </c>
      <c r="O276" s="528" t="str">
        <f>IF(【3】見・契!O276="","",【3】見・契!O276)</f>
        <v/>
      </c>
      <c r="P276" s="508" t="str">
        <f t="shared" si="51"/>
        <v/>
      </c>
      <c r="Q276" s="830"/>
      <c r="R276" s="833"/>
      <c r="S276" s="833"/>
      <c r="T276" s="836"/>
      <c r="U276" s="833"/>
      <c r="V276" s="833"/>
      <c r="W276" s="1081"/>
      <c r="X276" s="1065"/>
    </row>
    <row r="277" spans="3:24" ht="19.5" customHeight="1">
      <c r="C277" s="1062"/>
      <c r="D277" s="845"/>
      <c r="E277" s="1065"/>
      <c r="F277" s="845"/>
      <c r="G277" s="851"/>
      <c r="H277" s="1075"/>
      <c r="I277" s="529" t="str">
        <f>IF(【3】見・契!I277="","",【3】見・契!I277)</f>
        <v/>
      </c>
      <c r="J277" s="529" t="str">
        <f>IF(【3】見・契!J277="","",【3】見・契!J277)</f>
        <v/>
      </c>
      <c r="K277" s="530" t="str">
        <f>IF(【3】見・契!K277="","",【3】見・契!K277)</f>
        <v/>
      </c>
      <c r="L277" s="531" t="str">
        <f>IF(【3】見・契!L277="","",【3】見・契!L277)</f>
        <v/>
      </c>
      <c r="M277" s="532" t="str">
        <f>IF(【3】見・契!M277="","",【3】見・契!M277)</f>
        <v/>
      </c>
      <c r="N277" s="506" t="str">
        <f>IF(I277="","",(SUM(L277:M277)))</f>
        <v/>
      </c>
      <c r="O277" s="533" t="str">
        <f>IF(【3】見・契!O277="","",【3】見・契!O277)</f>
        <v/>
      </c>
      <c r="P277" s="508" t="str">
        <f t="shared" si="51"/>
        <v/>
      </c>
      <c r="Q277" s="830"/>
      <c r="R277" s="833"/>
      <c r="S277" s="834"/>
      <c r="T277" s="837"/>
      <c r="U277" s="834"/>
      <c r="V277" s="834"/>
      <c r="W277" s="1081"/>
      <c r="X277" s="1065"/>
    </row>
    <row r="278" spans="3:24" ht="19.5" customHeight="1">
      <c r="C278" s="1063"/>
      <c r="D278" s="846"/>
      <c r="E278" s="1066"/>
      <c r="F278" s="846"/>
      <c r="G278" s="852"/>
      <c r="H278" s="1076"/>
      <c r="I278" s="509"/>
      <c r="J278" s="509"/>
      <c r="K278" s="511"/>
      <c r="L278" s="534"/>
      <c r="M278" s="535"/>
      <c r="N278" s="513"/>
      <c r="O278" s="588" t="s">
        <v>423</v>
      </c>
      <c r="P278" s="515">
        <f>SUM(P274:P277)</f>
        <v>0</v>
      </c>
      <c r="Q278" s="856"/>
      <c r="R278" s="857"/>
      <c r="S278" s="635" t="str">
        <f>IF(【3】見・契!S278="","",【3】見・契!S278)</f>
        <v/>
      </c>
      <c r="T278" s="636" t="str">
        <f>IF(【3】見・契!T278="","",【3】見・契!T278)</f>
        <v/>
      </c>
      <c r="U278" s="635">
        <f>IF(AND(R278="",T278=""),0,(SUM(Q278*R278+S278*T278)))</f>
        <v>0</v>
      </c>
      <c r="V278" s="520">
        <f>IF(AND(P278="",U278=""),"",SUM(P278+U278))</f>
        <v>0</v>
      </c>
      <c r="W278" s="1081"/>
      <c r="X278" s="1066"/>
    </row>
    <row r="279" spans="3:24" ht="19.5" customHeight="1">
      <c r="C279" s="1061" t="str">
        <f>IF(【3】見・契!C279="","",【3】見・契!C279)</f>
        <v/>
      </c>
      <c r="D279" s="844"/>
      <c r="E279" s="1064" t="str">
        <f>IF(【3】見・契!E279="","",【3】見・契!E279)</f>
        <v/>
      </c>
      <c r="F279" s="844"/>
      <c r="G279" s="850"/>
      <c r="H279" s="1073" t="str">
        <f>IF(【3】見・契!H279="","",【3】見・契!H279)</f>
        <v/>
      </c>
      <c r="I279" s="521" t="str">
        <f>IF(【3】見・契!I279="","",【3】見・契!I279)</f>
        <v/>
      </c>
      <c r="J279" s="521" t="str">
        <f>IF(【3】見・契!J279="","",【3】見・契!J279)</f>
        <v/>
      </c>
      <c r="K279" s="539" t="str">
        <f>IF(【3】見・契!K279="","",【3】見・契!K279)</f>
        <v/>
      </c>
      <c r="L279" s="522" t="str">
        <f>IF(【3】見・契!L279="","",【3】見・契!L279)</f>
        <v/>
      </c>
      <c r="M279" s="523" t="str">
        <f>IF(【3】見・契!M279="","",【3】見・契!M279)</f>
        <v/>
      </c>
      <c r="N279" s="500" t="str">
        <f>IF(I279="","",(SUM(L279:M279)))</f>
        <v/>
      </c>
      <c r="O279" s="711" t="str">
        <f>IF(【3】見・契!O279="","",【3】見・契!O279)</f>
        <v/>
      </c>
      <c r="P279" s="502" t="str">
        <f t="shared" ref="P279:P282" si="52">IF(O279="","",(IF(O279="",0,(N279*O279))))</f>
        <v/>
      </c>
      <c r="Q279" s="829"/>
      <c r="R279" s="832"/>
      <c r="S279" s="832"/>
      <c r="T279" s="835"/>
      <c r="U279" s="832"/>
      <c r="V279" s="832"/>
      <c r="W279" s="1081"/>
      <c r="X279" s="1064" t="str">
        <f>IF(【3】見・契!X279="","",【3】見・契!X279)</f>
        <v/>
      </c>
    </row>
    <row r="280" spans="3:24" ht="19.5" customHeight="1">
      <c r="C280" s="1062"/>
      <c r="D280" s="845"/>
      <c r="E280" s="1065"/>
      <c r="F280" s="845"/>
      <c r="G280" s="851"/>
      <c r="H280" s="1074"/>
      <c r="I280" s="740" t="str">
        <f>IF(【3】見・契!I280="","",【3】見・契!I280)</f>
        <v/>
      </c>
      <c r="J280" s="524" t="str">
        <f>IF(【3】見・契!J280="","",【3】見・契!J280)</f>
        <v/>
      </c>
      <c r="K280" s="525" t="str">
        <f>IF(【3】見・契!K280="","",【3】見・契!K280)</f>
        <v/>
      </c>
      <c r="L280" s="526" t="str">
        <f>IF(【3】見・契!L280="","",【3】見・契!L280)</f>
        <v/>
      </c>
      <c r="M280" s="527" t="str">
        <f>IF(【3】見・契!M280="","",【3】見・契!M280)</f>
        <v/>
      </c>
      <c r="N280" s="290" t="str">
        <f>IF(I280="","",(SUM(L280:M280)))</f>
        <v/>
      </c>
      <c r="O280" s="528" t="str">
        <f>IF(【3】見・契!O280="","",【3】見・契!O280)</f>
        <v/>
      </c>
      <c r="P280" s="508" t="str">
        <f t="shared" si="52"/>
        <v/>
      </c>
      <c r="Q280" s="830"/>
      <c r="R280" s="833"/>
      <c r="S280" s="833"/>
      <c r="T280" s="836"/>
      <c r="U280" s="833"/>
      <c r="V280" s="833"/>
      <c r="W280" s="1081"/>
      <c r="X280" s="1065"/>
    </row>
    <row r="281" spans="3:24" ht="19.5" customHeight="1">
      <c r="C281" s="1062"/>
      <c r="D281" s="845"/>
      <c r="E281" s="1065"/>
      <c r="F281" s="845"/>
      <c r="G281" s="851"/>
      <c r="H281" s="1075"/>
      <c r="I281" s="524" t="str">
        <f>IF(【3】見・契!I281="","",【3】見・契!I281)</f>
        <v/>
      </c>
      <c r="J281" s="524" t="str">
        <f>IF(【3】見・契!J281="","",【3】見・契!J281)</f>
        <v/>
      </c>
      <c r="K281" s="525" t="str">
        <f>IF(【3】見・契!K281="","",【3】見・契!K281)</f>
        <v/>
      </c>
      <c r="L281" s="526" t="str">
        <f>IF(【3】見・契!L281="","",【3】見・契!L281)</f>
        <v/>
      </c>
      <c r="M281" s="527" t="str">
        <f>IF(【3】見・契!M281="","",【3】見・契!M281)</f>
        <v/>
      </c>
      <c r="N281" s="506" t="str">
        <f>IF(I281="","",(SUM(L281:M281)))</f>
        <v/>
      </c>
      <c r="O281" s="528" t="str">
        <f>IF(【3】見・契!O281="","",【3】見・契!O281)</f>
        <v/>
      </c>
      <c r="P281" s="508" t="str">
        <f t="shared" si="52"/>
        <v/>
      </c>
      <c r="Q281" s="830"/>
      <c r="R281" s="833"/>
      <c r="S281" s="833"/>
      <c r="T281" s="836"/>
      <c r="U281" s="833"/>
      <c r="V281" s="833"/>
      <c r="W281" s="1081"/>
      <c r="X281" s="1065"/>
    </row>
    <row r="282" spans="3:24" ht="19.5" customHeight="1">
      <c r="C282" s="1062"/>
      <c r="D282" s="845"/>
      <c r="E282" s="1065"/>
      <c r="F282" s="845"/>
      <c r="G282" s="851"/>
      <c r="H282" s="1075"/>
      <c r="I282" s="529" t="str">
        <f>IF(【3】見・契!I282="","",【3】見・契!I282)</f>
        <v/>
      </c>
      <c r="J282" s="529" t="str">
        <f>IF(【3】見・契!J282="","",【3】見・契!J282)</f>
        <v/>
      </c>
      <c r="K282" s="530" t="str">
        <f>IF(【3】見・契!K282="","",【3】見・契!K282)</f>
        <v/>
      </c>
      <c r="L282" s="531" t="str">
        <f>IF(【3】見・契!L282="","",【3】見・契!L282)</f>
        <v/>
      </c>
      <c r="M282" s="532" t="str">
        <f>IF(【3】見・契!M282="","",【3】見・契!M282)</f>
        <v/>
      </c>
      <c r="N282" s="506" t="str">
        <f>IF(I282="","",(SUM(L282:M282)))</f>
        <v/>
      </c>
      <c r="O282" s="533" t="str">
        <f>IF(【3】見・契!O282="","",【3】見・契!O282)</f>
        <v/>
      </c>
      <c r="P282" s="508" t="str">
        <f t="shared" si="52"/>
        <v/>
      </c>
      <c r="Q282" s="830"/>
      <c r="R282" s="833"/>
      <c r="S282" s="834"/>
      <c r="T282" s="837"/>
      <c r="U282" s="834"/>
      <c r="V282" s="834"/>
      <c r="W282" s="1081"/>
      <c r="X282" s="1065"/>
    </row>
    <row r="283" spans="3:24" ht="19.5" customHeight="1">
      <c r="C283" s="1063"/>
      <c r="D283" s="846"/>
      <c r="E283" s="1066"/>
      <c r="F283" s="846"/>
      <c r="G283" s="852"/>
      <c r="H283" s="1076"/>
      <c r="I283" s="509"/>
      <c r="J283" s="509"/>
      <c r="K283" s="511"/>
      <c r="L283" s="534"/>
      <c r="M283" s="535"/>
      <c r="N283" s="513"/>
      <c r="O283" s="588" t="s">
        <v>423</v>
      </c>
      <c r="P283" s="515">
        <f>SUM(P279:P282)</f>
        <v>0</v>
      </c>
      <c r="Q283" s="856"/>
      <c r="R283" s="857"/>
      <c r="S283" s="635" t="str">
        <f>IF(【3】見・契!S283="","",【3】見・契!S283)</f>
        <v/>
      </c>
      <c r="T283" s="636" t="str">
        <f>IF(【3】見・契!T283="","",【3】見・契!T283)</f>
        <v/>
      </c>
      <c r="U283" s="635">
        <f>IF(AND(R283="",T283=""),0,(SUM(Q283*R283+S283*T283)))</f>
        <v>0</v>
      </c>
      <c r="V283" s="520">
        <f>IF(AND(P283="",U283=""),"",SUM(P283+U283))</f>
        <v>0</v>
      </c>
      <c r="W283" s="1081"/>
      <c r="X283" s="1066"/>
    </row>
    <row r="284" spans="3:24" ht="19.5" customHeight="1">
      <c r="C284" s="1061" t="str">
        <f>IF(【3】見・契!C284="","",【3】見・契!C284)</f>
        <v/>
      </c>
      <c r="D284" s="844"/>
      <c r="E284" s="1064" t="str">
        <f>IF(【3】見・契!E284="","",【3】見・契!E284)</f>
        <v/>
      </c>
      <c r="F284" s="844"/>
      <c r="G284" s="850"/>
      <c r="H284" s="1073" t="str">
        <f>IF(【3】見・契!H284="","",【3】見・契!H284)</f>
        <v/>
      </c>
      <c r="I284" s="521" t="str">
        <f>IF(【3】見・契!I284="","",【3】見・契!I284)</f>
        <v/>
      </c>
      <c r="J284" s="521" t="str">
        <f>IF(【3】見・契!J284="","",【3】見・契!J284)</f>
        <v/>
      </c>
      <c r="K284" s="539" t="str">
        <f>IF(【3】見・契!K284="","",【3】見・契!K284)</f>
        <v/>
      </c>
      <c r="L284" s="522" t="str">
        <f>IF(【3】見・契!L284="","",【3】見・契!L284)</f>
        <v/>
      </c>
      <c r="M284" s="523" t="str">
        <f>IF(【3】見・契!M284="","",【3】見・契!M284)</f>
        <v/>
      </c>
      <c r="N284" s="500" t="str">
        <f>IF(I284="","",(SUM(L284:M284)))</f>
        <v/>
      </c>
      <c r="O284" s="711" t="str">
        <f>IF(【3】見・契!O284="","",【3】見・契!O284)</f>
        <v/>
      </c>
      <c r="P284" s="502" t="str">
        <f t="shared" ref="P284:P287" si="53">IF(O284="","",(IF(O284="",0,(N284*O284))))</f>
        <v/>
      </c>
      <c r="Q284" s="829"/>
      <c r="R284" s="832"/>
      <c r="S284" s="832"/>
      <c r="T284" s="835"/>
      <c r="U284" s="832"/>
      <c r="V284" s="832"/>
      <c r="W284" s="1081"/>
      <c r="X284" s="1064" t="str">
        <f>IF(【3】見・契!X284="","",【3】見・契!X284)</f>
        <v/>
      </c>
    </row>
    <row r="285" spans="3:24" ht="19.5" customHeight="1">
      <c r="C285" s="1062"/>
      <c r="D285" s="845"/>
      <c r="E285" s="1065"/>
      <c r="F285" s="845"/>
      <c r="G285" s="851"/>
      <c r="H285" s="1074"/>
      <c r="I285" s="740" t="str">
        <f>IF(【3】見・契!I285="","",【3】見・契!I285)</f>
        <v/>
      </c>
      <c r="J285" s="524" t="str">
        <f>IF(【3】見・契!J285="","",【3】見・契!J285)</f>
        <v/>
      </c>
      <c r="K285" s="525" t="str">
        <f>IF(【3】見・契!K285="","",【3】見・契!K285)</f>
        <v/>
      </c>
      <c r="L285" s="526" t="str">
        <f>IF(【3】見・契!L285="","",【3】見・契!L285)</f>
        <v/>
      </c>
      <c r="M285" s="527" t="str">
        <f>IF(【3】見・契!M285="","",【3】見・契!M285)</f>
        <v/>
      </c>
      <c r="N285" s="290" t="str">
        <f>IF(I285="","",(SUM(L285:M285)))</f>
        <v/>
      </c>
      <c r="O285" s="528" t="str">
        <f>IF(【3】見・契!O285="","",【3】見・契!O285)</f>
        <v/>
      </c>
      <c r="P285" s="508" t="str">
        <f t="shared" si="53"/>
        <v/>
      </c>
      <c r="Q285" s="830"/>
      <c r="R285" s="833"/>
      <c r="S285" s="833"/>
      <c r="T285" s="836"/>
      <c r="U285" s="833"/>
      <c r="V285" s="833"/>
      <c r="W285" s="1081"/>
      <c r="X285" s="1065"/>
    </row>
    <row r="286" spans="3:24" ht="19.5" customHeight="1">
      <c r="C286" s="1062"/>
      <c r="D286" s="845"/>
      <c r="E286" s="1065"/>
      <c r="F286" s="845"/>
      <c r="G286" s="851"/>
      <c r="H286" s="1075"/>
      <c r="I286" s="524" t="str">
        <f>IF(【3】見・契!I286="","",【3】見・契!I286)</f>
        <v/>
      </c>
      <c r="J286" s="524" t="str">
        <f>IF(【3】見・契!J286="","",【3】見・契!J286)</f>
        <v/>
      </c>
      <c r="K286" s="525" t="str">
        <f>IF(【3】見・契!K286="","",【3】見・契!K286)</f>
        <v/>
      </c>
      <c r="L286" s="526" t="str">
        <f>IF(【3】見・契!L286="","",【3】見・契!L286)</f>
        <v/>
      </c>
      <c r="M286" s="527" t="str">
        <f>IF(【3】見・契!M286="","",【3】見・契!M286)</f>
        <v/>
      </c>
      <c r="N286" s="506" t="str">
        <f>IF(I286="","",(SUM(L286:M286)))</f>
        <v/>
      </c>
      <c r="O286" s="528" t="str">
        <f>IF(【3】見・契!O286="","",【3】見・契!O286)</f>
        <v/>
      </c>
      <c r="P286" s="508" t="str">
        <f t="shared" si="53"/>
        <v/>
      </c>
      <c r="Q286" s="830"/>
      <c r="R286" s="833"/>
      <c r="S286" s="833"/>
      <c r="T286" s="836"/>
      <c r="U286" s="833"/>
      <c r="V286" s="833"/>
      <c r="W286" s="1081"/>
      <c r="X286" s="1065"/>
    </row>
    <row r="287" spans="3:24" ht="19.5" customHeight="1">
      <c r="C287" s="1062"/>
      <c r="D287" s="845"/>
      <c r="E287" s="1065"/>
      <c r="F287" s="845"/>
      <c r="G287" s="851"/>
      <c r="H287" s="1075"/>
      <c r="I287" s="529" t="str">
        <f>IF(【3】見・契!I287="","",【3】見・契!I287)</f>
        <v/>
      </c>
      <c r="J287" s="529" t="str">
        <f>IF(【3】見・契!J287="","",【3】見・契!J287)</f>
        <v/>
      </c>
      <c r="K287" s="530" t="str">
        <f>IF(【3】見・契!K287="","",【3】見・契!K287)</f>
        <v/>
      </c>
      <c r="L287" s="531" t="str">
        <f>IF(【3】見・契!L287="","",【3】見・契!L287)</f>
        <v/>
      </c>
      <c r="M287" s="532" t="str">
        <f>IF(【3】見・契!M287="","",【3】見・契!M287)</f>
        <v/>
      </c>
      <c r="N287" s="506" t="str">
        <f>IF(I287="","",(SUM(L287:M287)))</f>
        <v/>
      </c>
      <c r="O287" s="533" t="str">
        <f>IF(【3】見・契!O287="","",【3】見・契!O287)</f>
        <v/>
      </c>
      <c r="P287" s="508" t="str">
        <f t="shared" si="53"/>
        <v/>
      </c>
      <c r="Q287" s="830"/>
      <c r="R287" s="833"/>
      <c r="S287" s="834"/>
      <c r="T287" s="837"/>
      <c r="U287" s="834"/>
      <c r="V287" s="834"/>
      <c r="W287" s="1081"/>
      <c r="X287" s="1065"/>
    </row>
    <row r="288" spans="3:24" ht="19.5" customHeight="1">
      <c r="C288" s="1063"/>
      <c r="D288" s="846"/>
      <c r="E288" s="1066"/>
      <c r="F288" s="846"/>
      <c r="G288" s="852"/>
      <c r="H288" s="1076"/>
      <c r="I288" s="509"/>
      <c r="J288" s="509"/>
      <c r="K288" s="511"/>
      <c r="L288" s="534"/>
      <c r="M288" s="535"/>
      <c r="N288" s="513"/>
      <c r="O288" s="588" t="s">
        <v>423</v>
      </c>
      <c r="P288" s="515">
        <f>SUM(P284:P287)</f>
        <v>0</v>
      </c>
      <c r="Q288" s="856"/>
      <c r="R288" s="857"/>
      <c r="S288" s="635" t="str">
        <f>IF(【3】見・契!S288="","",【3】見・契!S288)</f>
        <v/>
      </c>
      <c r="T288" s="636" t="str">
        <f>IF(【3】見・契!T288="","",【3】見・契!T288)</f>
        <v/>
      </c>
      <c r="U288" s="635">
        <f>IF(AND(R288="",T288=""),0,(SUM(Q288*R288+S288*T288)))</f>
        <v>0</v>
      </c>
      <c r="V288" s="520">
        <f>IF(AND(P288="",U288=""),"",SUM(P288+U288))</f>
        <v>0</v>
      </c>
      <c r="W288" s="1081"/>
      <c r="X288" s="1066"/>
    </row>
    <row r="289" spans="3:24" ht="19.5" customHeight="1">
      <c r="C289" s="1061" t="str">
        <f>IF(【3】見・契!C289="","",【3】見・契!C289)</f>
        <v/>
      </c>
      <c r="D289" s="844"/>
      <c r="E289" s="1064" t="str">
        <f>IF(【3】見・契!E289="","",【3】見・契!E289)</f>
        <v/>
      </c>
      <c r="F289" s="844"/>
      <c r="G289" s="850"/>
      <c r="H289" s="1073" t="str">
        <f>IF(【3】見・契!H289="","",【3】見・契!H289)</f>
        <v/>
      </c>
      <c r="I289" s="521" t="str">
        <f>IF(【3】見・契!I289="","",【3】見・契!I289)</f>
        <v/>
      </c>
      <c r="J289" s="521" t="str">
        <f>IF(【3】見・契!J289="","",【3】見・契!J289)</f>
        <v/>
      </c>
      <c r="K289" s="539" t="str">
        <f>IF(【3】見・契!K289="","",【3】見・契!K289)</f>
        <v/>
      </c>
      <c r="L289" s="522" t="str">
        <f>IF(【3】見・契!L289="","",【3】見・契!L289)</f>
        <v/>
      </c>
      <c r="M289" s="523" t="str">
        <f>IF(【3】見・契!M289="","",【3】見・契!M289)</f>
        <v/>
      </c>
      <c r="N289" s="500" t="str">
        <f>IF(I289="","",(SUM(L289:M289)))</f>
        <v/>
      </c>
      <c r="O289" s="711" t="str">
        <f>IF(【3】見・契!O289="","",【3】見・契!O289)</f>
        <v/>
      </c>
      <c r="P289" s="502" t="str">
        <f t="shared" ref="P289:P292" si="54">IF(O289="","",(IF(O289="",0,(N289*O289))))</f>
        <v/>
      </c>
      <c r="Q289" s="829"/>
      <c r="R289" s="832"/>
      <c r="S289" s="832"/>
      <c r="T289" s="835"/>
      <c r="U289" s="832"/>
      <c r="V289" s="832"/>
      <c r="W289" s="1081"/>
      <c r="X289" s="1064" t="str">
        <f>IF(【3】見・契!X289="","",【3】見・契!X289)</f>
        <v/>
      </c>
    </row>
    <row r="290" spans="3:24" ht="19.5" customHeight="1">
      <c r="C290" s="1062"/>
      <c r="D290" s="845"/>
      <c r="E290" s="1065"/>
      <c r="F290" s="845"/>
      <c r="G290" s="851"/>
      <c r="H290" s="1074"/>
      <c r="I290" s="740" t="str">
        <f>IF(【3】見・契!I290="","",【3】見・契!I290)</f>
        <v/>
      </c>
      <c r="J290" s="524" t="str">
        <f>IF(【3】見・契!J290="","",【3】見・契!J290)</f>
        <v/>
      </c>
      <c r="K290" s="525" t="str">
        <f>IF(【3】見・契!K290="","",【3】見・契!K290)</f>
        <v/>
      </c>
      <c r="L290" s="526" t="str">
        <f>IF(【3】見・契!L290="","",【3】見・契!L290)</f>
        <v/>
      </c>
      <c r="M290" s="527" t="str">
        <f>IF(【3】見・契!M290="","",【3】見・契!M290)</f>
        <v/>
      </c>
      <c r="N290" s="290" t="str">
        <f>IF(I290="","",(SUM(L290:M290)))</f>
        <v/>
      </c>
      <c r="O290" s="528" t="str">
        <f>IF(【3】見・契!O290="","",【3】見・契!O290)</f>
        <v/>
      </c>
      <c r="P290" s="508" t="str">
        <f t="shared" si="54"/>
        <v/>
      </c>
      <c r="Q290" s="830"/>
      <c r="R290" s="833"/>
      <c r="S290" s="833"/>
      <c r="T290" s="836"/>
      <c r="U290" s="833"/>
      <c r="V290" s="833"/>
      <c r="W290" s="1081"/>
      <c r="X290" s="1065"/>
    </row>
    <row r="291" spans="3:24" ht="19.5" customHeight="1">
      <c r="C291" s="1062"/>
      <c r="D291" s="845"/>
      <c r="E291" s="1065"/>
      <c r="F291" s="845"/>
      <c r="G291" s="851"/>
      <c r="H291" s="1075"/>
      <c r="I291" s="524" t="str">
        <f>IF(【3】見・契!I291="","",【3】見・契!I291)</f>
        <v/>
      </c>
      <c r="J291" s="524" t="str">
        <f>IF(【3】見・契!J291="","",【3】見・契!J291)</f>
        <v/>
      </c>
      <c r="K291" s="525" t="str">
        <f>IF(【3】見・契!K291="","",【3】見・契!K291)</f>
        <v/>
      </c>
      <c r="L291" s="526" t="str">
        <f>IF(【3】見・契!L291="","",【3】見・契!L291)</f>
        <v/>
      </c>
      <c r="M291" s="527" t="str">
        <f>IF(【3】見・契!M291="","",【3】見・契!M291)</f>
        <v/>
      </c>
      <c r="N291" s="506" t="str">
        <f>IF(I291="","",(SUM(L291:M291)))</f>
        <v/>
      </c>
      <c r="O291" s="528" t="str">
        <f>IF(【3】見・契!O291="","",【3】見・契!O291)</f>
        <v/>
      </c>
      <c r="P291" s="508" t="str">
        <f t="shared" si="54"/>
        <v/>
      </c>
      <c r="Q291" s="830"/>
      <c r="R291" s="833"/>
      <c r="S291" s="833"/>
      <c r="T291" s="836"/>
      <c r="U291" s="833"/>
      <c r="V291" s="833"/>
      <c r="W291" s="1081"/>
      <c r="X291" s="1065"/>
    </row>
    <row r="292" spans="3:24" ht="19.5" customHeight="1">
      <c r="C292" s="1062"/>
      <c r="D292" s="845"/>
      <c r="E292" s="1065"/>
      <c r="F292" s="845"/>
      <c r="G292" s="851"/>
      <c r="H292" s="1075"/>
      <c r="I292" s="529" t="str">
        <f>IF(【3】見・契!I292="","",【3】見・契!I292)</f>
        <v/>
      </c>
      <c r="J292" s="529" t="str">
        <f>IF(【3】見・契!J292="","",【3】見・契!J292)</f>
        <v/>
      </c>
      <c r="K292" s="530" t="str">
        <f>IF(【3】見・契!K292="","",【3】見・契!K292)</f>
        <v/>
      </c>
      <c r="L292" s="531" t="str">
        <f>IF(【3】見・契!L292="","",【3】見・契!L292)</f>
        <v/>
      </c>
      <c r="M292" s="532" t="str">
        <f>IF(【3】見・契!M292="","",【3】見・契!M292)</f>
        <v/>
      </c>
      <c r="N292" s="506" t="str">
        <f>IF(I292="","",(SUM(L292:M292)))</f>
        <v/>
      </c>
      <c r="O292" s="533" t="str">
        <f>IF(【3】見・契!O292="","",【3】見・契!O292)</f>
        <v/>
      </c>
      <c r="P292" s="508" t="str">
        <f t="shared" si="54"/>
        <v/>
      </c>
      <c r="Q292" s="830"/>
      <c r="R292" s="833"/>
      <c r="S292" s="834"/>
      <c r="T292" s="837"/>
      <c r="U292" s="834"/>
      <c r="V292" s="834"/>
      <c r="W292" s="1081"/>
      <c r="X292" s="1065"/>
    </row>
    <row r="293" spans="3:24" ht="19.5" customHeight="1">
      <c r="C293" s="1063"/>
      <c r="D293" s="846"/>
      <c r="E293" s="1066"/>
      <c r="F293" s="846"/>
      <c r="G293" s="852"/>
      <c r="H293" s="1076"/>
      <c r="I293" s="509"/>
      <c r="J293" s="509"/>
      <c r="K293" s="511"/>
      <c r="L293" s="534"/>
      <c r="M293" s="535"/>
      <c r="N293" s="513"/>
      <c r="O293" s="588" t="s">
        <v>423</v>
      </c>
      <c r="P293" s="515">
        <f>SUM(P289:P292)</f>
        <v>0</v>
      </c>
      <c r="Q293" s="856"/>
      <c r="R293" s="857"/>
      <c r="S293" s="635" t="str">
        <f>IF(【3】見・契!S293="","",【3】見・契!S293)</f>
        <v/>
      </c>
      <c r="T293" s="636" t="str">
        <f>IF(【3】見・契!T293="","",【3】見・契!T293)</f>
        <v/>
      </c>
      <c r="U293" s="635">
        <f>IF(AND(R293="",T293=""),0,(SUM(Q293*R293+S293*T293)))</f>
        <v>0</v>
      </c>
      <c r="V293" s="520">
        <f>IF(AND(P293="",U293=""),"",SUM(P293+U293))</f>
        <v>0</v>
      </c>
      <c r="W293" s="1081"/>
      <c r="X293" s="1066"/>
    </row>
    <row r="294" spans="3:24" ht="19.5" customHeight="1">
      <c r="C294" s="1061" t="str">
        <f>IF(【3】見・契!C294="","",【3】見・契!C294)</f>
        <v/>
      </c>
      <c r="D294" s="844"/>
      <c r="E294" s="1064" t="str">
        <f>IF(【3】見・契!E294="","",【3】見・契!E294)</f>
        <v/>
      </c>
      <c r="F294" s="844"/>
      <c r="G294" s="850"/>
      <c r="H294" s="1073" t="str">
        <f>IF(【3】見・契!H294="","",【3】見・契!H294)</f>
        <v/>
      </c>
      <c r="I294" s="521" t="str">
        <f>IF(【3】見・契!I294="","",【3】見・契!I294)</f>
        <v/>
      </c>
      <c r="J294" s="521" t="str">
        <f>IF(【3】見・契!J294="","",【3】見・契!J294)</f>
        <v/>
      </c>
      <c r="K294" s="539" t="str">
        <f>IF(【3】見・契!K294="","",【3】見・契!K294)</f>
        <v/>
      </c>
      <c r="L294" s="522" t="str">
        <f>IF(【3】見・契!L294="","",【3】見・契!L294)</f>
        <v/>
      </c>
      <c r="M294" s="523" t="str">
        <f>IF(【3】見・契!M294="","",【3】見・契!M294)</f>
        <v/>
      </c>
      <c r="N294" s="500" t="str">
        <f>IF(I294="","",(SUM(L294:M294)))</f>
        <v/>
      </c>
      <c r="O294" s="711" t="str">
        <f>IF(【3】見・契!O294="","",【3】見・契!O294)</f>
        <v/>
      </c>
      <c r="P294" s="502" t="str">
        <f t="shared" ref="P294:P297" si="55">IF(O294="","",(IF(O294="",0,(N294*O294))))</f>
        <v/>
      </c>
      <c r="Q294" s="829"/>
      <c r="R294" s="832"/>
      <c r="S294" s="832"/>
      <c r="T294" s="835"/>
      <c r="U294" s="832"/>
      <c r="V294" s="832"/>
      <c r="W294" s="1081"/>
      <c r="X294" s="1064" t="str">
        <f>IF(【3】見・契!X294="","",【3】見・契!X294)</f>
        <v/>
      </c>
    </row>
    <row r="295" spans="3:24" ht="19.5" customHeight="1">
      <c r="C295" s="1062"/>
      <c r="D295" s="845"/>
      <c r="E295" s="1065"/>
      <c r="F295" s="845"/>
      <c r="G295" s="851"/>
      <c r="H295" s="1074"/>
      <c r="I295" s="740" t="str">
        <f>IF(【3】見・契!I295="","",【3】見・契!I295)</f>
        <v/>
      </c>
      <c r="J295" s="524" t="str">
        <f>IF(【3】見・契!J295="","",【3】見・契!J295)</f>
        <v/>
      </c>
      <c r="K295" s="525" t="str">
        <f>IF(【3】見・契!K295="","",【3】見・契!K295)</f>
        <v/>
      </c>
      <c r="L295" s="526" t="str">
        <f>IF(【3】見・契!L295="","",【3】見・契!L295)</f>
        <v/>
      </c>
      <c r="M295" s="527" t="str">
        <f>IF(【3】見・契!M295="","",【3】見・契!M295)</f>
        <v/>
      </c>
      <c r="N295" s="290" t="str">
        <f>IF(I295="","",(SUM(L295:M295)))</f>
        <v/>
      </c>
      <c r="O295" s="528" t="str">
        <f>IF(【3】見・契!O295="","",【3】見・契!O295)</f>
        <v/>
      </c>
      <c r="P295" s="508" t="str">
        <f t="shared" si="55"/>
        <v/>
      </c>
      <c r="Q295" s="830"/>
      <c r="R295" s="833"/>
      <c r="S295" s="833"/>
      <c r="T295" s="836"/>
      <c r="U295" s="833"/>
      <c r="V295" s="833"/>
      <c r="W295" s="1081"/>
      <c r="X295" s="1065"/>
    </row>
    <row r="296" spans="3:24" ht="19.5" customHeight="1">
      <c r="C296" s="1062"/>
      <c r="D296" s="845"/>
      <c r="E296" s="1065"/>
      <c r="F296" s="845"/>
      <c r="G296" s="851"/>
      <c r="H296" s="1075"/>
      <c r="I296" s="524" t="str">
        <f>IF(【3】見・契!I296="","",【3】見・契!I296)</f>
        <v/>
      </c>
      <c r="J296" s="524" t="str">
        <f>IF(【3】見・契!J296="","",【3】見・契!J296)</f>
        <v/>
      </c>
      <c r="K296" s="525" t="str">
        <f>IF(【3】見・契!K296="","",【3】見・契!K296)</f>
        <v/>
      </c>
      <c r="L296" s="526" t="str">
        <f>IF(【3】見・契!L296="","",【3】見・契!L296)</f>
        <v/>
      </c>
      <c r="M296" s="527" t="str">
        <f>IF(【3】見・契!M296="","",【3】見・契!M296)</f>
        <v/>
      </c>
      <c r="N296" s="506" t="str">
        <f>IF(I296="","",(SUM(L296:M296)))</f>
        <v/>
      </c>
      <c r="O296" s="528" t="str">
        <f>IF(【3】見・契!O296="","",【3】見・契!O296)</f>
        <v/>
      </c>
      <c r="P296" s="508" t="str">
        <f t="shared" si="55"/>
        <v/>
      </c>
      <c r="Q296" s="830"/>
      <c r="R296" s="833"/>
      <c r="S296" s="833"/>
      <c r="T296" s="836"/>
      <c r="U296" s="833"/>
      <c r="V296" s="833"/>
      <c r="W296" s="1081"/>
      <c r="X296" s="1065"/>
    </row>
    <row r="297" spans="3:24" ht="19.5" customHeight="1">
      <c r="C297" s="1062"/>
      <c r="D297" s="845"/>
      <c r="E297" s="1065"/>
      <c r="F297" s="845"/>
      <c r="G297" s="851"/>
      <c r="H297" s="1075"/>
      <c r="I297" s="529" t="str">
        <f>IF(【3】見・契!I297="","",【3】見・契!I297)</f>
        <v/>
      </c>
      <c r="J297" s="529" t="str">
        <f>IF(【3】見・契!J297="","",【3】見・契!J297)</f>
        <v/>
      </c>
      <c r="K297" s="530" t="str">
        <f>IF(【3】見・契!K297="","",【3】見・契!K297)</f>
        <v/>
      </c>
      <c r="L297" s="531" t="str">
        <f>IF(【3】見・契!L297="","",【3】見・契!L297)</f>
        <v/>
      </c>
      <c r="M297" s="532" t="str">
        <f>IF(【3】見・契!M297="","",【3】見・契!M297)</f>
        <v/>
      </c>
      <c r="N297" s="506" t="str">
        <f>IF(I297="","",(SUM(L297:M297)))</f>
        <v/>
      </c>
      <c r="O297" s="533" t="str">
        <f>IF(【3】見・契!O297="","",【3】見・契!O297)</f>
        <v/>
      </c>
      <c r="P297" s="508" t="str">
        <f t="shared" si="55"/>
        <v/>
      </c>
      <c r="Q297" s="830"/>
      <c r="R297" s="833"/>
      <c r="S297" s="834"/>
      <c r="T297" s="837"/>
      <c r="U297" s="834"/>
      <c r="V297" s="834"/>
      <c r="W297" s="1081"/>
      <c r="X297" s="1065"/>
    </row>
    <row r="298" spans="3:24" ht="19.5" customHeight="1">
      <c r="C298" s="1063"/>
      <c r="D298" s="846"/>
      <c r="E298" s="1066"/>
      <c r="F298" s="846"/>
      <c r="G298" s="852"/>
      <c r="H298" s="1076"/>
      <c r="I298" s="509"/>
      <c r="J298" s="509"/>
      <c r="K298" s="511"/>
      <c r="L298" s="534"/>
      <c r="M298" s="535"/>
      <c r="N298" s="513"/>
      <c r="O298" s="588" t="s">
        <v>423</v>
      </c>
      <c r="P298" s="515">
        <f>SUM(P294:P297)</f>
        <v>0</v>
      </c>
      <c r="Q298" s="856"/>
      <c r="R298" s="857"/>
      <c r="S298" s="635" t="str">
        <f>IF(【3】見・契!S298="","",【3】見・契!S298)</f>
        <v/>
      </c>
      <c r="T298" s="636" t="str">
        <f>IF(【3】見・契!T298="","",【3】見・契!T298)</f>
        <v/>
      </c>
      <c r="U298" s="635">
        <f>IF(AND(R298="",T298=""),0,(SUM(Q298*R298+S298*T298)))</f>
        <v>0</v>
      </c>
      <c r="V298" s="520">
        <f>IF(AND(P298="",U298=""),"",SUM(P298+U298))</f>
        <v>0</v>
      </c>
      <c r="W298" s="1081"/>
      <c r="X298" s="1066"/>
    </row>
    <row r="299" spans="3:24" ht="19.5" customHeight="1">
      <c r="C299" s="1061" t="str">
        <f>IF(【3】見・契!C299="","",【3】見・契!C299)</f>
        <v/>
      </c>
      <c r="D299" s="844"/>
      <c r="E299" s="1064" t="str">
        <f>IF(【3】見・契!E299="","",【3】見・契!E299)</f>
        <v/>
      </c>
      <c r="F299" s="844"/>
      <c r="G299" s="850"/>
      <c r="H299" s="1073" t="str">
        <f>IF(【3】見・契!H299="","",【3】見・契!H299)</f>
        <v/>
      </c>
      <c r="I299" s="521" t="str">
        <f>IF(【3】見・契!I299="","",【3】見・契!I299)</f>
        <v/>
      </c>
      <c r="J299" s="521" t="str">
        <f>IF(【3】見・契!J299="","",【3】見・契!J299)</f>
        <v/>
      </c>
      <c r="K299" s="539" t="str">
        <f>IF(【3】見・契!K299="","",【3】見・契!K299)</f>
        <v/>
      </c>
      <c r="L299" s="522" t="str">
        <f>IF(【3】見・契!L299="","",【3】見・契!L299)</f>
        <v/>
      </c>
      <c r="M299" s="523" t="str">
        <f>IF(【3】見・契!M299="","",【3】見・契!M299)</f>
        <v/>
      </c>
      <c r="N299" s="500" t="str">
        <f>IF(I299="","",(SUM(L299:M299)))</f>
        <v/>
      </c>
      <c r="O299" s="711" t="str">
        <f>IF(【3】見・契!O299="","",【3】見・契!O299)</f>
        <v/>
      </c>
      <c r="P299" s="502" t="str">
        <f t="shared" ref="P299:P302" si="56">IF(O299="","",(IF(O299="",0,(N299*O299))))</f>
        <v/>
      </c>
      <c r="Q299" s="829"/>
      <c r="R299" s="832"/>
      <c r="S299" s="832"/>
      <c r="T299" s="835"/>
      <c r="U299" s="832"/>
      <c r="V299" s="832"/>
      <c r="W299" s="1081"/>
      <c r="X299" s="1064" t="str">
        <f>IF(【3】見・契!X299="","",【3】見・契!X299)</f>
        <v/>
      </c>
    </row>
    <row r="300" spans="3:24" ht="19.5" customHeight="1">
      <c r="C300" s="1062"/>
      <c r="D300" s="845"/>
      <c r="E300" s="1065"/>
      <c r="F300" s="845"/>
      <c r="G300" s="851"/>
      <c r="H300" s="1074"/>
      <c r="I300" s="740" t="str">
        <f>IF(【3】見・契!I300="","",【3】見・契!I300)</f>
        <v/>
      </c>
      <c r="J300" s="524" t="str">
        <f>IF(【3】見・契!J300="","",【3】見・契!J300)</f>
        <v/>
      </c>
      <c r="K300" s="525" t="str">
        <f>IF(【3】見・契!K300="","",【3】見・契!K300)</f>
        <v/>
      </c>
      <c r="L300" s="526" t="str">
        <f>IF(【3】見・契!L300="","",【3】見・契!L300)</f>
        <v/>
      </c>
      <c r="M300" s="527" t="str">
        <f>IF(【3】見・契!M300="","",【3】見・契!M300)</f>
        <v/>
      </c>
      <c r="N300" s="290" t="str">
        <f>IF(I300="","",(SUM(L300:M300)))</f>
        <v/>
      </c>
      <c r="O300" s="528" t="str">
        <f>IF(【3】見・契!O300="","",【3】見・契!O300)</f>
        <v/>
      </c>
      <c r="P300" s="508" t="str">
        <f t="shared" si="56"/>
        <v/>
      </c>
      <c r="Q300" s="830"/>
      <c r="R300" s="833"/>
      <c r="S300" s="833"/>
      <c r="T300" s="836"/>
      <c r="U300" s="833"/>
      <c r="V300" s="833"/>
      <c r="W300" s="1081"/>
      <c r="X300" s="1065"/>
    </row>
    <row r="301" spans="3:24" ht="19.5" customHeight="1">
      <c r="C301" s="1062"/>
      <c r="D301" s="845"/>
      <c r="E301" s="1065"/>
      <c r="F301" s="845"/>
      <c r="G301" s="851"/>
      <c r="H301" s="1075"/>
      <c r="I301" s="524" t="str">
        <f>IF(【3】見・契!I301="","",【3】見・契!I301)</f>
        <v/>
      </c>
      <c r="J301" s="524" t="str">
        <f>IF(【3】見・契!J301="","",【3】見・契!J301)</f>
        <v/>
      </c>
      <c r="K301" s="525" t="str">
        <f>IF(【3】見・契!K301="","",【3】見・契!K301)</f>
        <v/>
      </c>
      <c r="L301" s="526" t="str">
        <f>IF(【3】見・契!L301="","",【3】見・契!L301)</f>
        <v/>
      </c>
      <c r="M301" s="527" t="str">
        <f>IF(【3】見・契!M301="","",【3】見・契!M301)</f>
        <v/>
      </c>
      <c r="N301" s="506" t="str">
        <f>IF(I301="","",(SUM(L301:M301)))</f>
        <v/>
      </c>
      <c r="O301" s="528" t="str">
        <f>IF(【3】見・契!O301="","",【3】見・契!O301)</f>
        <v/>
      </c>
      <c r="P301" s="508" t="str">
        <f t="shared" si="56"/>
        <v/>
      </c>
      <c r="Q301" s="830"/>
      <c r="R301" s="833"/>
      <c r="S301" s="833"/>
      <c r="T301" s="836"/>
      <c r="U301" s="833"/>
      <c r="V301" s="833"/>
      <c r="W301" s="1081"/>
      <c r="X301" s="1065"/>
    </row>
    <row r="302" spans="3:24" ht="19.5" customHeight="1">
      <c r="C302" s="1062"/>
      <c r="D302" s="845"/>
      <c r="E302" s="1065"/>
      <c r="F302" s="845"/>
      <c r="G302" s="851"/>
      <c r="H302" s="1075"/>
      <c r="I302" s="529" t="str">
        <f>IF(【3】見・契!I302="","",【3】見・契!I302)</f>
        <v/>
      </c>
      <c r="J302" s="529" t="str">
        <f>IF(【3】見・契!J302="","",【3】見・契!J302)</f>
        <v/>
      </c>
      <c r="K302" s="530" t="str">
        <f>IF(【3】見・契!K302="","",【3】見・契!K302)</f>
        <v/>
      </c>
      <c r="L302" s="531" t="str">
        <f>IF(【3】見・契!L302="","",【3】見・契!L302)</f>
        <v/>
      </c>
      <c r="M302" s="532" t="str">
        <f>IF(【3】見・契!M302="","",【3】見・契!M302)</f>
        <v/>
      </c>
      <c r="N302" s="506" t="str">
        <f>IF(I302="","",(SUM(L302:M302)))</f>
        <v/>
      </c>
      <c r="O302" s="533" t="str">
        <f>IF(【3】見・契!O302="","",【3】見・契!O302)</f>
        <v/>
      </c>
      <c r="P302" s="508" t="str">
        <f t="shared" si="56"/>
        <v/>
      </c>
      <c r="Q302" s="830"/>
      <c r="R302" s="833"/>
      <c r="S302" s="834"/>
      <c r="T302" s="837"/>
      <c r="U302" s="834"/>
      <c r="V302" s="834"/>
      <c r="W302" s="1081"/>
      <c r="X302" s="1065"/>
    </row>
    <row r="303" spans="3:24" ht="19.5" customHeight="1">
      <c r="C303" s="1063"/>
      <c r="D303" s="846"/>
      <c r="E303" s="1066"/>
      <c r="F303" s="846"/>
      <c r="G303" s="852"/>
      <c r="H303" s="1076"/>
      <c r="I303" s="509"/>
      <c r="J303" s="509"/>
      <c r="K303" s="511"/>
      <c r="L303" s="534"/>
      <c r="M303" s="535"/>
      <c r="N303" s="513"/>
      <c r="O303" s="588" t="s">
        <v>423</v>
      </c>
      <c r="P303" s="515">
        <f>SUM(P299:P302)</f>
        <v>0</v>
      </c>
      <c r="Q303" s="856"/>
      <c r="R303" s="857"/>
      <c r="S303" s="635" t="str">
        <f>IF(【3】見・契!S303="","",【3】見・契!S303)</f>
        <v/>
      </c>
      <c r="T303" s="636" t="str">
        <f>IF(【3】見・契!T303="","",【3】見・契!T303)</f>
        <v/>
      </c>
      <c r="U303" s="635">
        <f>IF(AND(R303="",T303=""),0,(SUM(Q303*R303+S303*T303)))</f>
        <v>0</v>
      </c>
      <c r="V303" s="520">
        <f>IF(AND(P303="",U303=""),"",SUM(P303+U303))</f>
        <v>0</v>
      </c>
      <c r="W303" s="1081"/>
      <c r="X303" s="1066"/>
    </row>
    <row r="304" spans="3:24" ht="19.5" customHeight="1">
      <c r="C304" s="1061" t="str">
        <f>IF(【3】見・契!C304="","",【3】見・契!C304)</f>
        <v/>
      </c>
      <c r="D304" s="844"/>
      <c r="E304" s="1064" t="str">
        <f>IF(【3】見・契!E304="","",【3】見・契!E304)</f>
        <v/>
      </c>
      <c r="F304" s="844"/>
      <c r="G304" s="850"/>
      <c r="H304" s="1073" t="str">
        <f>IF(【3】見・契!H304="","",【3】見・契!H304)</f>
        <v/>
      </c>
      <c r="I304" s="521" t="str">
        <f>IF(【3】見・契!I304="","",【3】見・契!I304)</f>
        <v/>
      </c>
      <c r="J304" s="521" t="str">
        <f>IF(【3】見・契!J304="","",【3】見・契!J304)</f>
        <v/>
      </c>
      <c r="K304" s="539" t="str">
        <f>IF(【3】見・契!K304="","",【3】見・契!K304)</f>
        <v/>
      </c>
      <c r="L304" s="522" t="str">
        <f>IF(【3】見・契!L304="","",【3】見・契!L304)</f>
        <v/>
      </c>
      <c r="M304" s="523" t="str">
        <f>IF(【3】見・契!M304="","",【3】見・契!M304)</f>
        <v/>
      </c>
      <c r="N304" s="500" t="str">
        <f>IF(I304="","",(SUM(L304:M304)))</f>
        <v/>
      </c>
      <c r="O304" s="711" t="str">
        <f>IF(【3】見・契!O304="","",【3】見・契!O304)</f>
        <v/>
      </c>
      <c r="P304" s="502" t="str">
        <f t="shared" ref="P304:P307" si="57">IF(O304="","",(IF(O304="",0,(N304*O304))))</f>
        <v/>
      </c>
      <c r="Q304" s="829"/>
      <c r="R304" s="832"/>
      <c r="S304" s="832"/>
      <c r="T304" s="835"/>
      <c r="U304" s="832"/>
      <c r="V304" s="832"/>
      <c r="W304" s="1081"/>
      <c r="X304" s="1064" t="str">
        <f>IF(【3】見・契!X304="","",【3】見・契!X304)</f>
        <v/>
      </c>
    </row>
    <row r="305" spans="3:24" ht="19.5" customHeight="1">
      <c r="C305" s="1062"/>
      <c r="D305" s="845"/>
      <c r="E305" s="1065"/>
      <c r="F305" s="845"/>
      <c r="G305" s="851"/>
      <c r="H305" s="1074"/>
      <c r="I305" s="740" t="str">
        <f>IF(【3】見・契!I305="","",【3】見・契!I305)</f>
        <v/>
      </c>
      <c r="J305" s="524" t="str">
        <f>IF(【3】見・契!J305="","",【3】見・契!J305)</f>
        <v/>
      </c>
      <c r="K305" s="525" t="str">
        <f>IF(【3】見・契!K305="","",【3】見・契!K305)</f>
        <v/>
      </c>
      <c r="L305" s="526" t="str">
        <f>IF(【3】見・契!L305="","",【3】見・契!L305)</f>
        <v/>
      </c>
      <c r="M305" s="527" t="str">
        <f>IF(【3】見・契!M305="","",【3】見・契!M305)</f>
        <v/>
      </c>
      <c r="N305" s="290" t="str">
        <f>IF(I305="","",(SUM(L305:M305)))</f>
        <v/>
      </c>
      <c r="O305" s="528" t="str">
        <f>IF(【3】見・契!O305="","",【3】見・契!O305)</f>
        <v/>
      </c>
      <c r="P305" s="508" t="str">
        <f t="shared" si="57"/>
        <v/>
      </c>
      <c r="Q305" s="830"/>
      <c r="R305" s="833"/>
      <c r="S305" s="833"/>
      <c r="T305" s="836"/>
      <c r="U305" s="833"/>
      <c r="V305" s="833"/>
      <c r="W305" s="1081"/>
      <c r="X305" s="1065"/>
    </row>
    <row r="306" spans="3:24" ht="19.5" customHeight="1">
      <c r="C306" s="1062"/>
      <c r="D306" s="845"/>
      <c r="E306" s="1065"/>
      <c r="F306" s="845"/>
      <c r="G306" s="851"/>
      <c r="H306" s="1075"/>
      <c r="I306" s="524" t="str">
        <f>IF(【3】見・契!I306="","",【3】見・契!I306)</f>
        <v/>
      </c>
      <c r="J306" s="524" t="str">
        <f>IF(【3】見・契!J306="","",【3】見・契!J306)</f>
        <v/>
      </c>
      <c r="K306" s="525" t="str">
        <f>IF(【3】見・契!K306="","",【3】見・契!K306)</f>
        <v/>
      </c>
      <c r="L306" s="526" t="str">
        <f>IF(【3】見・契!L306="","",【3】見・契!L306)</f>
        <v/>
      </c>
      <c r="M306" s="527" t="str">
        <f>IF(【3】見・契!M306="","",【3】見・契!M306)</f>
        <v/>
      </c>
      <c r="N306" s="506" t="str">
        <f>IF(I306="","",(SUM(L306:M306)))</f>
        <v/>
      </c>
      <c r="O306" s="528" t="str">
        <f>IF(【3】見・契!O306="","",【3】見・契!O306)</f>
        <v/>
      </c>
      <c r="P306" s="508" t="str">
        <f t="shared" si="57"/>
        <v/>
      </c>
      <c r="Q306" s="830"/>
      <c r="R306" s="833"/>
      <c r="S306" s="833"/>
      <c r="T306" s="836"/>
      <c r="U306" s="833"/>
      <c r="V306" s="833"/>
      <c r="W306" s="1081"/>
      <c r="X306" s="1065"/>
    </row>
    <row r="307" spans="3:24" ht="19.5" customHeight="1">
      <c r="C307" s="1062"/>
      <c r="D307" s="845"/>
      <c r="E307" s="1065"/>
      <c r="F307" s="845"/>
      <c r="G307" s="851"/>
      <c r="H307" s="1075"/>
      <c r="I307" s="529" t="str">
        <f>IF(【3】見・契!I307="","",【3】見・契!I307)</f>
        <v/>
      </c>
      <c r="J307" s="529" t="str">
        <f>IF(【3】見・契!J307="","",【3】見・契!J307)</f>
        <v/>
      </c>
      <c r="K307" s="530" t="str">
        <f>IF(【3】見・契!K307="","",【3】見・契!K307)</f>
        <v/>
      </c>
      <c r="L307" s="531" t="str">
        <f>IF(【3】見・契!L307="","",【3】見・契!L307)</f>
        <v/>
      </c>
      <c r="M307" s="532" t="str">
        <f>IF(【3】見・契!M307="","",【3】見・契!M307)</f>
        <v/>
      </c>
      <c r="N307" s="506" t="str">
        <f>IF(I307="","",(SUM(L307:M307)))</f>
        <v/>
      </c>
      <c r="O307" s="533" t="str">
        <f>IF(【3】見・契!O307="","",【3】見・契!O307)</f>
        <v/>
      </c>
      <c r="P307" s="508" t="str">
        <f t="shared" si="57"/>
        <v/>
      </c>
      <c r="Q307" s="830"/>
      <c r="R307" s="833"/>
      <c r="S307" s="834"/>
      <c r="T307" s="837"/>
      <c r="U307" s="834"/>
      <c r="V307" s="834"/>
      <c r="W307" s="1081"/>
      <c r="X307" s="1065"/>
    </row>
    <row r="308" spans="3:24" ht="19.5" customHeight="1">
      <c r="C308" s="1063"/>
      <c r="D308" s="846"/>
      <c r="E308" s="1066"/>
      <c r="F308" s="846"/>
      <c r="G308" s="852"/>
      <c r="H308" s="1076"/>
      <c r="I308" s="509"/>
      <c r="J308" s="509"/>
      <c r="K308" s="511"/>
      <c r="L308" s="534"/>
      <c r="M308" s="535"/>
      <c r="N308" s="513"/>
      <c r="O308" s="588" t="s">
        <v>423</v>
      </c>
      <c r="P308" s="515">
        <f>SUM(P304:P307)</f>
        <v>0</v>
      </c>
      <c r="Q308" s="856"/>
      <c r="R308" s="857"/>
      <c r="S308" s="635" t="str">
        <f>IF(【3】見・契!S308="","",【3】見・契!S308)</f>
        <v/>
      </c>
      <c r="T308" s="636" t="str">
        <f>IF(【3】見・契!T308="","",【3】見・契!T308)</f>
        <v/>
      </c>
      <c r="U308" s="635">
        <f>IF(AND(R308="",T308=""),0,(SUM(Q308*R308+S308*T308)))</f>
        <v>0</v>
      </c>
      <c r="V308" s="520">
        <f>IF(AND(P308="",U308=""),"",SUM(P308+U308))</f>
        <v>0</v>
      </c>
      <c r="W308" s="1081"/>
      <c r="X308" s="1066"/>
    </row>
    <row r="309" spans="3:24" ht="19.5" customHeight="1">
      <c r="C309" s="1061" t="str">
        <f>IF(【3】見・契!C309="","",【3】見・契!C309)</f>
        <v/>
      </c>
      <c r="D309" s="844"/>
      <c r="E309" s="1064" t="str">
        <f>IF(【3】見・契!E309="","",【3】見・契!E309)</f>
        <v/>
      </c>
      <c r="F309" s="844"/>
      <c r="G309" s="850"/>
      <c r="H309" s="1073" t="str">
        <f>IF(【3】見・契!H309="","",【3】見・契!H309)</f>
        <v/>
      </c>
      <c r="I309" s="521" t="str">
        <f>IF(【3】見・契!I309="","",【3】見・契!I309)</f>
        <v/>
      </c>
      <c r="J309" s="521" t="str">
        <f>IF(【3】見・契!J309="","",【3】見・契!J309)</f>
        <v/>
      </c>
      <c r="K309" s="539" t="str">
        <f>IF(【3】見・契!K309="","",【3】見・契!K309)</f>
        <v/>
      </c>
      <c r="L309" s="522" t="str">
        <f>IF(【3】見・契!L309="","",【3】見・契!L309)</f>
        <v/>
      </c>
      <c r="M309" s="523" t="str">
        <f>IF(【3】見・契!M309="","",【3】見・契!M309)</f>
        <v/>
      </c>
      <c r="N309" s="500" t="str">
        <f>IF(I309="","",(SUM(L309:M309)))</f>
        <v/>
      </c>
      <c r="O309" s="711" t="str">
        <f>IF(【3】見・契!O309="","",【3】見・契!O309)</f>
        <v/>
      </c>
      <c r="P309" s="502" t="str">
        <f t="shared" ref="P309:P312" si="58">IF(O309="","",(IF(O309="",0,(N309*O309))))</f>
        <v/>
      </c>
      <c r="Q309" s="829"/>
      <c r="R309" s="832"/>
      <c r="S309" s="832"/>
      <c r="T309" s="835"/>
      <c r="U309" s="832"/>
      <c r="V309" s="832"/>
      <c r="W309" s="1081"/>
      <c r="X309" s="1064" t="str">
        <f>IF(【3】見・契!X309="","",【3】見・契!X309)</f>
        <v/>
      </c>
    </row>
    <row r="310" spans="3:24" ht="19.5" customHeight="1">
      <c r="C310" s="1062"/>
      <c r="D310" s="845"/>
      <c r="E310" s="1065"/>
      <c r="F310" s="845"/>
      <c r="G310" s="851"/>
      <c r="H310" s="1074"/>
      <c r="I310" s="740" t="str">
        <f>IF(【3】見・契!I310="","",【3】見・契!I310)</f>
        <v/>
      </c>
      <c r="J310" s="524" t="str">
        <f>IF(【3】見・契!J310="","",【3】見・契!J310)</f>
        <v/>
      </c>
      <c r="K310" s="525" t="str">
        <f>IF(【3】見・契!K310="","",【3】見・契!K310)</f>
        <v/>
      </c>
      <c r="L310" s="526" t="str">
        <f>IF(【3】見・契!L310="","",【3】見・契!L310)</f>
        <v/>
      </c>
      <c r="M310" s="527" t="str">
        <f>IF(【3】見・契!M310="","",【3】見・契!M310)</f>
        <v/>
      </c>
      <c r="N310" s="290" t="str">
        <f>IF(I310="","",(SUM(L310:M310)))</f>
        <v/>
      </c>
      <c r="O310" s="528" t="str">
        <f>IF(【3】見・契!O310="","",【3】見・契!O310)</f>
        <v/>
      </c>
      <c r="P310" s="508" t="str">
        <f t="shared" si="58"/>
        <v/>
      </c>
      <c r="Q310" s="830"/>
      <c r="R310" s="833"/>
      <c r="S310" s="833"/>
      <c r="T310" s="836"/>
      <c r="U310" s="833"/>
      <c r="V310" s="833"/>
      <c r="W310" s="1081"/>
      <c r="X310" s="1065"/>
    </row>
    <row r="311" spans="3:24" ht="19.5" customHeight="1">
      <c r="C311" s="1062"/>
      <c r="D311" s="845"/>
      <c r="E311" s="1065"/>
      <c r="F311" s="845"/>
      <c r="G311" s="851"/>
      <c r="H311" s="1075"/>
      <c r="I311" s="524" t="str">
        <f>IF(【3】見・契!I311="","",【3】見・契!I311)</f>
        <v/>
      </c>
      <c r="J311" s="524" t="str">
        <f>IF(【3】見・契!J311="","",【3】見・契!J311)</f>
        <v/>
      </c>
      <c r="K311" s="525" t="str">
        <f>IF(【3】見・契!K311="","",【3】見・契!K311)</f>
        <v/>
      </c>
      <c r="L311" s="526" t="str">
        <f>IF(【3】見・契!L311="","",【3】見・契!L311)</f>
        <v/>
      </c>
      <c r="M311" s="527" t="str">
        <f>IF(【3】見・契!M311="","",【3】見・契!M311)</f>
        <v/>
      </c>
      <c r="N311" s="506" t="str">
        <f>IF(I311="","",(SUM(L311:M311)))</f>
        <v/>
      </c>
      <c r="O311" s="528" t="str">
        <f>IF(【3】見・契!O311="","",【3】見・契!O311)</f>
        <v/>
      </c>
      <c r="P311" s="508" t="str">
        <f t="shared" si="58"/>
        <v/>
      </c>
      <c r="Q311" s="830"/>
      <c r="R311" s="833"/>
      <c r="S311" s="833"/>
      <c r="T311" s="836"/>
      <c r="U311" s="833"/>
      <c r="V311" s="833"/>
      <c r="W311" s="1081"/>
      <c r="X311" s="1065"/>
    </row>
    <row r="312" spans="3:24" ht="19.5" customHeight="1">
      <c r="C312" s="1062"/>
      <c r="D312" s="845"/>
      <c r="E312" s="1065"/>
      <c r="F312" s="845"/>
      <c r="G312" s="851"/>
      <c r="H312" s="1075"/>
      <c r="I312" s="529" t="str">
        <f>IF(【3】見・契!I312="","",【3】見・契!I312)</f>
        <v/>
      </c>
      <c r="J312" s="529" t="str">
        <f>IF(【3】見・契!J312="","",【3】見・契!J312)</f>
        <v/>
      </c>
      <c r="K312" s="530" t="str">
        <f>IF(【3】見・契!K312="","",【3】見・契!K312)</f>
        <v/>
      </c>
      <c r="L312" s="531" t="str">
        <f>IF(【3】見・契!L312="","",【3】見・契!L312)</f>
        <v/>
      </c>
      <c r="M312" s="532" t="str">
        <f>IF(【3】見・契!M312="","",【3】見・契!M312)</f>
        <v/>
      </c>
      <c r="N312" s="506" t="str">
        <f>IF(I312="","",(SUM(L312:M312)))</f>
        <v/>
      </c>
      <c r="O312" s="533" t="str">
        <f>IF(【3】見・契!O312="","",【3】見・契!O312)</f>
        <v/>
      </c>
      <c r="P312" s="508" t="str">
        <f t="shared" si="58"/>
        <v/>
      </c>
      <c r="Q312" s="830"/>
      <c r="R312" s="833"/>
      <c r="S312" s="834"/>
      <c r="T312" s="837"/>
      <c r="U312" s="834"/>
      <c r="V312" s="834"/>
      <c r="W312" s="1081"/>
      <c r="X312" s="1065"/>
    </row>
    <row r="313" spans="3:24" ht="19.5" customHeight="1">
      <c r="C313" s="1063"/>
      <c r="D313" s="846"/>
      <c r="E313" s="1066"/>
      <c r="F313" s="846"/>
      <c r="G313" s="852"/>
      <c r="H313" s="1076"/>
      <c r="I313" s="509"/>
      <c r="J313" s="509"/>
      <c r="K313" s="511"/>
      <c r="L313" s="534"/>
      <c r="M313" s="535"/>
      <c r="N313" s="513"/>
      <c r="O313" s="588" t="s">
        <v>423</v>
      </c>
      <c r="P313" s="515">
        <f>SUM(P309:P312)</f>
        <v>0</v>
      </c>
      <c r="Q313" s="856"/>
      <c r="R313" s="857"/>
      <c r="S313" s="635" t="str">
        <f>IF(【3】見・契!S313="","",【3】見・契!S313)</f>
        <v/>
      </c>
      <c r="T313" s="636" t="str">
        <f>IF(【3】見・契!T313="","",【3】見・契!T313)</f>
        <v/>
      </c>
      <c r="U313" s="635">
        <f>IF(AND(R313="",T313=""),0,(SUM(Q313*R313+S313*T313)))</f>
        <v>0</v>
      </c>
      <c r="V313" s="520">
        <f>IF(AND(P313="",U313=""),"",SUM(P313+U313))</f>
        <v>0</v>
      </c>
      <c r="W313" s="1081"/>
      <c r="X313" s="1066"/>
    </row>
    <row r="314" spans="3:24" ht="19.5" customHeight="1">
      <c r="C314" s="1061" t="str">
        <f>IF(【3】見・契!C314="","",【3】見・契!C314)</f>
        <v/>
      </c>
      <c r="D314" s="844"/>
      <c r="E314" s="1064" t="str">
        <f>IF(【3】見・契!E314="","",【3】見・契!E314)</f>
        <v/>
      </c>
      <c r="F314" s="844"/>
      <c r="G314" s="850"/>
      <c r="H314" s="1073" t="str">
        <f>IF(【3】見・契!H314="","",【3】見・契!H314)</f>
        <v/>
      </c>
      <c r="I314" s="521" t="str">
        <f>IF(【3】見・契!I314="","",【3】見・契!I314)</f>
        <v/>
      </c>
      <c r="J314" s="521" t="str">
        <f>IF(【3】見・契!J314="","",【3】見・契!J314)</f>
        <v/>
      </c>
      <c r="K314" s="539" t="str">
        <f>IF(【3】見・契!K314="","",【3】見・契!K314)</f>
        <v/>
      </c>
      <c r="L314" s="522" t="str">
        <f>IF(【3】見・契!L314="","",【3】見・契!L314)</f>
        <v/>
      </c>
      <c r="M314" s="523" t="str">
        <f>IF(【3】見・契!M314="","",【3】見・契!M314)</f>
        <v/>
      </c>
      <c r="N314" s="500" t="str">
        <f>IF(I314="","",(SUM(L314:M314)))</f>
        <v/>
      </c>
      <c r="O314" s="711" t="str">
        <f>IF(【3】見・契!O314="","",【3】見・契!O314)</f>
        <v/>
      </c>
      <c r="P314" s="502" t="str">
        <f t="shared" ref="P314:P317" si="59">IF(O314="","",(IF(O314="",0,(N314*O314))))</f>
        <v/>
      </c>
      <c r="Q314" s="829"/>
      <c r="R314" s="832"/>
      <c r="S314" s="832"/>
      <c r="T314" s="835"/>
      <c r="U314" s="832"/>
      <c r="V314" s="832"/>
      <c r="W314" s="1081"/>
      <c r="X314" s="1064" t="str">
        <f>IF(【3】見・契!X314="","",【3】見・契!X314)</f>
        <v/>
      </c>
    </row>
    <row r="315" spans="3:24" ht="19.5" customHeight="1">
      <c r="C315" s="1062"/>
      <c r="D315" s="845"/>
      <c r="E315" s="1065"/>
      <c r="F315" s="845"/>
      <c r="G315" s="851"/>
      <c r="H315" s="1074"/>
      <c r="I315" s="740" t="str">
        <f>IF(【3】見・契!I315="","",【3】見・契!I315)</f>
        <v/>
      </c>
      <c r="J315" s="524" t="str">
        <f>IF(【3】見・契!J315="","",【3】見・契!J315)</f>
        <v/>
      </c>
      <c r="K315" s="525" t="str">
        <f>IF(【3】見・契!K315="","",【3】見・契!K315)</f>
        <v/>
      </c>
      <c r="L315" s="526" t="str">
        <f>IF(【3】見・契!L315="","",【3】見・契!L315)</f>
        <v/>
      </c>
      <c r="M315" s="527" t="str">
        <f>IF(【3】見・契!M315="","",【3】見・契!M315)</f>
        <v/>
      </c>
      <c r="N315" s="290" t="str">
        <f>IF(I315="","",(SUM(L315:M315)))</f>
        <v/>
      </c>
      <c r="O315" s="528" t="str">
        <f>IF(【3】見・契!O315="","",【3】見・契!O315)</f>
        <v/>
      </c>
      <c r="P315" s="508" t="str">
        <f t="shared" si="59"/>
        <v/>
      </c>
      <c r="Q315" s="830"/>
      <c r="R315" s="833"/>
      <c r="S315" s="833"/>
      <c r="T315" s="836"/>
      <c r="U315" s="833"/>
      <c r="V315" s="833"/>
      <c r="W315" s="1081"/>
      <c r="X315" s="1065"/>
    </row>
    <row r="316" spans="3:24" ht="19.5" customHeight="1">
      <c r="C316" s="1062"/>
      <c r="D316" s="845"/>
      <c r="E316" s="1065"/>
      <c r="F316" s="845"/>
      <c r="G316" s="851"/>
      <c r="H316" s="1075"/>
      <c r="I316" s="524" t="str">
        <f>IF(【3】見・契!I316="","",【3】見・契!I316)</f>
        <v/>
      </c>
      <c r="J316" s="524" t="str">
        <f>IF(【3】見・契!J316="","",【3】見・契!J316)</f>
        <v/>
      </c>
      <c r="K316" s="525" t="str">
        <f>IF(【3】見・契!K316="","",【3】見・契!K316)</f>
        <v/>
      </c>
      <c r="L316" s="526" t="str">
        <f>IF(【3】見・契!L316="","",【3】見・契!L316)</f>
        <v/>
      </c>
      <c r="M316" s="527" t="str">
        <f>IF(【3】見・契!M316="","",【3】見・契!M316)</f>
        <v/>
      </c>
      <c r="N316" s="506" t="str">
        <f>IF(I316="","",(SUM(L316:M316)))</f>
        <v/>
      </c>
      <c r="O316" s="528" t="str">
        <f>IF(【3】見・契!O316="","",【3】見・契!O316)</f>
        <v/>
      </c>
      <c r="P316" s="508" t="str">
        <f t="shared" si="59"/>
        <v/>
      </c>
      <c r="Q316" s="830"/>
      <c r="R316" s="833"/>
      <c r="S316" s="833"/>
      <c r="T316" s="836"/>
      <c r="U316" s="833"/>
      <c r="V316" s="833"/>
      <c r="W316" s="1081"/>
      <c r="X316" s="1065"/>
    </row>
    <row r="317" spans="3:24" ht="19.5" customHeight="1">
      <c r="C317" s="1062"/>
      <c r="D317" s="845"/>
      <c r="E317" s="1065"/>
      <c r="F317" s="845"/>
      <c r="G317" s="851"/>
      <c r="H317" s="1075"/>
      <c r="I317" s="529" t="str">
        <f>IF(【3】見・契!I317="","",【3】見・契!I317)</f>
        <v/>
      </c>
      <c r="J317" s="529" t="str">
        <f>IF(【3】見・契!J317="","",【3】見・契!J317)</f>
        <v/>
      </c>
      <c r="K317" s="530" t="str">
        <f>IF(【3】見・契!K317="","",【3】見・契!K317)</f>
        <v/>
      </c>
      <c r="L317" s="531" t="str">
        <f>IF(【3】見・契!L317="","",【3】見・契!L317)</f>
        <v/>
      </c>
      <c r="M317" s="532" t="str">
        <f>IF(【3】見・契!M317="","",【3】見・契!M317)</f>
        <v/>
      </c>
      <c r="N317" s="506" t="str">
        <f>IF(I317="","",(SUM(L317:M317)))</f>
        <v/>
      </c>
      <c r="O317" s="533" t="str">
        <f>IF(【3】見・契!O317="","",【3】見・契!O317)</f>
        <v/>
      </c>
      <c r="P317" s="508" t="str">
        <f t="shared" si="59"/>
        <v/>
      </c>
      <c r="Q317" s="830"/>
      <c r="R317" s="833"/>
      <c r="S317" s="834"/>
      <c r="T317" s="837"/>
      <c r="U317" s="834"/>
      <c r="V317" s="834"/>
      <c r="W317" s="1081"/>
      <c r="X317" s="1065"/>
    </row>
    <row r="318" spans="3:24" ht="19.5" customHeight="1">
      <c r="C318" s="1063"/>
      <c r="D318" s="846"/>
      <c r="E318" s="1066"/>
      <c r="F318" s="846"/>
      <c r="G318" s="852"/>
      <c r="H318" s="1076"/>
      <c r="I318" s="509"/>
      <c r="J318" s="509"/>
      <c r="K318" s="511"/>
      <c r="L318" s="534"/>
      <c r="M318" s="535"/>
      <c r="N318" s="513"/>
      <c r="O318" s="588" t="s">
        <v>423</v>
      </c>
      <c r="P318" s="515">
        <f>SUM(P314:P317)</f>
        <v>0</v>
      </c>
      <c r="Q318" s="856"/>
      <c r="R318" s="857"/>
      <c r="S318" s="635" t="str">
        <f>IF(【3】見・契!S318="","",【3】見・契!S318)</f>
        <v/>
      </c>
      <c r="T318" s="636" t="str">
        <f>IF(【3】見・契!T318="","",【3】見・契!T318)</f>
        <v/>
      </c>
      <c r="U318" s="635">
        <f>IF(AND(R318="",T318=""),0,(SUM(Q318*R318+S318*T318)))</f>
        <v>0</v>
      </c>
      <c r="V318" s="520">
        <f>IF(AND(P318="",U318=""),"",SUM(P318+U318))</f>
        <v>0</v>
      </c>
      <c r="W318" s="1081"/>
      <c r="X318" s="1066"/>
    </row>
    <row r="319" spans="3:24" ht="19.5" customHeight="1">
      <c r="C319" s="1061" t="str">
        <f>IF(【3】見・契!C319="","",【3】見・契!C319)</f>
        <v/>
      </c>
      <c r="D319" s="844"/>
      <c r="E319" s="1064" t="str">
        <f>IF(【3】見・契!E319="","",【3】見・契!E319)</f>
        <v/>
      </c>
      <c r="F319" s="844"/>
      <c r="G319" s="850"/>
      <c r="H319" s="1073" t="str">
        <f>IF(【3】見・契!H319="","",【3】見・契!H319)</f>
        <v/>
      </c>
      <c r="I319" s="521" t="str">
        <f>IF(【3】見・契!I319="","",【3】見・契!I319)</f>
        <v/>
      </c>
      <c r="J319" s="521" t="str">
        <f>IF(【3】見・契!J319="","",【3】見・契!J319)</f>
        <v/>
      </c>
      <c r="K319" s="539" t="str">
        <f>IF(【3】見・契!K319="","",【3】見・契!K319)</f>
        <v/>
      </c>
      <c r="L319" s="522" t="str">
        <f>IF(【3】見・契!L319="","",【3】見・契!L319)</f>
        <v/>
      </c>
      <c r="M319" s="523" t="str">
        <f>IF(【3】見・契!M319="","",【3】見・契!M319)</f>
        <v/>
      </c>
      <c r="N319" s="500" t="str">
        <f>IF(I319="","",(SUM(L319:M319)))</f>
        <v/>
      </c>
      <c r="O319" s="711" t="str">
        <f>IF(【3】見・契!O319="","",【3】見・契!O319)</f>
        <v/>
      </c>
      <c r="P319" s="502" t="str">
        <f t="shared" ref="P319:P322" si="60">IF(O319="","",(IF(O319="",0,(N319*O319))))</f>
        <v/>
      </c>
      <c r="Q319" s="829"/>
      <c r="R319" s="832"/>
      <c r="S319" s="832"/>
      <c r="T319" s="835"/>
      <c r="U319" s="832"/>
      <c r="V319" s="832"/>
      <c r="W319" s="1081"/>
      <c r="X319" s="1064" t="str">
        <f>IF(【3】見・契!X319="","",【3】見・契!X319)</f>
        <v/>
      </c>
    </row>
    <row r="320" spans="3:24" ht="19.5" customHeight="1">
      <c r="C320" s="1062"/>
      <c r="D320" s="845"/>
      <c r="E320" s="1065"/>
      <c r="F320" s="845"/>
      <c r="G320" s="851"/>
      <c r="H320" s="1074"/>
      <c r="I320" s="740" t="str">
        <f>IF(【3】見・契!I320="","",【3】見・契!I320)</f>
        <v/>
      </c>
      <c r="J320" s="524" t="str">
        <f>IF(【3】見・契!J320="","",【3】見・契!J320)</f>
        <v/>
      </c>
      <c r="K320" s="525" t="str">
        <f>IF(【3】見・契!K320="","",【3】見・契!K320)</f>
        <v/>
      </c>
      <c r="L320" s="526" t="str">
        <f>IF(【3】見・契!L320="","",【3】見・契!L320)</f>
        <v/>
      </c>
      <c r="M320" s="527" t="str">
        <f>IF(【3】見・契!M320="","",【3】見・契!M320)</f>
        <v/>
      </c>
      <c r="N320" s="290" t="str">
        <f>IF(I320="","",(SUM(L320:M320)))</f>
        <v/>
      </c>
      <c r="O320" s="528" t="str">
        <f>IF(【3】見・契!O320="","",【3】見・契!O320)</f>
        <v/>
      </c>
      <c r="P320" s="508" t="str">
        <f t="shared" si="60"/>
        <v/>
      </c>
      <c r="Q320" s="830"/>
      <c r="R320" s="833"/>
      <c r="S320" s="833"/>
      <c r="T320" s="836"/>
      <c r="U320" s="833"/>
      <c r="V320" s="833"/>
      <c r="W320" s="1081"/>
      <c r="X320" s="1065"/>
    </row>
    <row r="321" spans="3:24" ht="19.5" customHeight="1">
      <c r="C321" s="1062"/>
      <c r="D321" s="845"/>
      <c r="E321" s="1065"/>
      <c r="F321" s="845"/>
      <c r="G321" s="851"/>
      <c r="H321" s="1075"/>
      <c r="I321" s="524" t="str">
        <f>IF(【3】見・契!I321="","",【3】見・契!I321)</f>
        <v/>
      </c>
      <c r="J321" s="524" t="str">
        <f>IF(【3】見・契!J321="","",【3】見・契!J321)</f>
        <v/>
      </c>
      <c r="K321" s="525" t="str">
        <f>IF(【3】見・契!K321="","",【3】見・契!K321)</f>
        <v/>
      </c>
      <c r="L321" s="526" t="str">
        <f>IF(【3】見・契!L321="","",【3】見・契!L321)</f>
        <v/>
      </c>
      <c r="M321" s="527" t="str">
        <f>IF(【3】見・契!M321="","",【3】見・契!M321)</f>
        <v/>
      </c>
      <c r="N321" s="506" t="str">
        <f>IF(I321="","",(SUM(L321:M321)))</f>
        <v/>
      </c>
      <c r="O321" s="528" t="str">
        <f>IF(【3】見・契!O321="","",【3】見・契!O321)</f>
        <v/>
      </c>
      <c r="P321" s="508" t="str">
        <f t="shared" si="60"/>
        <v/>
      </c>
      <c r="Q321" s="830"/>
      <c r="R321" s="833"/>
      <c r="S321" s="833"/>
      <c r="T321" s="836"/>
      <c r="U321" s="833"/>
      <c r="V321" s="833"/>
      <c r="W321" s="1081"/>
      <c r="X321" s="1065"/>
    </row>
    <row r="322" spans="3:24" ht="19.5" customHeight="1">
      <c r="C322" s="1062"/>
      <c r="D322" s="845"/>
      <c r="E322" s="1065"/>
      <c r="F322" s="845"/>
      <c r="G322" s="851"/>
      <c r="H322" s="1075"/>
      <c r="I322" s="529" t="str">
        <f>IF(【3】見・契!I322="","",【3】見・契!I322)</f>
        <v/>
      </c>
      <c r="J322" s="529" t="str">
        <f>IF(【3】見・契!J322="","",【3】見・契!J322)</f>
        <v/>
      </c>
      <c r="K322" s="530" t="str">
        <f>IF(【3】見・契!K322="","",【3】見・契!K322)</f>
        <v/>
      </c>
      <c r="L322" s="531" t="str">
        <f>IF(【3】見・契!L322="","",【3】見・契!L322)</f>
        <v/>
      </c>
      <c r="M322" s="532" t="str">
        <f>IF(【3】見・契!M322="","",【3】見・契!M322)</f>
        <v/>
      </c>
      <c r="N322" s="506" t="str">
        <f>IF(I322="","",(SUM(L322:M322)))</f>
        <v/>
      </c>
      <c r="O322" s="533" t="str">
        <f>IF(【3】見・契!O322="","",【3】見・契!O322)</f>
        <v/>
      </c>
      <c r="P322" s="508" t="str">
        <f t="shared" si="60"/>
        <v/>
      </c>
      <c r="Q322" s="830"/>
      <c r="R322" s="833"/>
      <c r="S322" s="834"/>
      <c r="T322" s="837"/>
      <c r="U322" s="834"/>
      <c r="V322" s="834"/>
      <c r="W322" s="1081"/>
      <c r="X322" s="1065"/>
    </row>
    <row r="323" spans="3:24" ht="19.5" customHeight="1">
      <c r="C323" s="1063"/>
      <c r="D323" s="846"/>
      <c r="E323" s="1066"/>
      <c r="F323" s="846"/>
      <c r="G323" s="852"/>
      <c r="H323" s="1076"/>
      <c r="I323" s="509"/>
      <c r="J323" s="509"/>
      <c r="K323" s="511"/>
      <c r="L323" s="534"/>
      <c r="M323" s="535"/>
      <c r="N323" s="513"/>
      <c r="O323" s="588" t="s">
        <v>423</v>
      </c>
      <c r="P323" s="515">
        <f>SUM(P319:P322)</f>
        <v>0</v>
      </c>
      <c r="Q323" s="856"/>
      <c r="R323" s="857"/>
      <c r="S323" s="635" t="str">
        <f>IF(【3】見・契!S323="","",【3】見・契!S323)</f>
        <v/>
      </c>
      <c r="T323" s="636" t="str">
        <f>IF(【3】見・契!T323="","",【3】見・契!T323)</f>
        <v/>
      </c>
      <c r="U323" s="635">
        <f>IF(AND(R323="",T323=""),0,(SUM(Q323*R323+S323*T323)))</f>
        <v>0</v>
      </c>
      <c r="V323" s="520">
        <f>IF(AND(P323="",U323=""),"",SUM(P323+U323))</f>
        <v>0</v>
      </c>
      <c r="W323" s="1081"/>
      <c r="X323" s="1066"/>
    </row>
    <row r="324" spans="3:24" ht="19.5" customHeight="1">
      <c r="C324" s="1061" t="str">
        <f>IF(【3】見・契!C324="","",【3】見・契!C324)</f>
        <v/>
      </c>
      <c r="D324" s="844"/>
      <c r="E324" s="1064" t="str">
        <f>IF(【3】見・契!E324="","",【3】見・契!E324)</f>
        <v/>
      </c>
      <c r="F324" s="844"/>
      <c r="G324" s="850"/>
      <c r="H324" s="1073" t="str">
        <f>IF(【3】見・契!H324="","",【3】見・契!H324)</f>
        <v/>
      </c>
      <c r="I324" s="521" t="str">
        <f>IF(【3】見・契!I324="","",【3】見・契!I324)</f>
        <v/>
      </c>
      <c r="J324" s="521" t="str">
        <f>IF(【3】見・契!J324="","",【3】見・契!J324)</f>
        <v/>
      </c>
      <c r="K324" s="539" t="str">
        <f>IF(【3】見・契!K324="","",【3】見・契!K324)</f>
        <v/>
      </c>
      <c r="L324" s="522" t="str">
        <f>IF(【3】見・契!L324="","",【3】見・契!L324)</f>
        <v/>
      </c>
      <c r="M324" s="523" t="str">
        <f>IF(【3】見・契!M324="","",【3】見・契!M324)</f>
        <v/>
      </c>
      <c r="N324" s="500" t="str">
        <f>IF(I324="","",(SUM(L324:M324)))</f>
        <v/>
      </c>
      <c r="O324" s="711" t="str">
        <f>IF(【3】見・契!O324="","",【3】見・契!O324)</f>
        <v/>
      </c>
      <c r="P324" s="502" t="str">
        <f t="shared" ref="P324:P327" si="61">IF(O324="","",(IF(O324="",0,(N324*O324))))</f>
        <v/>
      </c>
      <c r="Q324" s="829"/>
      <c r="R324" s="832"/>
      <c r="S324" s="832"/>
      <c r="T324" s="835"/>
      <c r="U324" s="832"/>
      <c r="V324" s="832"/>
      <c r="W324" s="1081"/>
      <c r="X324" s="1064" t="str">
        <f>IF(【3】見・契!X324="","",【3】見・契!X324)</f>
        <v/>
      </c>
    </row>
    <row r="325" spans="3:24" ht="19.5" customHeight="1">
      <c r="C325" s="1062"/>
      <c r="D325" s="845"/>
      <c r="E325" s="1065"/>
      <c r="F325" s="845"/>
      <c r="G325" s="851"/>
      <c r="H325" s="1074"/>
      <c r="I325" s="740" t="str">
        <f>IF(【3】見・契!I325="","",【3】見・契!I325)</f>
        <v/>
      </c>
      <c r="J325" s="524" t="str">
        <f>IF(【3】見・契!J325="","",【3】見・契!J325)</f>
        <v/>
      </c>
      <c r="K325" s="525" t="str">
        <f>IF(【3】見・契!K325="","",【3】見・契!K325)</f>
        <v/>
      </c>
      <c r="L325" s="526" t="str">
        <f>IF(【3】見・契!L325="","",【3】見・契!L325)</f>
        <v/>
      </c>
      <c r="M325" s="527" t="str">
        <f>IF(【3】見・契!M325="","",【3】見・契!M325)</f>
        <v/>
      </c>
      <c r="N325" s="290" t="str">
        <f>IF(I325="","",(SUM(L325:M325)))</f>
        <v/>
      </c>
      <c r="O325" s="528" t="str">
        <f>IF(【3】見・契!O325="","",【3】見・契!O325)</f>
        <v/>
      </c>
      <c r="P325" s="508" t="str">
        <f t="shared" si="61"/>
        <v/>
      </c>
      <c r="Q325" s="830"/>
      <c r="R325" s="833"/>
      <c r="S325" s="833"/>
      <c r="T325" s="836"/>
      <c r="U325" s="833"/>
      <c r="V325" s="833"/>
      <c r="W325" s="1081"/>
      <c r="X325" s="1065"/>
    </row>
    <row r="326" spans="3:24" ht="19.5" customHeight="1">
      <c r="C326" s="1062"/>
      <c r="D326" s="845"/>
      <c r="E326" s="1065"/>
      <c r="F326" s="845"/>
      <c r="G326" s="851"/>
      <c r="H326" s="1075"/>
      <c r="I326" s="524" t="str">
        <f>IF(【3】見・契!I326="","",【3】見・契!I326)</f>
        <v/>
      </c>
      <c r="J326" s="524" t="str">
        <f>IF(【3】見・契!J326="","",【3】見・契!J326)</f>
        <v/>
      </c>
      <c r="K326" s="525" t="str">
        <f>IF(【3】見・契!K326="","",【3】見・契!K326)</f>
        <v/>
      </c>
      <c r="L326" s="526" t="str">
        <f>IF(【3】見・契!L326="","",【3】見・契!L326)</f>
        <v/>
      </c>
      <c r="M326" s="527" t="str">
        <f>IF(【3】見・契!M326="","",【3】見・契!M326)</f>
        <v/>
      </c>
      <c r="N326" s="506" t="str">
        <f>IF(I326="","",(SUM(L326:M326)))</f>
        <v/>
      </c>
      <c r="O326" s="528" t="str">
        <f>IF(【3】見・契!O326="","",【3】見・契!O326)</f>
        <v/>
      </c>
      <c r="P326" s="508" t="str">
        <f t="shared" si="61"/>
        <v/>
      </c>
      <c r="Q326" s="830"/>
      <c r="R326" s="833"/>
      <c r="S326" s="833"/>
      <c r="T326" s="836"/>
      <c r="U326" s="833"/>
      <c r="V326" s="833"/>
      <c r="W326" s="1081"/>
      <c r="X326" s="1065"/>
    </row>
    <row r="327" spans="3:24" ht="19.5" customHeight="1">
      <c r="C327" s="1062"/>
      <c r="D327" s="845"/>
      <c r="E327" s="1065"/>
      <c r="F327" s="845"/>
      <c r="G327" s="851"/>
      <c r="H327" s="1075"/>
      <c r="I327" s="529" t="str">
        <f>IF(【3】見・契!I327="","",【3】見・契!I327)</f>
        <v/>
      </c>
      <c r="J327" s="529" t="str">
        <f>IF(【3】見・契!J327="","",【3】見・契!J327)</f>
        <v/>
      </c>
      <c r="K327" s="530" t="str">
        <f>IF(【3】見・契!K327="","",【3】見・契!K327)</f>
        <v/>
      </c>
      <c r="L327" s="531" t="str">
        <f>IF(【3】見・契!L327="","",【3】見・契!L327)</f>
        <v/>
      </c>
      <c r="M327" s="532" t="str">
        <f>IF(【3】見・契!M327="","",【3】見・契!M327)</f>
        <v/>
      </c>
      <c r="N327" s="566" t="str">
        <f>IF(I327="","",(SUM(L327:M327)))</f>
        <v/>
      </c>
      <c r="O327" s="533" t="str">
        <f>IF(【3】見・契!O327="","",【3】見・契!O327)</f>
        <v/>
      </c>
      <c r="P327" s="292" t="str">
        <f t="shared" si="61"/>
        <v/>
      </c>
      <c r="Q327" s="830"/>
      <c r="R327" s="833"/>
      <c r="S327" s="834"/>
      <c r="T327" s="837"/>
      <c r="U327" s="834"/>
      <c r="V327" s="834"/>
      <c r="W327" s="1081"/>
      <c r="X327" s="1065"/>
    </row>
    <row r="328" spans="3:24" ht="19.5" customHeight="1">
      <c r="C328" s="1063"/>
      <c r="D328" s="846"/>
      <c r="E328" s="1066"/>
      <c r="F328" s="846"/>
      <c r="G328" s="852"/>
      <c r="H328" s="1076"/>
      <c r="I328" s="509"/>
      <c r="J328" s="509"/>
      <c r="K328" s="511"/>
      <c r="L328" s="534"/>
      <c r="M328" s="535"/>
      <c r="N328" s="513"/>
      <c r="O328" s="588" t="s">
        <v>423</v>
      </c>
      <c r="P328" s="515">
        <f>SUM(P324:P327)</f>
        <v>0</v>
      </c>
      <c r="Q328" s="856"/>
      <c r="R328" s="857"/>
      <c r="S328" s="635" t="str">
        <f>IF(【3】見・契!S328="","",【3】見・契!S328)</f>
        <v/>
      </c>
      <c r="T328" s="636" t="str">
        <f>IF(【3】見・契!T328="","",【3】見・契!T328)</f>
        <v/>
      </c>
      <c r="U328" s="635">
        <f>IF(AND(R328="",T328=""),0,(SUM(Q328*R328+S328*T328)))</f>
        <v>0</v>
      </c>
      <c r="V328" s="520">
        <f>IF(AND(P328="",U328=""),"",SUM(P328+U328))</f>
        <v>0</v>
      </c>
      <c r="W328" s="1081"/>
      <c r="X328" s="1066"/>
    </row>
    <row r="329" spans="3:24" ht="19.5" customHeight="1">
      <c r="C329" s="1061" t="str">
        <f>IF(【3】見・契!C329="","",【3】見・契!C329)</f>
        <v/>
      </c>
      <c r="D329" s="844"/>
      <c r="E329" s="1064" t="str">
        <f>IF(【3】見・契!E329="","",【3】見・契!E329)</f>
        <v/>
      </c>
      <c r="F329" s="844"/>
      <c r="G329" s="850"/>
      <c r="H329" s="1073" t="str">
        <f>IF(【3】見・契!H329="","",【3】見・契!H329)</f>
        <v/>
      </c>
      <c r="I329" s="521" t="str">
        <f>IF(【3】見・契!I329="","",【3】見・契!I329)</f>
        <v/>
      </c>
      <c r="J329" s="521" t="str">
        <f>IF(【3】見・契!J329="","",【3】見・契!J329)</f>
        <v/>
      </c>
      <c r="K329" s="539" t="str">
        <f>IF(【3】見・契!K329="","",【3】見・契!K329)</f>
        <v/>
      </c>
      <c r="L329" s="522" t="str">
        <f>IF(【3】見・契!L329="","",【3】見・契!L329)</f>
        <v/>
      </c>
      <c r="M329" s="523" t="str">
        <f>IF(【3】見・契!M329="","",【3】見・契!M329)</f>
        <v/>
      </c>
      <c r="N329" s="500" t="str">
        <f>IF(I329="","",(SUM(L329:M329)))</f>
        <v/>
      </c>
      <c r="O329" s="711" t="str">
        <f>IF(【3】見・契!O329="","",【3】見・契!O329)</f>
        <v/>
      </c>
      <c r="P329" s="502" t="str">
        <f t="shared" ref="P329:P332" si="62">IF(O329="","",(IF(O329="",0,(N329*O329))))</f>
        <v/>
      </c>
      <c r="Q329" s="829"/>
      <c r="R329" s="832"/>
      <c r="S329" s="832"/>
      <c r="T329" s="835"/>
      <c r="U329" s="832"/>
      <c r="V329" s="832"/>
      <c r="W329" s="1081"/>
      <c r="X329" s="1064" t="str">
        <f>IF(【3】見・契!X329="","",【3】見・契!X329)</f>
        <v/>
      </c>
    </row>
    <row r="330" spans="3:24" ht="19.5" customHeight="1">
      <c r="C330" s="1062"/>
      <c r="D330" s="845"/>
      <c r="E330" s="1065"/>
      <c r="F330" s="845"/>
      <c r="G330" s="851"/>
      <c r="H330" s="1074"/>
      <c r="I330" s="740" t="str">
        <f>IF(【3】見・契!I330="","",【3】見・契!I330)</f>
        <v/>
      </c>
      <c r="J330" s="524" t="str">
        <f>IF(【3】見・契!J330="","",【3】見・契!J330)</f>
        <v/>
      </c>
      <c r="K330" s="525" t="str">
        <f>IF(【3】見・契!K330="","",【3】見・契!K330)</f>
        <v/>
      </c>
      <c r="L330" s="526" t="str">
        <f>IF(【3】見・契!L330="","",【3】見・契!L330)</f>
        <v/>
      </c>
      <c r="M330" s="527" t="str">
        <f>IF(【3】見・契!M330="","",【3】見・契!M330)</f>
        <v/>
      </c>
      <c r="N330" s="290" t="str">
        <f>IF(I330="","",(SUM(L330:M330)))</f>
        <v/>
      </c>
      <c r="O330" s="528" t="str">
        <f>IF(【3】見・契!O330="","",【3】見・契!O330)</f>
        <v/>
      </c>
      <c r="P330" s="508" t="str">
        <f t="shared" si="62"/>
        <v/>
      </c>
      <c r="Q330" s="830"/>
      <c r="R330" s="833"/>
      <c r="S330" s="833"/>
      <c r="T330" s="836"/>
      <c r="U330" s="833"/>
      <c r="V330" s="833"/>
      <c r="W330" s="1081"/>
      <c r="X330" s="1065"/>
    </row>
    <row r="331" spans="3:24" ht="19.5" customHeight="1">
      <c r="C331" s="1062"/>
      <c r="D331" s="845"/>
      <c r="E331" s="1065"/>
      <c r="F331" s="845"/>
      <c r="G331" s="851"/>
      <c r="H331" s="1075"/>
      <c r="I331" s="524" t="str">
        <f>IF(【3】見・契!I331="","",【3】見・契!I331)</f>
        <v/>
      </c>
      <c r="J331" s="524" t="str">
        <f>IF(【3】見・契!J331="","",【3】見・契!J331)</f>
        <v/>
      </c>
      <c r="K331" s="525" t="str">
        <f>IF(【3】見・契!K331="","",【3】見・契!K331)</f>
        <v/>
      </c>
      <c r="L331" s="526" t="str">
        <f>IF(【3】見・契!L331="","",【3】見・契!L331)</f>
        <v/>
      </c>
      <c r="M331" s="527" t="str">
        <f>IF(【3】見・契!M331="","",【3】見・契!M331)</f>
        <v/>
      </c>
      <c r="N331" s="506" t="str">
        <f>IF(I331="","",(SUM(L331:M331)))</f>
        <v/>
      </c>
      <c r="O331" s="528" t="str">
        <f>IF(【3】見・契!O331="","",【3】見・契!O331)</f>
        <v/>
      </c>
      <c r="P331" s="508" t="str">
        <f t="shared" si="62"/>
        <v/>
      </c>
      <c r="Q331" s="830"/>
      <c r="R331" s="833"/>
      <c r="S331" s="833"/>
      <c r="T331" s="836"/>
      <c r="U331" s="833"/>
      <c r="V331" s="833"/>
      <c r="W331" s="1081"/>
      <c r="X331" s="1065"/>
    </row>
    <row r="332" spans="3:24" ht="19.5" customHeight="1">
      <c r="C332" s="1062"/>
      <c r="D332" s="845"/>
      <c r="E332" s="1065"/>
      <c r="F332" s="845"/>
      <c r="G332" s="851"/>
      <c r="H332" s="1075"/>
      <c r="I332" s="529" t="str">
        <f>IF(【3】見・契!I332="","",【3】見・契!I332)</f>
        <v/>
      </c>
      <c r="J332" s="529" t="str">
        <f>IF(【3】見・契!J332="","",【3】見・契!J332)</f>
        <v/>
      </c>
      <c r="K332" s="530" t="str">
        <f>IF(【3】見・契!K332="","",【3】見・契!K332)</f>
        <v/>
      </c>
      <c r="L332" s="531" t="str">
        <f>IF(【3】見・契!L332="","",【3】見・契!L332)</f>
        <v/>
      </c>
      <c r="M332" s="532" t="str">
        <f>IF(【3】見・契!M332="","",【3】見・契!M332)</f>
        <v/>
      </c>
      <c r="N332" s="506" t="str">
        <f>IF(I332="","",(SUM(L332:M332)))</f>
        <v/>
      </c>
      <c r="O332" s="533" t="str">
        <f>IF(【3】見・契!O332="","",【3】見・契!O332)</f>
        <v/>
      </c>
      <c r="P332" s="508" t="str">
        <f t="shared" si="62"/>
        <v/>
      </c>
      <c r="Q332" s="830"/>
      <c r="R332" s="833"/>
      <c r="S332" s="834"/>
      <c r="T332" s="837"/>
      <c r="U332" s="834"/>
      <c r="V332" s="834"/>
      <c r="W332" s="1081"/>
      <c r="X332" s="1065"/>
    </row>
    <row r="333" spans="3:24" ht="19.5" customHeight="1">
      <c r="C333" s="1063"/>
      <c r="D333" s="846"/>
      <c r="E333" s="1066"/>
      <c r="F333" s="846"/>
      <c r="G333" s="852"/>
      <c r="H333" s="1076"/>
      <c r="I333" s="509"/>
      <c r="J333" s="509"/>
      <c r="K333" s="511"/>
      <c r="L333" s="534"/>
      <c r="M333" s="535"/>
      <c r="N333" s="513"/>
      <c r="O333" s="588" t="s">
        <v>423</v>
      </c>
      <c r="P333" s="515">
        <f>SUM(P329:P332)</f>
        <v>0</v>
      </c>
      <c r="Q333" s="856"/>
      <c r="R333" s="857"/>
      <c r="S333" s="635" t="str">
        <f>IF(【3】見・契!S333="","",【3】見・契!S333)</f>
        <v/>
      </c>
      <c r="T333" s="636" t="str">
        <f>IF(【3】見・契!T333="","",【3】見・契!T333)</f>
        <v/>
      </c>
      <c r="U333" s="635">
        <f>IF(AND(R333="",T333=""),0,(SUM(Q333*R333+S333*T333)))</f>
        <v>0</v>
      </c>
      <c r="V333" s="520">
        <f>IF(AND(P333="",U333=""),"",SUM(P333+U333))</f>
        <v>0</v>
      </c>
      <c r="W333" s="1081"/>
      <c r="X333" s="1066"/>
    </row>
    <row r="334" spans="3:24" ht="19.5" customHeight="1">
      <c r="C334" s="1061" t="str">
        <f>IF(【3】見・契!C334="","",【3】見・契!C334)</f>
        <v/>
      </c>
      <c r="D334" s="844"/>
      <c r="E334" s="1064" t="str">
        <f>IF(【3】見・契!E334="","",【3】見・契!E334)</f>
        <v/>
      </c>
      <c r="F334" s="844"/>
      <c r="G334" s="850"/>
      <c r="H334" s="1073" t="str">
        <f>IF(【3】見・契!H334="","",【3】見・契!H334)</f>
        <v/>
      </c>
      <c r="I334" s="521" t="str">
        <f>IF(【3】見・契!I334="","",【3】見・契!I334)</f>
        <v/>
      </c>
      <c r="J334" s="521" t="str">
        <f>IF(【3】見・契!J334="","",【3】見・契!J334)</f>
        <v/>
      </c>
      <c r="K334" s="539" t="str">
        <f>IF(【3】見・契!K334="","",【3】見・契!K334)</f>
        <v/>
      </c>
      <c r="L334" s="522" t="str">
        <f>IF(【3】見・契!L334="","",【3】見・契!L334)</f>
        <v/>
      </c>
      <c r="M334" s="523" t="str">
        <f>IF(【3】見・契!M334="","",【3】見・契!M334)</f>
        <v/>
      </c>
      <c r="N334" s="500" t="str">
        <f>IF(I334="","",(SUM(L334:M334)))</f>
        <v/>
      </c>
      <c r="O334" s="711" t="str">
        <f>IF(【3】見・契!O334="","",【3】見・契!O334)</f>
        <v/>
      </c>
      <c r="P334" s="502" t="str">
        <f t="shared" ref="P334:P337" si="63">IF(O334="","",(IF(O334="",0,(N334*O334))))</f>
        <v/>
      </c>
      <c r="Q334" s="829"/>
      <c r="R334" s="832"/>
      <c r="S334" s="832"/>
      <c r="T334" s="835"/>
      <c r="U334" s="832"/>
      <c r="V334" s="832"/>
      <c r="W334" s="1081"/>
      <c r="X334" s="1064" t="str">
        <f>IF(【3】見・契!X334="","",【3】見・契!X334)</f>
        <v/>
      </c>
    </row>
    <row r="335" spans="3:24" ht="19.5" customHeight="1">
      <c r="C335" s="1062"/>
      <c r="D335" s="845"/>
      <c r="E335" s="1065"/>
      <c r="F335" s="845"/>
      <c r="G335" s="851"/>
      <c r="H335" s="1074"/>
      <c r="I335" s="740" t="str">
        <f>IF(【3】見・契!I335="","",【3】見・契!I335)</f>
        <v/>
      </c>
      <c r="J335" s="524" t="str">
        <f>IF(【3】見・契!J335="","",【3】見・契!J335)</f>
        <v/>
      </c>
      <c r="K335" s="525" t="str">
        <f>IF(【3】見・契!K335="","",【3】見・契!K335)</f>
        <v/>
      </c>
      <c r="L335" s="526" t="str">
        <f>IF(【3】見・契!L335="","",【3】見・契!L335)</f>
        <v/>
      </c>
      <c r="M335" s="527" t="str">
        <f>IF(【3】見・契!M335="","",【3】見・契!M335)</f>
        <v/>
      </c>
      <c r="N335" s="290" t="str">
        <f>IF(I335="","",(SUM(L335:M335)))</f>
        <v/>
      </c>
      <c r="O335" s="528" t="str">
        <f>IF(【3】見・契!O335="","",【3】見・契!O335)</f>
        <v/>
      </c>
      <c r="P335" s="508" t="str">
        <f t="shared" si="63"/>
        <v/>
      </c>
      <c r="Q335" s="830"/>
      <c r="R335" s="833"/>
      <c r="S335" s="833"/>
      <c r="T335" s="836"/>
      <c r="U335" s="833"/>
      <c r="V335" s="833"/>
      <c r="W335" s="1081"/>
      <c r="X335" s="1065"/>
    </row>
    <row r="336" spans="3:24" ht="19.5" customHeight="1">
      <c r="C336" s="1062"/>
      <c r="D336" s="845"/>
      <c r="E336" s="1065"/>
      <c r="F336" s="845"/>
      <c r="G336" s="851"/>
      <c r="H336" s="1075"/>
      <c r="I336" s="524" t="str">
        <f>IF(【3】見・契!I336="","",【3】見・契!I336)</f>
        <v/>
      </c>
      <c r="J336" s="524" t="str">
        <f>IF(【3】見・契!J336="","",【3】見・契!J336)</f>
        <v/>
      </c>
      <c r="K336" s="525" t="str">
        <f>IF(【3】見・契!K336="","",【3】見・契!K336)</f>
        <v/>
      </c>
      <c r="L336" s="526" t="str">
        <f>IF(【3】見・契!L336="","",【3】見・契!L336)</f>
        <v/>
      </c>
      <c r="M336" s="527" t="str">
        <f>IF(【3】見・契!M336="","",【3】見・契!M336)</f>
        <v/>
      </c>
      <c r="N336" s="506" t="str">
        <f>IF(I336="","",(SUM(L336:M336)))</f>
        <v/>
      </c>
      <c r="O336" s="528" t="str">
        <f>IF(【3】見・契!O336="","",【3】見・契!O336)</f>
        <v/>
      </c>
      <c r="P336" s="508" t="str">
        <f t="shared" si="63"/>
        <v/>
      </c>
      <c r="Q336" s="830"/>
      <c r="R336" s="833"/>
      <c r="S336" s="833"/>
      <c r="T336" s="836"/>
      <c r="U336" s="833"/>
      <c r="V336" s="833"/>
      <c r="W336" s="1081"/>
      <c r="X336" s="1065"/>
    </row>
    <row r="337" spans="3:24" ht="19.5" customHeight="1">
      <c r="C337" s="1062"/>
      <c r="D337" s="845"/>
      <c r="E337" s="1065"/>
      <c r="F337" s="845"/>
      <c r="G337" s="851"/>
      <c r="H337" s="1075"/>
      <c r="I337" s="529" t="str">
        <f>IF(【3】見・契!I337="","",【3】見・契!I337)</f>
        <v/>
      </c>
      <c r="J337" s="529" t="str">
        <f>IF(【3】見・契!J337="","",【3】見・契!J337)</f>
        <v/>
      </c>
      <c r="K337" s="530" t="str">
        <f>IF(【3】見・契!K337="","",【3】見・契!K337)</f>
        <v/>
      </c>
      <c r="L337" s="531" t="str">
        <f>IF(【3】見・契!L337="","",【3】見・契!L337)</f>
        <v/>
      </c>
      <c r="M337" s="532" t="str">
        <f>IF(【3】見・契!M337="","",【3】見・契!M337)</f>
        <v/>
      </c>
      <c r="N337" s="506" t="str">
        <f>IF(I337="","",(SUM(L337:M337)))</f>
        <v/>
      </c>
      <c r="O337" s="533" t="str">
        <f>IF(【3】見・契!O337="","",【3】見・契!O337)</f>
        <v/>
      </c>
      <c r="P337" s="508" t="str">
        <f t="shared" si="63"/>
        <v/>
      </c>
      <c r="Q337" s="830"/>
      <c r="R337" s="833"/>
      <c r="S337" s="834"/>
      <c r="T337" s="837"/>
      <c r="U337" s="834"/>
      <c r="V337" s="834"/>
      <c r="W337" s="1081"/>
      <c r="X337" s="1065"/>
    </row>
    <row r="338" spans="3:24" ht="19.5" customHeight="1">
      <c r="C338" s="1063"/>
      <c r="D338" s="846"/>
      <c r="E338" s="1066"/>
      <c r="F338" s="846"/>
      <c r="G338" s="852"/>
      <c r="H338" s="1076"/>
      <c r="I338" s="509"/>
      <c r="J338" s="509"/>
      <c r="K338" s="511"/>
      <c r="L338" s="534"/>
      <c r="M338" s="535"/>
      <c r="N338" s="513"/>
      <c r="O338" s="588" t="s">
        <v>423</v>
      </c>
      <c r="P338" s="515">
        <f>SUM(P334:P337)</f>
        <v>0</v>
      </c>
      <c r="Q338" s="856"/>
      <c r="R338" s="857"/>
      <c r="S338" s="635" t="str">
        <f>IF(【3】見・契!S338="","",【3】見・契!S338)</f>
        <v/>
      </c>
      <c r="T338" s="636" t="str">
        <f>IF(【3】見・契!T338="","",【3】見・契!T338)</f>
        <v/>
      </c>
      <c r="U338" s="635">
        <f>IF(AND(R338="",T338=""),0,(SUM(Q338*R338+S338*T338)))</f>
        <v>0</v>
      </c>
      <c r="V338" s="520">
        <f>IF(AND(P338="",U338=""),"",SUM(P338+U338))</f>
        <v>0</v>
      </c>
      <c r="W338" s="1081"/>
      <c r="X338" s="1066"/>
    </row>
    <row r="339" spans="3:24" ht="19.5" customHeight="1">
      <c r="C339" s="1061" t="str">
        <f>IF(【3】見・契!C339="","",【3】見・契!C339)</f>
        <v/>
      </c>
      <c r="D339" s="844"/>
      <c r="E339" s="1064" t="str">
        <f>IF(【3】見・契!E339="","",【3】見・契!E339)</f>
        <v/>
      </c>
      <c r="F339" s="844"/>
      <c r="G339" s="850"/>
      <c r="H339" s="1073" t="str">
        <f>IF(【3】見・契!H339="","",【3】見・契!H339)</f>
        <v/>
      </c>
      <c r="I339" s="538" t="str">
        <f>IF(【3】見・契!I339="","",【3】見・契!I339)</f>
        <v/>
      </c>
      <c r="J339" s="521" t="str">
        <f>IF(【3】見・契!J339="","",【3】見・契!J339)</f>
        <v/>
      </c>
      <c r="K339" s="539" t="str">
        <f>IF(【3】見・契!K339="","",【3】見・契!K339)</f>
        <v/>
      </c>
      <c r="L339" s="522" t="str">
        <f>IF(【3】見・契!L339="","",【3】見・契!L339)</f>
        <v/>
      </c>
      <c r="M339" s="523" t="str">
        <f>IF(【3】見・契!M339="","",【3】見・契!M339)</f>
        <v/>
      </c>
      <c r="N339" s="500" t="str">
        <f>IF(I339="","",(SUM(L339:M339)))</f>
        <v/>
      </c>
      <c r="O339" s="711" t="str">
        <f>IF(【3】見・契!O339="","",【3】見・契!O339)</f>
        <v/>
      </c>
      <c r="P339" s="502" t="str">
        <f t="shared" ref="P339:P342" si="64">IF(O339="","",(IF(O339="",0,(N339*O339))))</f>
        <v/>
      </c>
      <c r="Q339" s="829"/>
      <c r="R339" s="832"/>
      <c r="S339" s="832"/>
      <c r="T339" s="835"/>
      <c r="U339" s="832"/>
      <c r="V339" s="832"/>
      <c r="W339" s="1081"/>
      <c r="X339" s="1064" t="str">
        <f>IF(【3】見・契!X339="","",【3】見・契!X339)</f>
        <v/>
      </c>
    </row>
    <row r="340" spans="3:24" ht="19.5" customHeight="1">
      <c r="C340" s="1062"/>
      <c r="D340" s="845"/>
      <c r="E340" s="1065"/>
      <c r="F340" s="845"/>
      <c r="G340" s="851"/>
      <c r="H340" s="1075"/>
      <c r="I340" s="291" t="str">
        <f>IF(【3】見・契!I340="","",【3】見・契!I340)</f>
        <v/>
      </c>
      <c r="J340" s="524" t="str">
        <f>IF(【3】見・契!J340="","",【3】見・契!J340)</f>
        <v/>
      </c>
      <c r="K340" s="525" t="str">
        <f>IF(【3】見・契!K340="","",【3】見・契!K340)</f>
        <v/>
      </c>
      <c r="L340" s="526" t="str">
        <f>IF(【3】見・契!L340="","",【3】見・契!L340)</f>
        <v/>
      </c>
      <c r="M340" s="527" t="str">
        <f>IF(【3】見・契!M340="","",【3】見・契!M340)</f>
        <v/>
      </c>
      <c r="N340" s="290" t="str">
        <f>IF(I340="","",(SUM(L340:M340)))</f>
        <v/>
      </c>
      <c r="O340" s="528" t="str">
        <f>IF(【3】見・契!O340="","",【3】見・契!O340)</f>
        <v/>
      </c>
      <c r="P340" s="508" t="str">
        <f t="shared" si="64"/>
        <v/>
      </c>
      <c r="Q340" s="830"/>
      <c r="R340" s="833"/>
      <c r="S340" s="833"/>
      <c r="T340" s="836"/>
      <c r="U340" s="833"/>
      <c r="V340" s="833"/>
      <c r="W340" s="1081"/>
      <c r="X340" s="1065"/>
    </row>
    <row r="341" spans="3:24" ht="19.5" customHeight="1">
      <c r="C341" s="1062"/>
      <c r="D341" s="845"/>
      <c r="E341" s="1065"/>
      <c r="F341" s="845"/>
      <c r="G341" s="851"/>
      <c r="H341" s="1075"/>
      <c r="I341" s="540" t="str">
        <f>IF(【3】見・契!I341="","",【3】見・契!I341)</f>
        <v/>
      </c>
      <c r="J341" s="524" t="str">
        <f>IF(【3】見・契!J341="","",【3】見・契!J341)</f>
        <v/>
      </c>
      <c r="K341" s="525" t="str">
        <f>IF(【3】見・契!K341="","",【3】見・契!K341)</f>
        <v/>
      </c>
      <c r="L341" s="526" t="str">
        <f>IF(【3】見・契!L341="","",【3】見・契!L341)</f>
        <v/>
      </c>
      <c r="M341" s="527" t="str">
        <f>IF(【3】見・契!M341="","",【3】見・契!M341)</f>
        <v/>
      </c>
      <c r="N341" s="290" t="str">
        <f>IF(I341="","",(SUM(L341:M341)))</f>
        <v/>
      </c>
      <c r="O341" s="528" t="str">
        <f>IF(【3】見・契!O341="","",【3】見・契!O341)</f>
        <v/>
      </c>
      <c r="P341" s="508" t="str">
        <f t="shared" si="64"/>
        <v/>
      </c>
      <c r="Q341" s="830"/>
      <c r="R341" s="833"/>
      <c r="S341" s="833"/>
      <c r="T341" s="836"/>
      <c r="U341" s="833"/>
      <c r="V341" s="833"/>
      <c r="W341" s="1081"/>
      <c r="X341" s="1065"/>
    </row>
    <row r="342" spans="3:24" ht="19.5" customHeight="1">
      <c r="C342" s="1062"/>
      <c r="D342" s="845"/>
      <c r="E342" s="1065"/>
      <c r="F342" s="845"/>
      <c r="G342" s="851"/>
      <c r="H342" s="1075"/>
      <c r="I342" s="541" t="str">
        <f>IF(【3】見・契!I342="","",【3】見・契!I342)</f>
        <v/>
      </c>
      <c r="J342" s="529" t="str">
        <f>IF(【3】見・契!J342="","",【3】見・契!J342)</f>
        <v/>
      </c>
      <c r="K342" s="530" t="str">
        <f>IF(【3】見・契!K342="","",【3】見・契!K342)</f>
        <v/>
      </c>
      <c r="L342" s="531" t="str">
        <f>IF(【3】見・契!L342="","",【3】見・契!L342)</f>
        <v/>
      </c>
      <c r="M342" s="532" t="str">
        <f>IF(【3】見・契!M342="","",【3】見・契!M342)</f>
        <v/>
      </c>
      <c r="N342" s="290" t="str">
        <f>IF(I342="","",(SUM(L342:M342)))</f>
        <v/>
      </c>
      <c r="O342" s="533" t="str">
        <f>IF(【3】見・契!O342="","",【3】見・契!O342)</f>
        <v/>
      </c>
      <c r="P342" s="508" t="str">
        <f t="shared" si="64"/>
        <v/>
      </c>
      <c r="Q342" s="830"/>
      <c r="R342" s="833"/>
      <c r="S342" s="834"/>
      <c r="T342" s="837"/>
      <c r="U342" s="834"/>
      <c r="V342" s="834"/>
      <c r="W342" s="1081"/>
      <c r="X342" s="1065"/>
    </row>
    <row r="343" spans="3:24" ht="19.5" customHeight="1">
      <c r="C343" s="1063"/>
      <c r="D343" s="846"/>
      <c r="E343" s="1066"/>
      <c r="F343" s="846"/>
      <c r="G343" s="852"/>
      <c r="H343" s="1076"/>
      <c r="I343" s="509"/>
      <c r="J343" s="509"/>
      <c r="K343" s="440"/>
      <c r="L343" s="440"/>
      <c r="M343" s="441"/>
      <c r="N343" s="513"/>
      <c r="O343" s="588" t="s">
        <v>423</v>
      </c>
      <c r="P343" s="515">
        <f>SUM(P339:P342)</f>
        <v>0</v>
      </c>
      <c r="Q343" s="856"/>
      <c r="R343" s="857"/>
      <c r="S343" s="635" t="str">
        <f>IF(【3】見・契!S343="","",【3】見・契!S343)</f>
        <v/>
      </c>
      <c r="T343" s="636" t="str">
        <f>IF(【3】見・契!T343="","",【3】見・契!T343)</f>
        <v/>
      </c>
      <c r="U343" s="635">
        <f>IF(AND(R343="",T343=""),0,(SUM(Q343*R343+S343*T343)))</f>
        <v>0</v>
      </c>
      <c r="V343" s="520">
        <f>IF(AND(P343="",U343=""),"",SUM(P343+U343))</f>
        <v>0</v>
      </c>
      <c r="W343" s="1081"/>
      <c r="X343" s="1066"/>
    </row>
    <row r="344" spans="3:24" ht="22.5" customHeight="1">
      <c r="T344" s="880" t="s">
        <v>286</v>
      </c>
      <c r="U344" s="881"/>
      <c r="V344" s="107">
        <f>SUM(V239:V343)</f>
        <v>0</v>
      </c>
      <c r="W344" s="726"/>
    </row>
    <row r="345" spans="3:24" ht="22.5" customHeight="1">
      <c r="T345" s="880" t="s">
        <v>287</v>
      </c>
      <c r="U345" s="881"/>
      <c r="V345" s="107">
        <f>SUM(V239:V343)/1.1</f>
        <v>0</v>
      </c>
      <c r="W345" s="726"/>
    </row>
    <row r="346" spans="3:24" ht="19.5" customHeight="1">
      <c r="T346" s="726"/>
      <c r="U346" s="726"/>
      <c r="V346" s="109"/>
      <c r="W346" s="726"/>
      <c r="X346" s="702"/>
    </row>
    <row r="347" spans="3:24" ht="19.5" customHeight="1">
      <c r="C347" s="43" t="s">
        <v>295</v>
      </c>
      <c r="W347" s="726"/>
      <c r="X347" s="722" t="s">
        <v>212</v>
      </c>
    </row>
    <row r="348" spans="3:24" ht="19.5" customHeight="1">
      <c r="C348" s="873" t="s">
        <v>256</v>
      </c>
      <c r="D348" s="835"/>
      <c r="E348" s="873" t="s">
        <v>296</v>
      </c>
      <c r="F348" s="835"/>
      <c r="G348" s="835"/>
      <c r="H348" s="873" t="s">
        <v>261</v>
      </c>
      <c r="I348" s="870" t="s">
        <v>262</v>
      </c>
      <c r="J348" s="871"/>
      <c r="K348" s="415" t="s">
        <v>263</v>
      </c>
      <c r="L348" s="870" t="s">
        <v>501</v>
      </c>
      <c r="M348" s="872"/>
      <c r="N348" s="871"/>
      <c r="O348" s="875" t="s">
        <v>502</v>
      </c>
      <c r="P348" s="589" t="s">
        <v>266</v>
      </c>
      <c r="Q348" s="883"/>
      <c r="R348" s="835"/>
      <c r="S348" s="885" t="s">
        <v>291</v>
      </c>
      <c r="T348" s="887" t="s">
        <v>292</v>
      </c>
      <c r="U348" s="885" t="s">
        <v>499</v>
      </c>
      <c r="V348" s="711" t="s">
        <v>332</v>
      </c>
      <c r="W348" s="1082" t="s">
        <v>500</v>
      </c>
      <c r="X348" s="877" t="s">
        <v>272</v>
      </c>
    </row>
    <row r="349" spans="3:24" ht="19.5" customHeight="1">
      <c r="C349" s="874"/>
      <c r="D349" s="882"/>
      <c r="E349" s="874"/>
      <c r="F349" s="882"/>
      <c r="G349" s="882"/>
      <c r="H349" s="874"/>
      <c r="I349" s="102" t="s">
        <v>273</v>
      </c>
      <c r="J349" s="712" t="s">
        <v>274</v>
      </c>
      <c r="K349" s="102" t="s">
        <v>275</v>
      </c>
      <c r="L349" s="102" t="s">
        <v>276</v>
      </c>
      <c r="M349" s="102" t="s">
        <v>277</v>
      </c>
      <c r="N349" s="102" t="s">
        <v>278</v>
      </c>
      <c r="O349" s="876"/>
      <c r="P349" s="590" t="s">
        <v>503</v>
      </c>
      <c r="Q349" s="884"/>
      <c r="R349" s="882"/>
      <c r="S349" s="886"/>
      <c r="T349" s="886"/>
      <c r="U349" s="886"/>
      <c r="V349" s="712" t="s">
        <v>285</v>
      </c>
      <c r="W349" s="1082"/>
      <c r="X349" s="877"/>
    </row>
    <row r="350" spans="3:24" ht="18.75" customHeight="1">
      <c r="C350" s="1061" t="str">
        <f>IF(【3】見・契!C350="","",【3】見・契!C350)</f>
        <v/>
      </c>
      <c r="D350" s="844"/>
      <c r="E350" s="1077" t="str">
        <f>IF(【3】見・契!E350="","",【3】見・契!E350)</f>
        <v/>
      </c>
      <c r="F350" s="844"/>
      <c r="G350" s="850"/>
      <c r="H350" s="1073" t="str">
        <f>IF(【3】見・契!H350="","",【3】見・契!H350)</f>
        <v/>
      </c>
      <c r="I350" s="521" t="str">
        <f>IF(【3】見・契!I350="","",【3】見・契!I350)</f>
        <v/>
      </c>
      <c r="J350" s="521" t="str">
        <f>IF(【3】見・契!J350="","",【3】見・契!J350)</f>
        <v/>
      </c>
      <c r="K350" s="539" t="str">
        <f>IF(【3】見・契!K350="","",【3】見・契!K350)</f>
        <v/>
      </c>
      <c r="L350" s="522" t="str">
        <f>IF(【3】見・契!L350="","",【3】見・契!L350)</f>
        <v/>
      </c>
      <c r="M350" s="523" t="str">
        <f>IF(【3】見・契!M350="","",【3】見・契!M350)</f>
        <v/>
      </c>
      <c r="N350" s="500" t="str">
        <f>IF(I350="","",(SUM(L350:M350)))</f>
        <v/>
      </c>
      <c r="O350" s="711" t="str">
        <f>IF(【3】見・契!O350="","",【3】見・契!O350)</f>
        <v/>
      </c>
      <c r="P350" s="502" t="str">
        <f>IF(O350="","",(IF(O350="",0,(N350*O350))))</f>
        <v/>
      </c>
      <c r="Q350" s="829"/>
      <c r="R350" s="832"/>
      <c r="S350" s="832"/>
      <c r="T350" s="835"/>
      <c r="U350" s="832"/>
      <c r="V350" s="832"/>
      <c r="W350" s="1081"/>
      <c r="X350" s="1064"/>
    </row>
    <row r="351" spans="3:24" ht="18.75" customHeight="1">
      <c r="C351" s="1062"/>
      <c r="D351" s="845"/>
      <c r="E351" s="988"/>
      <c r="F351" s="845"/>
      <c r="G351" s="851"/>
      <c r="H351" s="1074"/>
      <c r="I351" s="740" t="str">
        <f>IF(【3】見・契!I351="","",【3】見・契!I351)</f>
        <v/>
      </c>
      <c r="J351" s="524" t="str">
        <f>IF(【3】見・契!J351="","",【3】見・契!J351)</f>
        <v/>
      </c>
      <c r="K351" s="525" t="str">
        <f>IF(【3】見・契!K351="","",【3】見・契!K351)</f>
        <v/>
      </c>
      <c r="L351" s="526" t="str">
        <f>IF(【3】見・契!L351="","",【3】見・契!L351)</f>
        <v/>
      </c>
      <c r="M351" s="527" t="str">
        <f>IF(【3】見・契!M351="","",【3】見・契!M351)</f>
        <v/>
      </c>
      <c r="N351" s="290" t="str">
        <f>IF(I351="","",(SUM(L351:M351)))</f>
        <v/>
      </c>
      <c r="O351" s="528" t="str">
        <f>IF(【3】見・契!O351="","",【3】見・契!O351)</f>
        <v/>
      </c>
      <c r="P351" s="508" t="str">
        <f t="shared" ref="P351:P353" si="65">IF(O351="","",(IF(O351="",0,(N351*O351))))</f>
        <v/>
      </c>
      <c r="Q351" s="830"/>
      <c r="R351" s="833"/>
      <c r="S351" s="833"/>
      <c r="T351" s="836"/>
      <c r="U351" s="833"/>
      <c r="V351" s="833"/>
      <c r="W351" s="1081"/>
      <c r="X351" s="1065"/>
    </row>
    <row r="352" spans="3:24" ht="18.75" customHeight="1">
      <c r="C352" s="1062"/>
      <c r="D352" s="845"/>
      <c r="E352" s="988"/>
      <c r="F352" s="845"/>
      <c r="G352" s="851"/>
      <c r="H352" s="1075"/>
      <c r="I352" s="524" t="str">
        <f>IF(【3】見・契!I352="","",【3】見・契!I352)</f>
        <v/>
      </c>
      <c r="J352" s="524" t="str">
        <f>IF(【3】見・契!J352="","",【3】見・契!J352)</f>
        <v/>
      </c>
      <c r="K352" s="525" t="str">
        <f>IF(【3】見・契!K352="","",【3】見・契!K352)</f>
        <v/>
      </c>
      <c r="L352" s="526" t="str">
        <f>IF(【3】見・契!L352="","",【3】見・契!L352)</f>
        <v/>
      </c>
      <c r="M352" s="527" t="str">
        <f>IF(【3】見・契!M352="","",【3】見・契!M352)</f>
        <v/>
      </c>
      <c r="N352" s="506" t="str">
        <f>IF(I352="","",(SUM(L352:M352)))</f>
        <v/>
      </c>
      <c r="O352" s="528" t="str">
        <f>IF(【3】見・契!O352="","",【3】見・契!O352)</f>
        <v/>
      </c>
      <c r="P352" s="508" t="str">
        <f t="shared" si="65"/>
        <v/>
      </c>
      <c r="Q352" s="830"/>
      <c r="R352" s="833"/>
      <c r="S352" s="833"/>
      <c r="T352" s="836"/>
      <c r="U352" s="833"/>
      <c r="V352" s="833"/>
      <c r="W352" s="1081"/>
      <c r="X352" s="1065"/>
    </row>
    <row r="353" spans="3:24" ht="18.75" customHeight="1">
      <c r="C353" s="1062"/>
      <c r="D353" s="845"/>
      <c r="E353" s="988"/>
      <c r="F353" s="845"/>
      <c r="G353" s="851"/>
      <c r="H353" s="1075"/>
      <c r="I353" s="529" t="str">
        <f>IF(【3】見・契!I353="","",【3】見・契!I353)</f>
        <v/>
      </c>
      <c r="J353" s="529" t="str">
        <f>IF(【3】見・契!J353="","",【3】見・契!J353)</f>
        <v/>
      </c>
      <c r="K353" s="530" t="str">
        <f>IF(【3】見・契!K353="","",【3】見・契!K353)</f>
        <v/>
      </c>
      <c r="L353" s="531" t="str">
        <f>IF(【3】見・契!L353="","",【3】見・契!L353)</f>
        <v/>
      </c>
      <c r="M353" s="532" t="str">
        <f>IF(【3】見・契!M353="","",【3】見・契!M353)</f>
        <v/>
      </c>
      <c r="N353" s="506" t="str">
        <f>IF(I353="","",(SUM(L353:M353)))</f>
        <v/>
      </c>
      <c r="O353" s="533" t="str">
        <f>IF(【3】見・契!O353="","",【3】見・契!O353)</f>
        <v/>
      </c>
      <c r="P353" s="292" t="str">
        <f t="shared" si="65"/>
        <v/>
      </c>
      <c r="Q353" s="830"/>
      <c r="R353" s="833"/>
      <c r="S353" s="834"/>
      <c r="T353" s="837"/>
      <c r="U353" s="834"/>
      <c r="V353" s="834"/>
      <c r="W353" s="1081"/>
      <c r="X353" s="1065"/>
    </row>
    <row r="354" spans="3:24" ht="18.75" customHeight="1">
      <c r="C354" s="1063"/>
      <c r="D354" s="846"/>
      <c r="E354" s="989"/>
      <c r="F354" s="846"/>
      <c r="G354" s="852"/>
      <c r="H354" s="1076"/>
      <c r="I354" s="509"/>
      <c r="J354" s="509"/>
      <c r="K354" s="511"/>
      <c r="L354" s="534"/>
      <c r="M354" s="535"/>
      <c r="N354" s="513"/>
      <c r="O354" s="536"/>
      <c r="P354" s="515">
        <f>SUM(P350:P353)</f>
        <v>0</v>
      </c>
      <c r="Q354" s="856"/>
      <c r="R354" s="857"/>
      <c r="S354" s="635" t="str">
        <f>IF(【3】見・契!S354="","",【3】見・契!S354)</f>
        <v/>
      </c>
      <c r="T354" s="636" t="str">
        <f>IF(【3】見・契!T354="","",【3】見・契!T354)</f>
        <v/>
      </c>
      <c r="U354" s="635">
        <f>IF(AND(R354="",T354=""),0,(SUM(Q354*R354+S354*T354)))</f>
        <v>0</v>
      </c>
      <c r="V354" s="520">
        <f>IF(AND(P354="",U354=""),"",SUM(P354+U354))</f>
        <v>0</v>
      </c>
      <c r="W354" s="1081"/>
      <c r="X354" s="1066"/>
    </row>
    <row r="355" spans="3:24" ht="18.75" customHeight="1">
      <c r="C355" s="1061" t="str">
        <f>IF(【3】見・契!C355="","",【3】見・契!C355)</f>
        <v/>
      </c>
      <c r="D355" s="844"/>
      <c r="E355" s="1077" t="str">
        <f>IF(【3】見・契!E355="","",【3】見・契!E355)</f>
        <v/>
      </c>
      <c r="F355" s="844"/>
      <c r="G355" s="850"/>
      <c r="H355" s="1073" t="str">
        <f>IF(【3】見・契!H355="","",【3】見・契!H355)</f>
        <v/>
      </c>
      <c r="I355" s="521" t="str">
        <f>IF(【3】見・契!I355="","",【3】見・契!I355)</f>
        <v/>
      </c>
      <c r="J355" s="521" t="str">
        <f>IF(【3】見・契!J355="","",【3】見・契!J355)</f>
        <v/>
      </c>
      <c r="K355" s="539" t="str">
        <f>IF(【3】見・契!K355="","",【3】見・契!K355)</f>
        <v/>
      </c>
      <c r="L355" s="522" t="str">
        <f>IF(【3】見・契!L355="","",【3】見・契!L355)</f>
        <v/>
      </c>
      <c r="M355" s="523" t="str">
        <f>IF(【3】見・契!M355="","",【3】見・契!M355)</f>
        <v/>
      </c>
      <c r="N355" s="500" t="str">
        <f>IF(I355="","",(SUM(L355:M355)))</f>
        <v/>
      </c>
      <c r="O355" s="711" t="str">
        <f>IF(【3】見・契!O355="","",【3】見・契!O355)</f>
        <v/>
      </c>
      <c r="P355" s="502" t="str">
        <f t="shared" ref="P355:P358" si="66">IF(O355="","",(IF(O355="",0,(N355*O355))))</f>
        <v/>
      </c>
      <c r="Q355" s="829"/>
      <c r="R355" s="832"/>
      <c r="S355" s="832"/>
      <c r="T355" s="835"/>
      <c r="U355" s="832"/>
      <c r="V355" s="832"/>
      <c r="W355" s="1081"/>
      <c r="X355" s="1064" t="str">
        <f>IF(【3】見・契!X355="","",【3】見・契!X355)</f>
        <v/>
      </c>
    </row>
    <row r="356" spans="3:24" ht="18.75" customHeight="1">
      <c r="C356" s="1062"/>
      <c r="D356" s="845"/>
      <c r="E356" s="988"/>
      <c r="F356" s="845"/>
      <c r="G356" s="851"/>
      <c r="H356" s="1075"/>
      <c r="I356" s="524" t="str">
        <f>IF(【3】見・契!I356="","",【3】見・契!I356)</f>
        <v/>
      </c>
      <c r="J356" s="524" t="str">
        <f>IF(【3】見・契!J356="","",【3】見・契!J356)</f>
        <v/>
      </c>
      <c r="K356" s="525" t="str">
        <f>IF(【3】見・契!K356="","",【3】見・契!K356)</f>
        <v/>
      </c>
      <c r="L356" s="526" t="str">
        <f>IF(【3】見・契!L356="","",【3】見・契!L356)</f>
        <v/>
      </c>
      <c r="M356" s="527" t="str">
        <f>IF(【3】見・契!M356="","",【3】見・契!M356)</f>
        <v/>
      </c>
      <c r="N356" s="506" t="str">
        <f>IF(I356="","",(SUM(L356:M356)))</f>
        <v/>
      </c>
      <c r="O356" s="528" t="str">
        <f>IF(【3】見・契!O356="","",【3】見・契!O356)</f>
        <v/>
      </c>
      <c r="P356" s="508" t="str">
        <f t="shared" si="66"/>
        <v/>
      </c>
      <c r="Q356" s="830"/>
      <c r="R356" s="833"/>
      <c r="S356" s="833"/>
      <c r="T356" s="836"/>
      <c r="U356" s="833"/>
      <c r="V356" s="833"/>
      <c r="W356" s="1081"/>
      <c r="X356" s="1065"/>
    </row>
    <row r="357" spans="3:24" ht="18.75" customHeight="1">
      <c r="C357" s="1062"/>
      <c r="D357" s="845"/>
      <c r="E357" s="988"/>
      <c r="F357" s="845"/>
      <c r="G357" s="851"/>
      <c r="H357" s="1075"/>
      <c r="I357" s="524" t="str">
        <f>IF(【3】見・契!I357="","",【3】見・契!I357)</f>
        <v/>
      </c>
      <c r="J357" s="524" t="str">
        <f>IF(【3】見・契!J357="","",【3】見・契!J357)</f>
        <v/>
      </c>
      <c r="K357" s="525" t="str">
        <f>IF(【3】見・契!K357="","",【3】見・契!K357)</f>
        <v/>
      </c>
      <c r="L357" s="526" t="str">
        <f>IF(【3】見・契!L357="","",【3】見・契!L357)</f>
        <v/>
      </c>
      <c r="M357" s="527" t="str">
        <f>IF(【3】見・契!M357="","",【3】見・契!M357)</f>
        <v/>
      </c>
      <c r="N357" s="506" t="str">
        <f>IF(I357="","",(SUM(L357:M357)))</f>
        <v/>
      </c>
      <c r="O357" s="528" t="str">
        <f>IF(【3】見・契!O357="","",【3】見・契!O357)</f>
        <v/>
      </c>
      <c r="P357" s="508" t="str">
        <f t="shared" si="66"/>
        <v/>
      </c>
      <c r="Q357" s="830"/>
      <c r="R357" s="833"/>
      <c r="S357" s="833"/>
      <c r="T357" s="836"/>
      <c r="U357" s="833"/>
      <c r="V357" s="833"/>
      <c r="W357" s="1081"/>
      <c r="X357" s="1065"/>
    </row>
    <row r="358" spans="3:24" ht="18.75" customHeight="1">
      <c r="C358" s="1062"/>
      <c r="D358" s="845"/>
      <c r="E358" s="988"/>
      <c r="F358" s="845"/>
      <c r="G358" s="851"/>
      <c r="H358" s="1075"/>
      <c r="I358" s="529" t="str">
        <f>IF(【3】見・契!I358="","",【3】見・契!I358)</f>
        <v/>
      </c>
      <c r="J358" s="529" t="str">
        <f>IF(【3】見・契!J358="","",【3】見・契!J358)</f>
        <v/>
      </c>
      <c r="K358" s="530" t="str">
        <f>IF(【3】見・契!K358="","",【3】見・契!K358)</f>
        <v/>
      </c>
      <c r="L358" s="531" t="str">
        <f>IF(【3】見・契!L358="","",【3】見・契!L358)</f>
        <v/>
      </c>
      <c r="M358" s="532" t="str">
        <f>IF(【3】見・契!M358="","",【3】見・契!M358)</f>
        <v/>
      </c>
      <c r="N358" s="506" t="str">
        <f>IF(I358="","",(SUM(L358:M358)))</f>
        <v/>
      </c>
      <c r="O358" s="533" t="str">
        <f>IF(【3】見・契!O358="","",【3】見・契!O358)</f>
        <v/>
      </c>
      <c r="P358" s="508" t="str">
        <f t="shared" si="66"/>
        <v/>
      </c>
      <c r="Q358" s="830"/>
      <c r="R358" s="833"/>
      <c r="S358" s="834"/>
      <c r="T358" s="837"/>
      <c r="U358" s="834"/>
      <c r="V358" s="834"/>
      <c r="W358" s="1081"/>
      <c r="X358" s="1065"/>
    </row>
    <row r="359" spans="3:24" ht="18.75" customHeight="1">
      <c r="C359" s="1063"/>
      <c r="D359" s="846"/>
      <c r="E359" s="989"/>
      <c r="F359" s="846"/>
      <c r="G359" s="852"/>
      <c r="H359" s="1076"/>
      <c r="I359" s="509"/>
      <c r="J359" s="509"/>
      <c r="K359" s="511"/>
      <c r="L359" s="534"/>
      <c r="M359" s="535"/>
      <c r="N359" s="513"/>
      <c r="O359" s="536"/>
      <c r="P359" s="515">
        <f>SUM(P355:P358)</f>
        <v>0</v>
      </c>
      <c r="Q359" s="856"/>
      <c r="R359" s="857"/>
      <c r="S359" s="635" t="str">
        <f>IF(【3】見・契!S359="","",【3】見・契!S359)</f>
        <v/>
      </c>
      <c r="T359" s="636" t="str">
        <f>IF(【3】見・契!T359="","",【3】見・契!T359)</f>
        <v/>
      </c>
      <c r="U359" s="635">
        <f>IF(AND(R359="",T359=""),0,(SUM(Q359*R359+S359*T359)))</f>
        <v>0</v>
      </c>
      <c r="V359" s="520">
        <f>IF(AND(P359="",U359=""),"",SUM(P359+U359))</f>
        <v>0</v>
      </c>
      <c r="W359" s="1081"/>
      <c r="X359" s="1066"/>
    </row>
    <row r="360" spans="3:24" ht="18.75" customHeight="1">
      <c r="C360" s="1061" t="str">
        <f>IF(【3】見・契!C360="","",【3】見・契!C360)</f>
        <v/>
      </c>
      <c r="D360" s="844"/>
      <c r="E360" s="1077" t="str">
        <f>IF(【3】見・契!E360="","",【3】見・契!E360)</f>
        <v/>
      </c>
      <c r="F360" s="844"/>
      <c r="G360" s="850"/>
      <c r="H360" s="1073" t="str">
        <f>IF(【3】見・契!H360="","",【3】見・契!H360)</f>
        <v/>
      </c>
      <c r="I360" s="521" t="str">
        <f>IF(【3】見・契!I360="","",【3】見・契!I360)</f>
        <v/>
      </c>
      <c r="J360" s="521" t="str">
        <f>IF(【3】見・契!J360="","",【3】見・契!J360)</f>
        <v/>
      </c>
      <c r="K360" s="539" t="str">
        <f>IF(【3】見・契!K360="","",【3】見・契!K360)</f>
        <v/>
      </c>
      <c r="L360" s="522" t="str">
        <f>IF(【3】見・契!L360="","",【3】見・契!L360)</f>
        <v/>
      </c>
      <c r="M360" s="523" t="str">
        <f>IF(【3】見・契!M360="","",【3】見・契!M360)</f>
        <v/>
      </c>
      <c r="N360" s="500" t="str">
        <f>IF(I360="","",(SUM(L360:M360)))</f>
        <v/>
      </c>
      <c r="O360" s="711" t="str">
        <f>IF(【3】見・契!O360="","",【3】見・契!O360)</f>
        <v/>
      </c>
      <c r="P360" s="502" t="str">
        <f t="shared" ref="P360:P363" si="67">IF(O360="","",(IF(O360="",0,(N360*O360))))</f>
        <v/>
      </c>
      <c r="Q360" s="829"/>
      <c r="R360" s="832"/>
      <c r="S360" s="832"/>
      <c r="T360" s="835"/>
      <c r="U360" s="832"/>
      <c r="V360" s="832"/>
      <c r="W360" s="1081"/>
      <c r="X360" s="1064" t="str">
        <f>IF(【3】見・契!X360="","",【3】見・契!X360)</f>
        <v/>
      </c>
    </row>
    <row r="361" spans="3:24" ht="18.75" customHeight="1">
      <c r="C361" s="1062"/>
      <c r="D361" s="845"/>
      <c r="E361" s="988"/>
      <c r="F361" s="845"/>
      <c r="G361" s="851"/>
      <c r="H361" s="1075"/>
      <c r="I361" s="524" t="str">
        <f>IF(【3】見・契!I361="","",【3】見・契!I361)</f>
        <v/>
      </c>
      <c r="J361" s="524" t="str">
        <f>IF(【3】見・契!J361="","",【3】見・契!J361)</f>
        <v/>
      </c>
      <c r="K361" s="525" t="str">
        <f>IF(【3】見・契!K361="","",【3】見・契!K361)</f>
        <v/>
      </c>
      <c r="L361" s="526" t="str">
        <f>IF(【3】見・契!L361="","",【3】見・契!L361)</f>
        <v/>
      </c>
      <c r="M361" s="527" t="str">
        <f>IF(【3】見・契!M361="","",【3】見・契!M361)</f>
        <v/>
      </c>
      <c r="N361" s="506" t="str">
        <f>IF(I361="","",(SUM(L361:M361)))</f>
        <v/>
      </c>
      <c r="O361" s="528" t="str">
        <f>IF(【3】見・契!O361="","",【3】見・契!O361)</f>
        <v/>
      </c>
      <c r="P361" s="508" t="str">
        <f t="shared" si="67"/>
        <v/>
      </c>
      <c r="Q361" s="830"/>
      <c r="R361" s="833"/>
      <c r="S361" s="833"/>
      <c r="T361" s="836"/>
      <c r="U361" s="833"/>
      <c r="V361" s="833"/>
      <c r="W361" s="1081"/>
      <c r="X361" s="1065"/>
    </row>
    <row r="362" spans="3:24" ht="18.75" customHeight="1">
      <c r="C362" s="1062"/>
      <c r="D362" s="845"/>
      <c r="E362" s="988"/>
      <c r="F362" s="845"/>
      <c r="G362" s="851"/>
      <c r="H362" s="1075"/>
      <c r="I362" s="524" t="str">
        <f>IF(【3】見・契!I362="","",【3】見・契!I362)</f>
        <v/>
      </c>
      <c r="J362" s="524" t="str">
        <f>IF(【3】見・契!J362="","",【3】見・契!J362)</f>
        <v/>
      </c>
      <c r="K362" s="525" t="str">
        <f>IF(【3】見・契!K362="","",【3】見・契!K362)</f>
        <v/>
      </c>
      <c r="L362" s="526" t="str">
        <f>IF(【3】見・契!L362="","",【3】見・契!L362)</f>
        <v/>
      </c>
      <c r="M362" s="527" t="str">
        <f>IF(【3】見・契!M362="","",【3】見・契!M362)</f>
        <v/>
      </c>
      <c r="N362" s="506" t="str">
        <f>IF(I362="","",(SUM(L362:M362)))</f>
        <v/>
      </c>
      <c r="O362" s="528" t="str">
        <f>IF(【3】見・契!O362="","",【3】見・契!O362)</f>
        <v/>
      </c>
      <c r="P362" s="508" t="str">
        <f t="shared" si="67"/>
        <v/>
      </c>
      <c r="Q362" s="830"/>
      <c r="R362" s="833"/>
      <c r="S362" s="833"/>
      <c r="T362" s="836"/>
      <c r="U362" s="833"/>
      <c r="V362" s="833"/>
      <c r="W362" s="1081"/>
      <c r="X362" s="1065"/>
    </row>
    <row r="363" spans="3:24" ht="18.75" customHeight="1">
      <c r="C363" s="1062"/>
      <c r="D363" s="845"/>
      <c r="E363" s="988"/>
      <c r="F363" s="845"/>
      <c r="G363" s="851"/>
      <c r="H363" s="1075"/>
      <c r="I363" s="529" t="str">
        <f>IF(【3】見・契!I363="","",【3】見・契!I363)</f>
        <v/>
      </c>
      <c r="J363" s="529" t="str">
        <f>IF(【3】見・契!J363="","",【3】見・契!J363)</f>
        <v/>
      </c>
      <c r="K363" s="530" t="str">
        <f>IF(【3】見・契!K363="","",【3】見・契!K363)</f>
        <v/>
      </c>
      <c r="L363" s="531" t="str">
        <f>IF(【3】見・契!L363="","",【3】見・契!L363)</f>
        <v/>
      </c>
      <c r="M363" s="532" t="str">
        <f>IF(【3】見・契!M363="","",【3】見・契!M363)</f>
        <v/>
      </c>
      <c r="N363" s="506" t="str">
        <f>IF(I363="","",(SUM(L363:M363)))</f>
        <v/>
      </c>
      <c r="O363" s="533" t="str">
        <f>IF(【3】見・契!O363="","",【3】見・契!O363)</f>
        <v/>
      </c>
      <c r="P363" s="508" t="str">
        <f t="shared" si="67"/>
        <v/>
      </c>
      <c r="Q363" s="830"/>
      <c r="R363" s="833"/>
      <c r="S363" s="834"/>
      <c r="T363" s="837"/>
      <c r="U363" s="834"/>
      <c r="V363" s="834"/>
      <c r="W363" s="1081"/>
      <c r="X363" s="1065"/>
    </row>
    <row r="364" spans="3:24" ht="18.75" customHeight="1">
      <c r="C364" s="1063"/>
      <c r="D364" s="846"/>
      <c r="E364" s="989"/>
      <c r="F364" s="846"/>
      <c r="G364" s="852"/>
      <c r="H364" s="1076"/>
      <c r="I364" s="509"/>
      <c r="J364" s="509"/>
      <c r="K364" s="511"/>
      <c r="L364" s="534"/>
      <c r="M364" s="535"/>
      <c r="N364" s="513"/>
      <c r="O364" s="536"/>
      <c r="P364" s="515">
        <f>SUM(P360:P363)</f>
        <v>0</v>
      </c>
      <c r="Q364" s="856"/>
      <c r="R364" s="857"/>
      <c r="S364" s="635" t="str">
        <f>IF(【3】見・契!S364="","",【3】見・契!S364)</f>
        <v/>
      </c>
      <c r="T364" s="636" t="str">
        <f>IF(【3】見・契!T364="","",【3】見・契!T364)</f>
        <v/>
      </c>
      <c r="U364" s="635">
        <f>IF(AND(R364="",T364=""),0,(SUM(Q364*R364+S364*T364)))</f>
        <v>0</v>
      </c>
      <c r="V364" s="520">
        <f>IF(AND(P364="",U364=""),"",SUM(P364+U364))</f>
        <v>0</v>
      </c>
      <c r="W364" s="1081"/>
      <c r="X364" s="1066"/>
    </row>
    <row r="365" spans="3:24" ht="18.75" customHeight="1">
      <c r="C365" s="1061" t="str">
        <f>IF(【3】見・契!C365="","",【3】見・契!C365)</f>
        <v/>
      </c>
      <c r="D365" s="844"/>
      <c r="E365" s="1077" t="str">
        <f>IF(【3】見・契!E365="","",【3】見・契!E365)</f>
        <v/>
      </c>
      <c r="F365" s="844"/>
      <c r="G365" s="850"/>
      <c r="H365" s="1073" t="str">
        <f>IF(【3】見・契!H365="","",【3】見・契!H365)</f>
        <v/>
      </c>
      <c r="I365" s="521" t="str">
        <f>IF(【3】見・契!I365="","",【3】見・契!I365)</f>
        <v/>
      </c>
      <c r="J365" s="521" t="str">
        <f>IF(【3】見・契!J365="","",【3】見・契!J365)</f>
        <v/>
      </c>
      <c r="K365" s="539" t="str">
        <f>IF(【3】見・契!K365="","",【3】見・契!K365)</f>
        <v/>
      </c>
      <c r="L365" s="522" t="str">
        <f>IF(【3】見・契!L365="","",【3】見・契!L365)</f>
        <v/>
      </c>
      <c r="M365" s="523" t="str">
        <f>IF(【3】見・契!M365="","",【3】見・契!M365)</f>
        <v/>
      </c>
      <c r="N365" s="500" t="str">
        <f>IF(I365="","",(SUM(L365:M365)))</f>
        <v/>
      </c>
      <c r="O365" s="711" t="str">
        <f>IF(【3】見・契!O365="","",【3】見・契!O365)</f>
        <v/>
      </c>
      <c r="P365" s="502" t="str">
        <f t="shared" ref="P365:P368" si="68">IF(O365="","",(IF(O365="",0,(N365*O365))))</f>
        <v/>
      </c>
      <c r="Q365" s="829"/>
      <c r="R365" s="832"/>
      <c r="S365" s="832"/>
      <c r="T365" s="835"/>
      <c r="U365" s="832"/>
      <c r="V365" s="832"/>
      <c r="W365" s="1081"/>
      <c r="X365" s="1064" t="str">
        <f>IF(【3】見・契!X365="","",【3】見・契!X365)</f>
        <v/>
      </c>
    </row>
    <row r="366" spans="3:24" ht="18.75" customHeight="1">
      <c r="C366" s="1062"/>
      <c r="D366" s="845"/>
      <c r="E366" s="988"/>
      <c r="F366" s="845"/>
      <c r="G366" s="851"/>
      <c r="H366" s="1075"/>
      <c r="I366" s="524" t="str">
        <f>IF(【3】見・契!I366="","",【3】見・契!I366)</f>
        <v/>
      </c>
      <c r="J366" s="524" t="str">
        <f>IF(【3】見・契!J366="","",【3】見・契!J366)</f>
        <v/>
      </c>
      <c r="K366" s="525" t="str">
        <f>IF(【3】見・契!K366="","",【3】見・契!K366)</f>
        <v/>
      </c>
      <c r="L366" s="526" t="str">
        <f>IF(【3】見・契!L366="","",【3】見・契!L366)</f>
        <v/>
      </c>
      <c r="M366" s="527" t="str">
        <f>IF(【3】見・契!M366="","",【3】見・契!M366)</f>
        <v/>
      </c>
      <c r="N366" s="506" t="str">
        <f>IF(I366="","",(SUM(L366:M366)))</f>
        <v/>
      </c>
      <c r="O366" s="528" t="str">
        <f>IF(【3】見・契!O366="","",【3】見・契!O366)</f>
        <v/>
      </c>
      <c r="P366" s="508" t="str">
        <f t="shared" si="68"/>
        <v/>
      </c>
      <c r="Q366" s="830"/>
      <c r="R366" s="833"/>
      <c r="S366" s="833"/>
      <c r="T366" s="836"/>
      <c r="U366" s="833"/>
      <c r="V366" s="833"/>
      <c r="W366" s="1081"/>
      <c r="X366" s="1065"/>
    </row>
    <row r="367" spans="3:24" ht="18.75" customHeight="1">
      <c r="C367" s="1062"/>
      <c r="D367" s="845"/>
      <c r="E367" s="988"/>
      <c r="F367" s="845"/>
      <c r="G367" s="851"/>
      <c r="H367" s="1075"/>
      <c r="I367" s="524" t="str">
        <f>IF(【3】見・契!I367="","",【3】見・契!I367)</f>
        <v/>
      </c>
      <c r="J367" s="524" t="str">
        <f>IF(【3】見・契!J367="","",【3】見・契!J367)</f>
        <v/>
      </c>
      <c r="K367" s="525" t="str">
        <f>IF(【3】見・契!K367="","",【3】見・契!K367)</f>
        <v/>
      </c>
      <c r="L367" s="526" t="str">
        <f>IF(【3】見・契!L367="","",【3】見・契!L367)</f>
        <v/>
      </c>
      <c r="M367" s="527" t="str">
        <f>IF(【3】見・契!M367="","",【3】見・契!M367)</f>
        <v/>
      </c>
      <c r="N367" s="506" t="str">
        <f>IF(I367="","",(SUM(L367:M367)))</f>
        <v/>
      </c>
      <c r="O367" s="528" t="str">
        <f>IF(【3】見・契!O367="","",【3】見・契!O367)</f>
        <v/>
      </c>
      <c r="P367" s="508" t="str">
        <f t="shared" si="68"/>
        <v/>
      </c>
      <c r="Q367" s="830"/>
      <c r="R367" s="833"/>
      <c r="S367" s="833"/>
      <c r="T367" s="836"/>
      <c r="U367" s="833"/>
      <c r="V367" s="833"/>
      <c r="W367" s="1081"/>
      <c r="X367" s="1065"/>
    </row>
    <row r="368" spans="3:24" ht="18.75" customHeight="1">
      <c r="C368" s="1062"/>
      <c r="D368" s="845"/>
      <c r="E368" s="988"/>
      <c r="F368" s="845"/>
      <c r="G368" s="851"/>
      <c r="H368" s="1075"/>
      <c r="I368" s="529" t="str">
        <f>IF(【3】見・契!I368="","",【3】見・契!I368)</f>
        <v/>
      </c>
      <c r="J368" s="529" t="str">
        <f>IF(【3】見・契!J368="","",【3】見・契!J368)</f>
        <v/>
      </c>
      <c r="K368" s="530" t="str">
        <f>IF(【3】見・契!K368="","",【3】見・契!K368)</f>
        <v/>
      </c>
      <c r="L368" s="531" t="str">
        <f>IF(【3】見・契!L368="","",【3】見・契!L368)</f>
        <v/>
      </c>
      <c r="M368" s="532" t="str">
        <f>IF(【3】見・契!M368="","",【3】見・契!M368)</f>
        <v/>
      </c>
      <c r="N368" s="506" t="str">
        <f>IF(I368="","",(SUM(L368:M368)))</f>
        <v/>
      </c>
      <c r="O368" s="533" t="str">
        <f>IF(【3】見・契!O368="","",【3】見・契!O368)</f>
        <v/>
      </c>
      <c r="P368" s="508" t="str">
        <f t="shared" si="68"/>
        <v/>
      </c>
      <c r="Q368" s="830"/>
      <c r="R368" s="833"/>
      <c r="S368" s="834"/>
      <c r="T368" s="837"/>
      <c r="U368" s="834"/>
      <c r="V368" s="834"/>
      <c r="W368" s="1081"/>
      <c r="X368" s="1065"/>
    </row>
    <row r="369" spans="3:24" ht="18.75" customHeight="1">
      <c r="C369" s="1063"/>
      <c r="D369" s="846"/>
      <c r="E369" s="989"/>
      <c r="F369" s="846"/>
      <c r="G369" s="852"/>
      <c r="H369" s="1076"/>
      <c r="I369" s="509"/>
      <c r="J369" s="509"/>
      <c r="K369" s="511"/>
      <c r="L369" s="534"/>
      <c r="M369" s="535"/>
      <c r="N369" s="513"/>
      <c r="O369" s="536"/>
      <c r="P369" s="515">
        <f>SUM(P365:P368)</f>
        <v>0</v>
      </c>
      <c r="Q369" s="856"/>
      <c r="R369" s="857"/>
      <c r="S369" s="635" t="str">
        <f>IF(【3】見・契!S369="","",【3】見・契!S369)</f>
        <v/>
      </c>
      <c r="T369" s="636" t="str">
        <f>IF(【3】見・契!T369="","",【3】見・契!T369)</f>
        <v/>
      </c>
      <c r="U369" s="635">
        <f>IF(AND(R369="",T369=""),0,(SUM(Q369*R369+S369*T369)))</f>
        <v>0</v>
      </c>
      <c r="V369" s="520">
        <f>IF(AND(P369="",U369=""),"",SUM(P369+U369))</f>
        <v>0</v>
      </c>
      <c r="W369" s="1081"/>
      <c r="X369" s="1066"/>
    </row>
    <row r="370" spans="3:24" ht="18.75" customHeight="1">
      <c r="C370" s="1061" t="str">
        <f>IF(【3】見・契!C370="","",【3】見・契!C370)</f>
        <v/>
      </c>
      <c r="D370" s="844"/>
      <c r="E370" s="1077" t="str">
        <f>IF(【3】見・契!E370="","",【3】見・契!E370)</f>
        <v/>
      </c>
      <c r="F370" s="844"/>
      <c r="G370" s="850"/>
      <c r="H370" s="1073" t="str">
        <f>IF(【3】見・契!H370="","",【3】見・契!H370)</f>
        <v/>
      </c>
      <c r="I370" s="521" t="str">
        <f>IF(【3】見・契!I370="","",【3】見・契!I370)</f>
        <v/>
      </c>
      <c r="J370" s="521" t="str">
        <f>IF(【3】見・契!J370="","",【3】見・契!J370)</f>
        <v/>
      </c>
      <c r="K370" s="539" t="str">
        <f>IF(【3】見・契!K370="","",【3】見・契!K370)</f>
        <v/>
      </c>
      <c r="L370" s="522" t="str">
        <f>IF(【3】見・契!L370="","",【3】見・契!L370)</f>
        <v/>
      </c>
      <c r="M370" s="523" t="str">
        <f>IF(【3】見・契!M370="","",【3】見・契!M370)</f>
        <v/>
      </c>
      <c r="N370" s="500" t="str">
        <f>IF(I370="","",(SUM(L370:M370)))</f>
        <v/>
      </c>
      <c r="O370" s="711" t="str">
        <f>IF(【3】見・契!O370="","",【3】見・契!O370)</f>
        <v/>
      </c>
      <c r="P370" s="502" t="str">
        <f t="shared" ref="P370:P373" si="69">IF(O370="","",(IF(O370="",0,(N370*O370))))</f>
        <v/>
      </c>
      <c r="Q370" s="829"/>
      <c r="R370" s="832"/>
      <c r="S370" s="832"/>
      <c r="T370" s="835"/>
      <c r="U370" s="832"/>
      <c r="V370" s="832"/>
      <c r="W370" s="1081"/>
      <c r="X370" s="1064" t="str">
        <f>IF(【3】見・契!X370="","",【3】見・契!X370)</f>
        <v/>
      </c>
    </row>
    <row r="371" spans="3:24" ht="18.75" customHeight="1">
      <c r="C371" s="1062"/>
      <c r="D371" s="845"/>
      <c r="E371" s="988"/>
      <c r="F371" s="845"/>
      <c r="G371" s="851"/>
      <c r="H371" s="1075"/>
      <c r="I371" s="524" t="str">
        <f>IF(【3】見・契!I371="","",【3】見・契!I371)</f>
        <v/>
      </c>
      <c r="J371" s="524" t="str">
        <f>IF(【3】見・契!J371="","",【3】見・契!J371)</f>
        <v/>
      </c>
      <c r="K371" s="525" t="str">
        <f>IF(【3】見・契!K371="","",【3】見・契!K371)</f>
        <v/>
      </c>
      <c r="L371" s="526" t="str">
        <f>IF(【3】見・契!L371="","",【3】見・契!L371)</f>
        <v/>
      </c>
      <c r="M371" s="527" t="str">
        <f>IF(【3】見・契!M371="","",【3】見・契!M371)</f>
        <v/>
      </c>
      <c r="N371" s="506" t="str">
        <f>IF(I371="","",(SUM(L371:M371)))</f>
        <v/>
      </c>
      <c r="O371" s="528" t="str">
        <f>IF(【3】見・契!O371="","",【3】見・契!O371)</f>
        <v/>
      </c>
      <c r="P371" s="508" t="str">
        <f t="shared" si="69"/>
        <v/>
      </c>
      <c r="Q371" s="830"/>
      <c r="R371" s="833"/>
      <c r="S371" s="833"/>
      <c r="T371" s="836"/>
      <c r="U371" s="833"/>
      <c r="V371" s="833"/>
      <c r="W371" s="1081"/>
      <c r="X371" s="1065"/>
    </row>
    <row r="372" spans="3:24" ht="18.75" customHeight="1">
      <c r="C372" s="1062"/>
      <c r="D372" s="845"/>
      <c r="E372" s="988"/>
      <c r="F372" s="845"/>
      <c r="G372" s="851"/>
      <c r="H372" s="1075"/>
      <c r="I372" s="524" t="str">
        <f>IF(【3】見・契!I372="","",【3】見・契!I372)</f>
        <v/>
      </c>
      <c r="J372" s="524" t="str">
        <f>IF(【3】見・契!J372="","",【3】見・契!J372)</f>
        <v/>
      </c>
      <c r="K372" s="525" t="str">
        <f>IF(【3】見・契!K372="","",【3】見・契!K372)</f>
        <v/>
      </c>
      <c r="L372" s="526" t="str">
        <f>IF(【3】見・契!L372="","",【3】見・契!L372)</f>
        <v/>
      </c>
      <c r="M372" s="527" t="str">
        <f>IF(【3】見・契!M372="","",【3】見・契!M372)</f>
        <v/>
      </c>
      <c r="N372" s="506" t="str">
        <f>IF(I372="","",(SUM(L372:M372)))</f>
        <v/>
      </c>
      <c r="O372" s="528" t="str">
        <f>IF(【3】見・契!O372="","",【3】見・契!O372)</f>
        <v/>
      </c>
      <c r="P372" s="508" t="str">
        <f t="shared" si="69"/>
        <v/>
      </c>
      <c r="Q372" s="830"/>
      <c r="R372" s="833"/>
      <c r="S372" s="833"/>
      <c r="T372" s="836"/>
      <c r="U372" s="833"/>
      <c r="V372" s="833"/>
      <c r="W372" s="1081"/>
      <c r="X372" s="1065"/>
    </row>
    <row r="373" spans="3:24" ht="18.75" customHeight="1">
      <c r="C373" s="1062"/>
      <c r="D373" s="845"/>
      <c r="E373" s="988"/>
      <c r="F373" s="845"/>
      <c r="G373" s="851"/>
      <c r="H373" s="1075"/>
      <c r="I373" s="529" t="str">
        <f>IF(【3】見・契!I373="","",【3】見・契!I373)</f>
        <v/>
      </c>
      <c r="J373" s="529" t="str">
        <f>IF(【3】見・契!J373="","",【3】見・契!J373)</f>
        <v/>
      </c>
      <c r="K373" s="530" t="str">
        <f>IF(【3】見・契!K373="","",【3】見・契!K373)</f>
        <v/>
      </c>
      <c r="L373" s="531" t="str">
        <f>IF(【3】見・契!L373="","",【3】見・契!L373)</f>
        <v/>
      </c>
      <c r="M373" s="532" t="str">
        <f>IF(【3】見・契!M373="","",【3】見・契!M373)</f>
        <v/>
      </c>
      <c r="N373" s="506" t="str">
        <f>IF(I373="","",(SUM(L373:M373)))</f>
        <v/>
      </c>
      <c r="O373" s="533" t="str">
        <f>IF(【3】見・契!O373="","",【3】見・契!O373)</f>
        <v/>
      </c>
      <c r="P373" s="508" t="str">
        <f t="shared" si="69"/>
        <v/>
      </c>
      <c r="Q373" s="830"/>
      <c r="R373" s="833"/>
      <c r="S373" s="834"/>
      <c r="T373" s="837"/>
      <c r="U373" s="834"/>
      <c r="V373" s="834"/>
      <c r="W373" s="1081"/>
      <c r="X373" s="1065"/>
    </row>
    <row r="374" spans="3:24" ht="18.75" customHeight="1">
      <c r="C374" s="1063"/>
      <c r="D374" s="846"/>
      <c r="E374" s="989"/>
      <c r="F374" s="846"/>
      <c r="G374" s="852"/>
      <c r="H374" s="1076"/>
      <c r="I374" s="509"/>
      <c r="J374" s="509"/>
      <c r="K374" s="511"/>
      <c r="L374" s="534"/>
      <c r="M374" s="535"/>
      <c r="N374" s="513"/>
      <c r="O374" s="536"/>
      <c r="P374" s="515">
        <f>SUM(P370:P373)</f>
        <v>0</v>
      </c>
      <c r="Q374" s="856"/>
      <c r="R374" s="857"/>
      <c r="S374" s="635" t="str">
        <f>IF(【3】見・契!S374="","",【3】見・契!S374)</f>
        <v/>
      </c>
      <c r="T374" s="636" t="str">
        <f>IF(【3】見・契!T374="","",【3】見・契!T374)</f>
        <v/>
      </c>
      <c r="U374" s="635">
        <f>IF(AND(R374="",T374=""),0,(SUM(Q374*R374+S374*T374)))</f>
        <v>0</v>
      </c>
      <c r="V374" s="520">
        <f>IF(AND(P374="",U374=""),"",SUM(P374+U374))</f>
        <v>0</v>
      </c>
      <c r="W374" s="1081"/>
      <c r="X374" s="1066"/>
    </row>
    <row r="375" spans="3:24" ht="18.75" customHeight="1">
      <c r="C375" s="1061" t="str">
        <f>IF(【3】見・契!C375="","",【3】見・契!C375)</f>
        <v/>
      </c>
      <c r="D375" s="844"/>
      <c r="E375" s="1077" t="str">
        <f>IF(【3】見・契!E375="","",【3】見・契!E375)</f>
        <v/>
      </c>
      <c r="F375" s="844"/>
      <c r="G375" s="850"/>
      <c r="H375" s="1073" t="str">
        <f>IF(【3】見・契!H375="","",【3】見・契!H375)</f>
        <v/>
      </c>
      <c r="I375" s="521" t="str">
        <f>IF(【3】見・契!I375="","",【3】見・契!I375)</f>
        <v/>
      </c>
      <c r="J375" s="521" t="str">
        <f>IF(【3】見・契!J375="","",【3】見・契!J375)</f>
        <v/>
      </c>
      <c r="K375" s="539" t="str">
        <f>IF(【3】見・契!K375="","",【3】見・契!K375)</f>
        <v/>
      </c>
      <c r="L375" s="522" t="str">
        <f>IF(【3】見・契!L375="","",【3】見・契!L375)</f>
        <v/>
      </c>
      <c r="M375" s="523" t="str">
        <f>IF(【3】見・契!M375="","",【3】見・契!M375)</f>
        <v/>
      </c>
      <c r="N375" s="500" t="str">
        <f>IF(I375="","",(SUM(L375:M375)))</f>
        <v/>
      </c>
      <c r="O375" s="711" t="str">
        <f>IF(【3】見・契!O375="","",【3】見・契!O375)</f>
        <v/>
      </c>
      <c r="P375" s="502" t="str">
        <f t="shared" ref="P375:P378" si="70">IF(O375="","",(IF(O375="",0,(N375*O375))))</f>
        <v/>
      </c>
      <c r="Q375" s="829"/>
      <c r="R375" s="832"/>
      <c r="S375" s="832"/>
      <c r="T375" s="835"/>
      <c r="U375" s="832"/>
      <c r="V375" s="832"/>
      <c r="W375" s="1081"/>
      <c r="X375" s="1064" t="str">
        <f>IF(【3】見・契!X375="","",【3】見・契!X375)</f>
        <v/>
      </c>
    </row>
    <row r="376" spans="3:24" ht="18.75" customHeight="1">
      <c r="C376" s="1062"/>
      <c r="D376" s="845"/>
      <c r="E376" s="988"/>
      <c r="F376" s="845"/>
      <c r="G376" s="851"/>
      <c r="H376" s="1075"/>
      <c r="I376" s="524" t="str">
        <f>IF(【3】見・契!I376="","",【3】見・契!I376)</f>
        <v/>
      </c>
      <c r="J376" s="524" t="str">
        <f>IF(【3】見・契!J376="","",【3】見・契!J376)</f>
        <v/>
      </c>
      <c r="K376" s="525" t="str">
        <f>IF(【3】見・契!K376="","",【3】見・契!K376)</f>
        <v/>
      </c>
      <c r="L376" s="526" t="str">
        <f>IF(【3】見・契!L376="","",【3】見・契!L376)</f>
        <v/>
      </c>
      <c r="M376" s="527" t="str">
        <f>IF(【3】見・契!M376="","",【3】見・契!M376)</f>
        <v/>
      </c>
      <c r="N376" s="506" t="str">
        <f>IF(I376="","",(SUM(L376:M376)))</f>
        <v/>
      </c>
      <c r="O376" s="528" t="str">
        <f>IF(【3】見・契!O376="","",【3】見・契!O376)</f>
        <v/>
      </c>
      <c r="P376" s="508" t="str">
        <f t="shared" si="70"/>
        <v/>
      </c>
      <c r="Q376" s="830"/>
      <c r="R376" s="833"/>
      <c r="S376" s="833"/>
      <c r="T376" s="836"/>
      <c r="U376" s="833"/>
      <c r="V376" s="833"/>
      <c r="W376" s="1081"/>
      <c r="X376" s="1065"/>
    </row>
    <row r="377" spans="3:24" ht="18.75" customHeight="1">
      <c r="C377" s="1062"/>
      <c r="D377" s="845"/>
      <c r="E377" s="988"/>
      <c r="F377" s="845"/>
      <c r="G377" s="851"/>
      <c r="H377" s="1075"/>
      <c r="I377" s="524" t="str">
        <f>IF(【3】見・契!I377="","",【3】見・契!I377)</f>
        <v/>
      </c>
      <c r="J377" s="524" t="str">
        <f>IF(【3】見・契!J377="","",【3】見・契!J377)</f>
        <v/>
      </c>
      <c r="K377" s="525" t="str">
        <f>IF(【3】見・契!K377="","",【3】見・契!K377)</f>
        <v/>
      </c>
      <c r="L377" s="526" t="str">
        <f>IF(【3】見・契!L377="","",【3】見・契!L377)</f>
        <v/>
      </c>
      <c r="M377" s="527" t="str">
        <f>IF(【3】見・契!M377="","",【3】見・契!M377)</f>
        <v/>
      </c>
      <c r="N377" s="506" t="str">
        <f>IF(I377="","",(SUM(L377:M377)))</f>
        <v/>
      </c>
      <c r="O377" s="528" t="str">
        <f>IF(【3】見・契!O377="","",【3】見・契!O377)</f>
        <v/>
      </c>
      <c r="P377" s="508" t="str">
        <f t="shared" si="70"/>
        <v/>
      </c>
      <c r="Q377" s="830"/>
      <c r="R377" s="833"/>
      <c r="S377" s="833"/>
      <c r="T377" s="836"/>
      <c r="U377" s="833"/>
      <c r="V377" s="833"/>
      <c r="W377" s="1081"/>
      <c r="X377" s="1065"/>
    </row>
    <row r="378" spans="3:24" ht="18.75" customHeight="1">
      <c r="C378" s="1062"/>
      <c r="D378" s="845"/>
      <c r="E378" s="988"/>
      <c r="F378" s="845"/>
      <c r="G378" s="851"/>
      <c r="H378" s="1075"/>
      <c r="I378" s="529" t="str">
        <f>IF(【3】見・契!I378="","",【3】見・契!I378)</f>
        <v/>
      </c>
      <c r="J378" s="529" t="str">
        <f>IF(【3】見・契!J378="","",【3】見・契!J378)</f>
        <v/>
      </c>
      <c r="K378" s="530" t="str">
        <f>IF(【3】見・契!K378="","",【3】見・契!K378)</f>
        <v/>
      </c>
      <c r="L378" s="531" t="str">
        <f>IF(【3】見・契!L378="","",【3】見・契!L378)</f>
        <v/>
      </c>
      <c r="M378" s="532" t="str">
        <f>IF(【3】見・契!M378="","",【3】見・契!M378)</f>
        <v/>
      </c>
      <c r="N378" s="506" t="str">
        <f>IF(I378="","",(SUM(L378:M378)))</f>
        <v/>
      </c>
      <c r="O378" s="533" t="str">
        <f>IF(【3】見・契!O378="","",【3】見・契!O378)</f>
        <v/>
      </c>
      <c r="P378" s="508" t="str">
        <f t="shared" si="70"/>
        <v/>
      </c>
      <c r="Q378" s="830"/>
      <c r="R378" s="833"/>
      <c r="S378" s="834"/>
      <c r="T378" s="837"/>
      <c r="U378" s="834"/>
      <c r="V378" s="834"/>
      <c r="W378" s="1081"/>
      <c r="X378" s="1065"/>
    </row>
    <row r="379" spans="3:24" ht="18.75" customHeight="1">
      <c r="C379" s="1063"/>
      <c r="D379" s="846"/>
      <c r="E379" s="989"/>
      <c r="F379" s="846"/>
      <c r="G379" s="852"/>
      <c r="H379" s="1076"/>
      <c r="I379" s="509"/>
      <c r="J379" s="509"/>
      <c r="K379" s="511"/>
      <c r="L379" s="534"/>
      <c r="M379" s="535"/>
      <c r="N379" s="513"/>
      <c r="O379" s="536"/>
      <c r="P379" s="515">
        <f>SUM(P375:P378)</f>
        <v>0</v>
      </c>
      <c r="Q379" s="856"/>
      <c r="R379" s="857"/>
      <c r="S379" s="635" t="str">
        <f>IF(【3】見・契!S379="","",【3】見・契!S379)</f>
        <v/>
      </c>
      <c r="T379" s="636" t="str">
        <f>IF(【3】見・契!T379="","",【3】見・契!T379)</f>
        <v/>
      </c>
      <c r="U379" s="635">
        <f>IF(AND(R379="",T379=""),0,(SUM(Q379*R379+S379*T379)))</f>
        <v>0</v>
      </c>
      <c r="V379" s="520">
        <f>IF(AND(P379="",U379=""),"",SUM(P379+U379))</f>
        <v>0</v>
      </c>
      <c r="W379" s="1081"/>
      <c r="X379" s="1066"/>
    </row>
    <row r="380" spans="3:24" ht="18.75" customHeight="1">
      <c r="C380" s="1061" t="str">
        <f>IF(【3】見・契!C380="","",【3】見・契!C380)</f>
        <v/>
      </c>
      <c r="D380" s="844"/>
      <c r="E380" s="1077" t="str">
        <f>IF(【3】見・契!E380="","",【3】見・契!E380)</f>
        <v/>
      </c>
      <c r="F380" s="844"/>
      <c r="G380" s="850"/>
      <c r="H380" s="1073" t="str">
        <f>IF(【3】見・契!H380="","",【3】見・契!H380)</f>
        <v/>
      </c>
      <c r="I380" s="521" t="str">
        <f>IF(【3】見・契!I380="","",【3】見・契!I380)</f>
        <v/>
      </c>
      <c r="J380" s="521" t="str">
        <f>IF(【3】見・契!J380="","",【3】見・契!J380)</f>
        <v/>
      </c>
      <c r="K380" s="539" t="str">
        <f>IF(【3】見・契!K380="","",【3】見・契!K380)</f>
        <v/>
      </c>
      <c r="L380" s="522" t="str">
        <f>IF(【3】見・契!L380="","",【3】見・契!L380)</f>
        <v/>
      </c>
      <c r="M380" s="523" t="str">
        <f>IF(【3】見・契!M380="","",【3】見・契!M380)</f>
        <v/>
      </c>
      <c r="N380" s="500" t="str">
        <f>IF(I380="","",(SUM(L380:M380)))</f>
        <v/>
      </c>
      <c r="O380" s="711" t="str">
        <f>IF(【3】見・契!O380="","",【3】見・契!O380)</f>
        <v/>
      </c>
      <c r="P380" s="502" t="str">
        <f t="shared" ref="P380:P383" si="71">IF(O380="","",(IF(O380="",0,(N380*O380))))</f>
        <v/>
      </c>
      <c r="Q380" s="829"/>
      <c r="R380" s="832"/>
      <c r="S380" s="832"/>
      <c r="T380" s="835"/>
      <c r="U380" s="832"/>
      <c r="V380" s="832"/>
      <c r="W380" s="1081"/>
      <c r="X380" s="1064" t="str">
        <f>IF(【3】見・契!X380="","",【3】見・契!X380)</f>
        <v/>
      </c>
    </row>
    <row r="381" spans="3:24" ht="18.75" customHeight="1">
      <c r="C381" s="1062"/>
      <c r="D381" s="845"/>
      <c r="E381" s="988"/>
      <c r="F381" s="845"/>
      <c r="G381" s="851"/>
      <c r="H381" s="1075"/>
      <c r="I381" s="524" t="str">
        <f>IF(【3】見・契!I381="","",【3】見・契!I381)</f>
        <v/>
      </c>
      <c r="J381" s="524" t="str">
        <f>IF(【3】見・契!J381="","",【3】見・契!J381)</f>
        <v/>
      </c>
      <c r="K381" s="525" t="str">
        <f>IF(【3】見・契!K381="","",【3】見・契!K381)</f>
        <v/>
      </c>
      <c r="L381" s="526" t="str">
        <f>IF(【3】見・契!L381="","",【3】見・契!L381)</f>
        <v/>
      </c>
      <c r="M381" s="527" t="str">
        <f>IF(【3】見・契!M381="","",【3】見・契!M381)</f>
        <v/>
      </c>
      <c r="N381" s="506" t="str">
        <f>IF(I381="","",(SUM(L381:M381)))</f>
        <v/>
      </c>
      <c r="O381" s="528" t="str">
        <f>IF(【3】見・契!O381="","",【3】見・契!O381)</f>
        <v/>
      </c>
      <c r="P381" s="508" t="str">
        <f t="shared" si="71"/>
        <v/>
      </c>
      <c r="Q381" s="830"/>
      <c r="R381" s="833"/>
      <c r="S381" s="833"/>
      <c r="T381" s="836"/>
      <c r="U381" s="833"/>
      <c r="V381" s="833"/>
      <c r="W381" s="1081"/>
      <c r="X381" s="1065"/>
    </row>
    <row r="382" spans="3:24" ht="18.75" customHeight="1">
      <c r="C382" s="1062"/>
      <c r="D382" s="845"/>
      <c r="E382" s="988"/>
      <c r="F382" s="845"/>
      <c r="G382" s="851"/>
      <c r="H382" s="1075"/>
      <c r="I382" s="524" t="str">
        <f>IF(【3】見・契!I382="","",【3】見・契!I382)</f>
        <v/>
      </c>
      <c r="J382" s="524" t="str">
        <f>IF(【3】見・契!J382="","",【3】見・契!J382)</f>
        <v/>
      </c>
      <c r="K382" s="525" t="str">
        <f>IF(【3】見・契!K382="","",【3】見・契!K382)</f>
        <v/>
      </c>
      <c r="L382" s="526" t="str">
        <f>IF(【3】見・契!L382="","",【3】見・契!L382)</f>
        <v/>
      </c>
      <c r="M382" s="527" t="str">
        <f>IF(【3】見・契!M382="","",【3】見・契!M382)</f>
        <v/>
      </c>
      <c r="N382" s="506" t="str">
        <f>IF(I382="","",(SUM(L382:M382)))</f>
        <v/>
      </c>
      <c r="O382" s="528" t="str">
        <f>IF(【3】見・契!O382="","",【3】見・契!O382)</f>
        <v/>
      </c>
      <c r="P382" s="508" t="str">
        <f t="shared" si="71"/>
        <v/>
      </c>
      <c r="Q382" s="830"/>
      <c r="R382" s="833"/>
      <c r="S382" s="833"/>
      <c r="T382" s="836"/>
      <c r="U382" s="833"/>
      <c r="V382" s="833"/>
      <c r="W382" s="1081"/>
      <c r="X382" s="1065"/>
    </row>
    <row r="383" spans="3:24" ht="18.75" customHeight="1">
      <c r="C383" s="1062"/>
      <c r="D383" s="845"/>
      <c r="E383" s="988"/>
      <c r="F383" s="845"/>
      <c r="G383" s="851"/>
      <c r="H383" s="1075"/>
      <c r="I383" s="529" t="str">
        <f>IF(【3】見・契!I383="","",【3】見・契!I383)</f>
        <v/>
      </c>
      <c r="J383" s="529" t="str">
        <f>IF(【3】見・契!J383="","",【3】見・契!J383)</f>
        <v/>
      </c>
      <c r="K383" s="530" t="str">
        <f>IF(【3】見・契!K383="","",【3】見・契!K383)</f>
        <v/>
      </c>
      <c r="L383" s="531" t="str">
        <f>IF(【3】見・契!L383="","",【3】見・契!L383)</f>
        <v/>
      </c>
      <c r="M383" s="532" t="str">
        <f>IF(【3】見・契!M383="","",【3】見・契!M383)</f>
        <v/>
      </c>
      <c r="N383" s="506" t="str">
        <f>IF(I383="","",(SUM(L383:M383)))</f>
        <v/>
      </c>
      <c r="O383" s="533" t="str">
        <f>IF(【3】見・契!O383="","",【3】見・契!O383)</f>
        <v/>
      </c>
      <c r="P383" s="508" t="str">
        <f t="shared" si="71"/>
        <v/>
      </c>
      <c r="Q383" s="830"/>
      <c r="R383" s="833"/>
      <c r="S383" s="834"/>
      <c r="T383" s="837"/>
      <c r="U383" s="834"/>
      <c r="V383" s="834"/>
      <c r="W383" s="1081"/>
      <c r="X383" s="1065"/>
    </row>
    <row r="384" spans="3:24" ht="18.75" customHeight="1">
      <c r="C384" s="1063"/>
      <c r="D384" s="846"/>
      <c r="E384" s="989"/>
      <c r="F384" s="846"/>
      <c r="G384" s="852"/>
      <c r="H384" s="1076"/>
      <c r="I384" s="509"/>
      <c r="J384" s="509"/>
      <c r="K384" s="511"/>
      <c r="L384" s="534"/>
      <c r="M384" s="535"/>
      <c r="N384" s="513"/>
      <c r="O384" s="536"/>
      <c r="P384" s="515">
        <f>SUM(P380:P383)</f>
        <v>0</v>
      </c>
      <c r="Q384" s="856"/>
      <c r="R384" s="857"/>
      <c r="S384" s="635" t="str">
        <f>IF(【3】見・契!S384="","",【3】見・契!S384)</f>
        <v/>
      </c>
      <c r="T384" s="636" t="str">
        <f>IF(【3】見・契!T384="","",【3】見・契!T384)</f>
        <v/>
      </c>
      <c r="U384" s="635">
        <f>IF(AND(R384="",T384=""),0,(SUM(Q384*R384+S384*T384)))</f>
        <v>0</v>
      </c>
      <c r="V384" s="520">
        <f>IF(AND(P384="",U384=""),"",SUM(P384+U384))</f>
        <v>0</v>
      </c>
      <c r="W384" s="1081"/>
      <c r="X384" s="1066"/>
    </row>
    <row r="385" spans="3:24" ht="18.75" customHeight="1">
      <c r="C385" s="1061" t="str">
        <f>IF(【3】見・契!C385="","",【3】見・契!C385)</f>
        <v/>
      </c>
      <c r="D385" s="844"/>
      <c r="E385" s="1077" t="str">
        <f>IF(【3】見・契!E385="","",【3】見・契!E385)</f>
        <v/>
      </c>
      <c r="F385" s="844"/>
      <c r="G385" s="850"/>
      <c r="H385" s="1073" t="str">
        <f>IF(【3】見・契!H385="","",【3】見・契!H385)</f>
        <v/>
      </c>
      <c r="I385" s="521" t="str">
        <f>IF(【3】見・契!I385="","",【3】見・契!I385)</f>
        <v/>
      </c>
      <c r="J385" s="521" t="str">
        <f>IF(【3】見・契!J385="","",【3】見・契!J385)</f>
        <v/>
      </c>
      <c r="K385" s="539" t="str">
        <f>IF(【3】見・契!K385="","",【3】見・契!K385)</f>
        <v/>
      </c>
      <c r="L385" s="522" t="str">
        <f>IF(【3】見・契!L385="","",【3】見・契!L385)</f>
        <v/>
      </c>
      <c r="M385" s="523" t="str">
        <f>IF(【3】見・契!M385="","",【3】見・契!M385)</f>
        <v/>
      </c>
      <c r="N385" s="500" t="str">
        <f>IF(I385="","",(SUM(L385:M385)))</f>
        <v/>
      </c>
      <c r="O385" s="711" t="str">
        <f>IF(【3】見・契!O385="","",【3】見・契!O385)</f>
        <v/>
      </c>
      <c r="P385" s="502" t="str">
        <f t="shared" ref="P385:P388" si="72">IF(O385="","",(IF(O385="",0,(N385*O385))))</f>
        <v/>
      </c>
      <c r="Q385" s="829"/>
      <c r="R385" s="832"/>
      <c r="S385" s="832"/>
      <c r="T385" s="835"/>
      <c r="U385" s="832"/>
      <c r="V385" s="832"/>
      <c r="W385" s="1081"/>
      <c r="X385" s="1064" t="str">
        <f>IF(【3】見・契!X385="","",【3】見・契!X385)</f>
        <v/>
      </c>
    </row>
    <row r="386" spans="3:24" ht="18.75" customHeight="1">
      <c r="C386" s="1062"/>
      <c r="D386" s="845"/>
      <c r="E386" s="988"/>
      <c r="F386" s="845"/>
      <c r="G386" s="851"/>
      <c r="H386" s="1075"/>
      <c r="I386" s="524" t="str">
        <f>IF(【3】見・契!I386="","",【3】見・契!I386)</f>
        <v/>
      </c>
      <c r="J386" s="524" t="str">
        <f>IF(【3】見・契!J386="","",【3】見・契!J386)</f>
        <v/>
      </c>
      <c r="K386" s="525" t="str">
        <f>IF(【3】見・契!K386="","",【3】見・契!K386)</f>
        <v/>
      </c>
      <c r="L386" s="526" t="str">
        <f>IF(【3】見・契!L386="","",【3】見・契!L386)</f>
        <v/>
      </c>
      <c r="M386" s="527" t="str">
        <f>IF(【3】見・契!M386="","",【3】見・契!M386)</f>
        <v/>
      </c>
      <c r="N386" s="506" t="str">
        <f>IF(I386="","",(SUM(L386:M386)))</f>
        <v/>
      </c>
      <c r="O386" s="528" t="str">
        <f>IF(【3】見・契!O386="","",【3】見・契!O386)</f>
        <v/>
      </c>
      <c r="P386" s="508" t="str">
        <f t="shared" si="72"/>
        <v/>
      </c>
      <c r="Q386" s="830"/>
      <c r="R386" s="833"/>
      <c r="S386" s="833"/>
      <c r="T386" s="836"/>
      <c r="U386" s="833"/>
      <c r="V386" s="833"/>
      <c r="W386" s="1081"/>
      <c r="X386" s="1065"/>
    </row>
    <row r="387" spans="3:24" ht="18.75" customHeight="1">
      <c r="C387" s="1062"/>
      <c r="D387" s="845"/>
      <c r="E387" s="988"/>
      <c r="F387" s="845"/>
      <c r="G387" s="851"/>
      <c r="H387" s="1075"/>
      <c r="I387" s="524" t="str">
        <f>IF(【3】見・契!I387="","",【3】見・契!I387)</f>
        <v/>
      </c>
      <c r="J387" s="524" t="str">
        <f>IF(【3】見・契!J387="","",【3】見・契!J387)</f>
        <v/>
      </c>
      <c r="K387" s="525" t="str">
        <f>IF(【3】見・契!K387="","",【3】見・契!K387)</f>
        <v/>
      </c>
      <c r="L387" s="526" t="str">
        <f>IF(【3】見・契!L387="","",【3】見・契!L387)</f>
        <v/>
      </c>
      <c r="M387" s="527" t="str">
        <f>IF(【3】見・契!M387="","",【3】見・契!M387)</f>
        <v/>
      </c>
      <c r="N387" s="506" t="str">
        <f>IF(I387="","",(SUM(L387:M387)))</f>
        <v/>
      </c>
      <c r="O387" s="528" t="str">
        <f>IF(【3】見・契!O387="","",【3】見・契!O387)</f>
        <v/>
      </c>
      <c r="P387" s="508" t="str">
        <f t="shared" si="72"/>
        <v/>
      </c>
      <c r="Q387" s="830"/>
      <c r="R387" s="833"/>
      <c r="S387" s="833"/>
      <c r="T387" s="836"/>
      <c r="U387" s="833"/>
      <c r="V387" s="833"/>
      <c r="W387" s="1081"/>
      <c r="X387" s="1065"/>
    </row>
    <row r="388" spans="3:24" ht="18.75" customHeight="1">
      <c r="C388" s="1062"/>
      <c r="D388" s="845"/>
      <c r="E388" s="988"/>
      <c r="F388" s="845"/>
      <c r="G388" s="851"/>
      <c r="H388" s="1075"/>
      <c r="I388" s="529" t="str">
        <f>IF(【3】見・契!I388="","",【3】見・契!I388)</f>
        <v/>
      </c>
      <c r="J388" s="529" t="str">
        <f>IF(【3】見・契!J388="","",【3】見・契!J388)</f>
        <v/>
      </c>
      <c r="K388" s="530" t="str">
        <f>IF(【3】見・契!K388="","",【3】見・契!K388)</f>
        <v/>
      </c>
      <c r="L388" s="531" t="str">
        <f>IF(【3】見・契!L388="","",【3】見・契!L388)</f>
        <v/>
      </c>
      <c r="M388" s="532" t="str">
        <f>IF(【3】見・契!M388="","",【3】見・契!M388)</f>
        <v/>
      </c>
      <c r="N388" s="506" t="str">
        <f>IF(I388="","",(SUM(L388:M388)))</f>
        <v/>
      </c>
      <c r="O388" s="533" t="str">
        <f>IF(【3】見・契!O388="","",【3】見・契!O388)</f>
        <v/>
      </c>
      <c r="P388" s="508" t="str">
        <f t="shared" si="72"/>
        <v/>
      </c>
      <c r="Q388" s="830"/>
      <c r="R388" s="833"/>
      <c r="S388" s="834"/>
      <c r="T388" s="837"/>
      <c r="U388" s="834"/>
      <c r="V388" s="834"/>
      <c r="W388" s="1081"/>
      <c r="X388" s="1065"/>
    </row>
    <row r="389" spans="3:24" ht="18.75" customHeight="1">
      <c r="C389" s="1063"/>
      <c r="D389" s="846"/>
      <c r="E389" s="989"/>
      <c r="F389" s="846"/>
      <c r="G389" s="852"/>
      <c r="H389" s="1076"/>
      <c r="I389" s="509"/>
      <c r="J389" s="509"/>
      <c r="K389" s="511"/>
      <c r="L389" s="534"/>
      <c r="M389" s="535"/>
      <c r="N389" s="513"/>
      <c r="O389" s="536"/>
      <c r="P389" s="515">
        <f>SUM(P385:P388)</f>
        <v>0</v>
      </c>
      <c r="Q389" s="856"/>
      <c r="R389" s="857"/>
      <c r="S389" s="635" t="str">
        <f>IF(【3】見・契!S389="","",【3】見・契!S389)</f>
        <v/>
      </c>
      <c r="T389" s="636" t="str">
        <f>IF(【3】見・契!T389="","",【3】見・契!T389)</f>
        <v/>
      </c>
      <c r="U389" s="635">
        <f>IF(AND(R389="",T389=""),0,(SUM(Q389*R389+S389*T389)))</f>
        <v>0</v>
      </c>
      <c r="V389" s="520">
        <f>IF(AND(P389="",U389=""),"",SUM(P389+U389))</f>
        <v>0</v>
      </c>
      <c r="W389" s="1081"/>
      <c r="X389" s="1066"/>
    </row>
    <row r="390" spans="3:24" ht="18.75" customHeight="1">
      <c r="C390" s="1061" t="str">
        <f>IF(【3】見・契!C390="","",【3】見・契!C390)</f>
        <v/>
      </c>
      <c r="D390" s="844"/>
      <c r="E390" s="1077" t="str">
        <f>IF(【3】見・契!E390="","",【3】見・契!E390)</f>
        <v/>
      </c>
      <c r="F390" s="844"/>
      <c r="G390" s="850"/>
      <c r="H390" s="1073" t="str">
        <f>IF(【3】見・契!H390="","",【3】見・契!H390)</f>
        <v/>
      </c>
      <c r="I390" s="521" t="str">
        <f>IF(【3】見・契!I390="","",【3】見・契!I390)</f>
        <v/>
      </c>
      <c r="J390" s="521" t="str">
        <f>IF(【3】見・契!J390="","",【3】見・契!J390)</f>
        <v/>
      </c>
      <c r="K390" s="539" t="str">
        <f>IF(【3】見・契!K390="","",【3】見・契!K390)</f>
        <v/>
      </c>
      <c r="L390" s="522" t="str">
        <f>IF(【3】見・契!L390="","",【3】見・契!L390)</f>
        <v/>
      </c>
      <c r="M390" s="523" t="str">
        <f>IF(【3】見・契!M390="","",【3】見・契!M390)</f>
        <v/>
      </c>
      <c r="N390" s="500" t="str">
        <f>IF(I390="","",(SUM(L390:M390)))</f>
        <v/>
      </c>
      <c r="O390" s="711" t="str">
        <f>IF(【3】見・契!O390="","",【3】見・契!O390)</f>
        <v/>
      </c>
      <c r="P390" s="502" t="str">
        <f t="shared" ref="P390:P393" si="73">IF(O390="","",(IF(O390="",0,(N390*O390))))</f>
        <v/>
      </c>
      <c r="Q390" s="829"/>
      <c r="R390" s="832"/>
      <c r="S390" s="832"/>
      <c r="T390" s="835"/>
      <c r="U390" s="832"/>
      <c r="V390" s="832"/>
      <c r="W390" s="1081"/>
      <c r="X390" s="1064" t="str">
        <f>IF(【3】見・契!X390="","",【3】見・契!X390)</f>
        <v/>
      </c>
    </row>
    <row r="391" spans="3:24" ht="18.75" customHeight="1">
      <c r="C391" s="1062"/>
      <c r="D391" s="845"/>
      <c r="E391" s="988"/>
      <c r="F391" s="845"/>
      <c r="G391" s="851"/>
      <c r="H391" s="1075"/>
      <c r="I391" s="524" t="str">
        <f>IF(【3】見・契!I391="","",【3】見・契!I391)</f>
        <v/>
      </c>
      <c r="J391" s="524" t="str">
        <f>IF(【3】見・契!J391="","",【3】見・契!J391)</f>
        <v/>
      </c>
      <c r="K391" s="525" t="str">
        <f>IF(【3】見・契!K391="","",【3】見・契!K391)</f>
        <v/>
      </c>
      <c r="L391" s="526" t="str">
        <f>IF(【3】見・契!L391="","",【3】見・契!L391)</f>
        <v/>
      </c>
      <c r="M391" s="527" t="str">
        <f>IF(【3】見・契!M391="","",【3】見・契!M391)</f>
        <v/>
      </c>
      <c r="N391" s="506" t="str">
        <f>IF(I391="","",(SUM(L391:M391)))</f>
        <v/>
      </c>
      <c r="O391" s="528" t="str">
        <f>IF(【3】見・契!O391="","",【3】見・契!O391)</f>
        <v/>
      </c>
      <c r="P391" s="508" t="str">
        <f t="shared" si="73"/>
        <v/>
      </c>
      <c r="Q391" s="830"/>
      <c r="R391" s="833"/>
      <c r="S391" s="833"/>
      <c r="T391" s="836"/>
      <c r="U391" s="833"/>
      <c r="V391" s="833"/>
      <c r="W391" s="1081"/>
      <c r="X391" s="1065"/>
    </row>
    <row r="392" spans="3:24" ht="18.75" customHeight="1">
      <c r="C392" s="1062"/>
      <c r="D392" s="845"/>
      <c r="E392" s="988"/>
      <c r="F392" s="845"/>
      <c r="G392" s="851"/>
      <c r="H392" s="1075"/>
      <c r="I392" s="524" t="str">
        <f>IF(【3】見・契!I392="","",【3】見・契!I392)</f>
        <v/>
      </c>
      <c r="J392" s="524" t="str">
        <f>IF(【3】見・契!J392="","",【3】見・契!J392)</f>
        <v/>
      </c>
      <c r="K392" s="525" t="str">
        <f>IF(【3】見・契!K392="","",【3】見・契!K392)</f>
        <v/>
      </c>
      <c r="L392" s="526" t="str">
        <f>IF(【3】見・契!L392="","",【3】見・契!L392)</f>
        <v/>
      </c>
      <c r="M392" s="527" t="str">
        <f>IF(【3】見・契!M392="","",【3】見・契!M392)</f>
        <v/>
      </c>
      <c r="N392" s="506" t="str">
        <f>IF(I392="","",(SUM(L392:M392)))</f>
        <v/>
      </c>
      <c r="O392" s="528" t="str">
        <f>IF(【3】見・契!O392="","",【3】見・契!O392)</f>
        <v/>
      </c>
      <c r="P392" s="508" t="str">
        <f t="shared" si="73"/>
        <v/>
      </c>
      <c r="Q392" s="830"/>
      <c r="R392" s="833"/>
      <c r="S392" s="833"/>
      <c r="T392" s="836"/>
      <c r="U392" s="833"/>
      <c r="V392" s="833"/>
      <c r="W392" s="1081"/>
      <c r="X392" s="1065"/>
    </row>
    <row r="393" spans="3:24" ht="18.75" customHeight="1">
      <c r="C393" s="1062"/>
      <c r="D393" s="845"/>
      <c r="E393" s="988"/>
      <c r="F393" s="845"/>
      <c r="G393" s="851"/>
      <c r="H393" s="1075"/>
      <c r="I393" s="529" t="str">
        <f>IF(【3】見・契!I393="","",【3】見・契!I393)</f>
        <v/>
      </c>
      <c r="J393" s="529" t="str">
        <f>IF(【3】見・契!J393="","",【3】見・契!J393)</f>
        <v/>
      </c>
      <c r="K393" s="530" t="str">
        <f>IF(【3】見・契!K393="","",【3】見・契!K393)</f>
        <v/>
      </c>
      <c r="L393" s="531" t="str">
        <f>IF(【3】見・契!L393="","",【3】見・契!L393)</f>
        <v/>
      </c>
      <c r="M393" s="532" t="str">
        <f>IF(【3】見・契!M393="","",【3】見・契!M393)</f>
        <v/>
      </c>
      <c r="N393" s="506" t="str">
        <f>IF(I393="","",(SUM(L393:M393)))</f>
        <v/>
      </c>
      <c r="O393" s="533" t="str">
        <f>IF(【3】見・契!O393="","",【3】見・契!O393)</f>
        <v/>
      </c>
      <c r="P393" s="508" t="str">
        <f t="shared" si="73"/>
        <v/>
      </c>
      <c r="Q393" s="830"/>
      <c r="R393" s="833"/>
      <c r="S393" s="834"/>
      <c r="T393" s="837"/>
      <c r="U393" s="834"/>
      <c r="V393" s="834"/>
      <c r="W393" s="1081"/>
      <c r="X393" s="1065"/>
    </row>
    <row r="394" spans="3:24" ht="18.75" customHeight="1">
      <c r="C394" s="1063"/>
      <c r="D394" s="846"/>
      <c r="E394" s="989"/>
      <c r="F394" s="846"/>
      <c r="G394" s="852"/>
      <c r="H394" s="1076"/>
      <c r="I394" s="509"/>
      <c r="J394" s="509"/>
      <c r="K394" s="511"/>
      <c r="L394" s="534"/>
      <c r="M394" s="535"/>
      <c r="N394" s="513"/>
      <c r="O394" s="536"/>
      <c r="P394" s="515">
        <f>SUM(P390:P393)</f>
        <v>0</v>
      </c>
      <c r="Q394" s="856"/>
      <c r="R394" s="857"/>
      <c r="S394" s="635" t="str">
        <f>IF(【3】見・契!S394="","",【3】見・契!S394)</f>
        <v/>
      </c>
      <c r="T394" s="636" t="str">
        <f>IF(【3】見・契!T394="","",【3】見・契!T394)</f>
        <v/>
      </c>
      <c r="U394" s="635">
        <f>IF(AND(R394="",T394=""),0,(SUM(Q394*R394+S394*T394)))</f>
        <v>0</v>
      </c>
      <c r="V394" s="520">
        <f>IF(AND(P394="",U394=""),"",SUM(P394+U394))</f>
        <v>0</v>
      </c>
      <c r="W394" s="1081"/>
      <c r="X394" s="1066"/>
    </row>
    <row r="395" spans="3:24" ht="18.75" customHeight="1">
      <c r="C395" s="1061" t="str">
        <f>IF(【3】見・契!C395="","",【3】見・契!C395)</f>
        <v/>
      </c>
      <c r="D395" s="844"/>
      <c r="E395" s="1077" t="str">
        <f>IF(【3】見・契!E395="","",【3】見・契!E395)</f>
        <v/>
      </c>
      <c r="F395" s="844"/>
      <c r="G395" s="850"/>
      <c r="H395" s="1073" t="str">
        <f>IF(【3】見・契!H395="","",【3】見・契!H395)</f>
        <v/>
      </c>
      <c r="I395" s="521" t="str">
        <f>IF(【3】見・契!I395="","",【3】見・契!I395)</f>
        <v/>
      </c>
      <c r="J395" s="521" t="str">
        <f>IF(【3】見・契!J395="","",【3】見・契!J395)</f>
        <v/>
      </c>
      <c r="K395" s="539" t="str">
        <f>IF(【3】見・契!K395="","",【3】見・契!K395)</f>
        <v/>
      </c>
      <c r="L395" s="522" t="str">
        <f>IF(【3】見・契!L395="","",【3】見・契!L395)</f>
        <v/>
      </c>
      <c r="M395" s="523" t="str">
        <f>IF(【3】見・契!M395="","",【3】見・契!M395)</f>
        <v/>
      </c>
      <c r="N395" s="500" t="str">
        <f>IF(I395="","",(SUM(L395:M395)))</f>
        <v/>
      </c>
      <c r="O395" s="711" t="str">
        <f>IF(【3】見・契!O395="","",【3】見・契!O395)</f>
        <v/>
      </c>
      <c r="P395" s="502" t="str">
        <f t="shared" ref="P395:P398" si="74">IF(O395="","",(IF(O395="",0,(N395*O395))))</f>
        <v/>
      </c>
      <c r="Q395" s="829"/>
      <c r="R395" s="832"/>
      <c r="S395" s="832"/>
      <c r="T395" s="835"/>
      <c r="U395" s="832"/>
      <c r="V395" s="832"/>
      <c r="W395" s="1081"/>
      <c r="X395" s="1064" t="str">
        <f>IF(【3】見・契!X395="","",【3】見・契!X395)</f>
        <v/>
      </c>
    </row>
    <row r="396" spans="3:24" ht="18.75" customHeight="1">
      <c r="C396" s="1062"/>
      <c r="D396" s="845"/>
      <c r="E396" s="988"/>
      <c r="F396" s="845"/>
      <c r="G396" s="851"/>
      <c r="H396" s="1075"/>
      <c r="I396" s="524" t="str">
        <f>IF(【3】見・契!I396="","",【3】見・契!I396)</f>
        <v/>
      </c>
      <c r="J396" s="524" t="str">
        <f>IF(【3】見・契!J396="","",【3】見・契!J396)</f>
        <v/>
      </c>
      <c r="K396" s="525" t="str">
        <f>IF(【3】見・契!K396="","",【3】見・契!K396)</f>
        <v/>
      </c>
      <c r="L396" s="526" t="str">
        <f>IF(【3】見・契!L396="","",【3】見・契!L396)</f>
        <v/>
      </c>
      <c r="M396" s="527" t="str">
        <f>IF(【3】見・契!M396="","",【3】見・契!M396)</f>
        <v/>
      </c>
      <c r="N396" s="506" t="str">
        <f>IF(I396="","",(SUM(L396:M396)))</f>
        <v/>
      </c>
      <c r="O396" s="528" t="str">
        <f>IF(【3】見・契!O396="","",【3】見・契!O396)</f>
        <v/>
      </c>
      <c r="P396" s="508" t="str">
        <f t="shared" si="74"/>
        <v/>
      </c>
      <c r="Q396" s="830"/>
      <c r="R396" s="833"/>
      <c r="S396" s="833"/>
      <c r="T396" s="836"/>
      <c r="U396" s="833"/>
      <c r="V396" s="833"/>
      <c r="W396" s="1081"/>
      <c r="X396" s="1065"/>
    </row>
    <row r="397" spans="3:24" ht="18.75" customHeight="1">
      <c r="C397" s="1062"/>
      <c r="D397" s="845"/>
      <c r="E397" s="988"/>
      <c r="F397" s="845"/>
      <c r="G397" s="851"/>
      <c r="H397" s="1075"/>
      <c r="I397" s="524" t="str">
        <f>IF(【3】見・契!I397="","",【3】見・契!I397)</f>
        <v/>
      </c>
      <c r="J397" s="524" t="str">
        <f>IF(【3】見・契!J397="","",【3】見・契!J397)</f>
        <v/>
      </c>
      <c r="K397" s="525" t="str">
        <f>IF(【3】見・契!K397="","",【3】見・契!K397)</f>
        <v/>
      </c>
      <c r="L397" s="526" t="str">
        <f>IF(【3】見・契!L397="","",【3】見・契!L397)</f>
        <v/>
      </c>
      <c r="M397" s="527" t="str">
        <f>IF(【3】見・契!M397="","",【3】見・契!M397)</f>
        <v/>
      </c>
      <c r="N397" s="506" t="str">
        <f>IF(I397="","",(SUM(L397:M397)))</f>
        <v/>
      </c>
      <c r="O397" s="528" t="str">
        <f>IF(【3】見・契!O397="","",【3】見・契!O397)</f>
        <v/>
      </c>
      <c r="P397" s="508" t="str">
        <f t="shared" si="74"/>
        <v/>
      </c>
      <c r="Q397" s="830"/>
      <c r="R397" s="833"/>
      <c r="S397" s="833"/>
      <c r="T397" s="836"/>
      <c r="U397" s="833"/>
      <c r="V397" s="833"/>
      <c r="W397" s="1081"/>
      <c r="X397" s="1065"/>
    </row>
    <row r="398" spans="3:24" ht="18.75" customHeight="1">
      <c r="C398" s="1062"/>
      <c r="D398" s="845"/>
      <c r="E398" s="988"/>
      <c r="F398" s="845"/>
      <c r="G398" s="851"/>
      <c r="H398" s="1075"/>
      <c r="I398" s="529" t="str">
        <f>IF(【3】見・契!I398="","",【3】見・契!I398)</f>
        <v/>
      </c>
      <c r="J398" s="529" t="str">
        <f>IF(【3】見・契!J398="","",【3】見・契!J398)</f>
        <v/>
      </c>
      <c r="K398" s="530" t="str">
        <f>IF(【3】見・契!K398="","",【3】見・契!K398)</f>
        <v/>
      </c>
      <c r="L398" s="531" t="str">
        <f>IF(【3】見・契!L398="","",【3】見・契!L398)</f>
        <v/>
      </c>
      <c r="M398" s="532" t="str">
        <f>IF(【3】見・契!M398="","",【3】見・契!M398)</f>
        <v/>
      </c>
      <c r="N398" s="506" t="str">
        <f>IF(I398="","",(SUM(L398:M398)))</f>
        <v/>
      </c>
      <c r="O398" s="533" t="str">
        <f>IF(【3】見・契!O398="","",【3】見・契!O398)</f>
        <v/>
      </c>
      <c r="P398" s="508" t="str">
        <f t="shared" si="74"/>
        <v/>
      </c>
      <c r="Q398" s="830"/>
      <c r="R398" s="833"/>
      <c r="S398" s="834"/>
      <c r="T398" s="837"/>
      <c r="U398" s="834"/>
      <c r="V398" s="834"/>
      <c r="W398" s="1081"/>
      <c r="X398" s="1065"/>
    </row>
    <row r="399" spans="3:24" ht="18.75" customHeight="1">
      <c r="C399" s="1063"/>
      <c r="D399" s="846"/>
      <c r="E399" s="989"/>
      <c r="F399" s="846"/>
      <c r="G399" s="852"/>
      <c r="H399" s="1076"/>
      <c r="I399" s="509"/>
      <c r="J399" s="509"/>
      <c r="K399" s="511"/>
      <c r="L399" s="534"/>
      <c r="M399" s="535"/>
      <c r="N399" s="513"/>
      <c r="O399" s="536"/>
      <c r="P399" s="515">
        <f>SUM(P395:P398)</f>
        <v>0</v>
      </c>
      <c r="Q399" s="856"/>
      <c r="R399" s="857"/>
      <c r="S399" s="635" t="str">
        <f>IF(【3】見・契!S399="","",【3】見・契!S399)</f>
        <v/>
      </c>
      <c r="T399" s="636" t="str">
        <f>IF(【3】見・契!T399="","",【3】見・契!T399)</f>
        <v/>
      </c>
      <c r="U399" s="635">
        <f>IF(AND(R399="",T399=""),0,(SUM(Q399*R399+S399*T399)))</f>
        <v>0</v>
      </c>
      <c r="V399" s="520">
        <f>IF(AND(P399="",U399=""),"",SUM(P399+U399))</f>
        <v>0</v>
      </c>
      <c r="W399" s="1081"/>
      <c r="X399" s="1066"/>
    </row>
    <row r="400" spans="3:24" ht="19.5" customHeight="1">
      <c r="C400" s="1061" t="str">
        <f>IF(【3】見・契!C400="","",【3】見・契!C400)</f>
        <v/>
      </c>
      <c r="D400" s="844"/>
      <c r="E400" s="1077" t="str">
        <f>IF(【3】見・契!E400="","",【3】見・契!E400)</f>
        <v/>
      </c>
      <c r="F400" s="844"/>
      <c r="G400" s="850"/>
      <c r="H400" s="1073" t="str">
        <f>IF(【3】見・契!H400="","",【3】見・契!H400)</f>
        <v/>
      </c>
      <c r="I400" s="521" t="str">
        <f>IF(【3】見・契!I400="","",【3】見・契!I400)</f>
        <v/>
      </c>
      <c r="J400" s="521" t="str">
        <f>IF(【3】見・契!J400="","",【3】見・契!J400)</f>
        <v/>
      </c>
      <c r="K400" s="539" t="str">
        <f>IF(【3】見・契!K400="","",【3】見・契!K400)</f>
        <v/>
      </c>
      <c r="L400" s="522" t="str">
        <f>IF(【3】見・契!L400="","",【3】見・契!L400)</f>
        <v/>
      </c>
      <c r="M400" s="523" t="str">
        <f>IF(【3】見・契!M400="","",【3】見・契!M400)</f>
        <v/>
      </c>
      <c r="N400" s="500" t="str">
        <f>IF(I400="","",(SUM(L400:M400)))</f>
        <v/>
      </c>
      <c r="O400" s="711" t="str">
        <f>IF(【3】見・契!O400="","",【3】見・契!O400)</f>
        <v/>
      </c>
      <c r="P400" s="502" t="str">
        <f t="shared" ref="P400:P403" si="75">IF(O400="","",(IF(O400="",0,(N400*O400))))</f>
        <v/>
      </c>
      <c r="Q400" s="829"/>
      <c r="R400" s="832"/>
      <c r="S400" s="832"/>
      <c r="T400" s="835"/>
      <c r="U400" s="832"/>
      <c r="V400" s="832"/>
      <c r="W400" s="1081"/>
      <c r="X400" s="1064" t="str">
        <f>IF(【3】見・契!X400="","",【3】見・契!X400)</f>
        <v/>
      </c>
    </row>
    <row r="401" spans="3:24" ht="19.5" customHeight="1">
      <c r="C401" s="1062"/>
      <c r="D401" s="845"/>
      <c r="E401" s="988"/>
      <c r="F401" s="845"/>
      <c r="G401" s="851"/>
      <c r="H401" s="1075"/>
      <c r="I401" s="524" t="str">
        <f>IF(【3】見・契!I401="","",【3】見・契!I401)</f>
        <v/>
      </c>
      <c r="J401" s="524" t="str">
        <f>IF(【3】見・契!J401="","",【3】見・契!J401)</f>
        <v/>
      </c>
      <c r="K401" s="525" t="str">
        <f>IF(【3】見・契!K401="","",【3】見・契!K401)</f>
        <v/>
      </c>
      <c r="L401" s="526" t="str">
        <f>IF(【3】見・契!L401="","",【3】見・契!L401)</f>
        <v/>
      </c>
      <c r="M401" s="527" t="str">
        <f>IF(【3】見・契!M401="","",【3】見・契!M401)</f>
        <v/>
      </c>
      <c r="N401" s="506" t="str">
        <f>IF(I401="","",(SUM(L401:M401)))</f>
        <v/>
      </c>
      <c r="O401" s="528" t="str">
        <f>IF(【3】見・契!O401="","",【3】見・契!O401)</f>
        <v/>
      </c>
      <c r="P401" s="508" t="str">
        <f t="shared" si="75"/>
        <v/>
      </c>
      <c r="Q401" s="830"/>
      <c r="R401" s="833"/>
      <c r="S401" s="833"/>
      <c r="T401" s="836"/>
      <c r="U401" s="833"/>
      <c r="V401" s="833"/>
      <c r="W401" s="1081"/>
      <c r="X401" s="1065"/>
    </row>
    <row r="402" spans="3:24" ht="19.5" customHeight="1">
      <c r="C402" s="1062"/>
      <c r="D402" s="845"/>
      <c r="E402" s="988"/>
      <c r="F402" s="845"/>
      <c r="G402" s="851"/>
      <c r="H402" s="1075"/>
      <c r="I402" s="524" t="str">
        <f>IF(【3】見・契!I402="","",【3】見・契!I402)</f>
        <v/>
      </c>
      <c r="J402" s="524" t="str">
        <f>IF(【3】見・契!J402="","",【3】見・契!J402)</f>
        <v/>
      </c>
      <c r="K402" s="525" t="str">
        <f>IF(【3】見・契!K402="","",【3】見・契!K402)</f>
        <v/>
      </c>
      <c r="L402" s="526" t="str">
        <f>IF(【3】見・契!L402="","",【3】見・契!L402)</f>
        <v/>
      </c>
      <c r="M402" s="527" t="str">
        <f>IF(【3】見・契!M402="","",【3】見・契!M402)</f>
        <v/>
      </c>
      <c r="N402" s="506" t="str">
        <f>IF(I402="","",(SUM(L402:M402)))</f>
        <v/>
      </c>
      <c r="O402" s="528" t="str">
        <f>IF(【3】見・契!O402="","",【3】見・契!O402)</f>
        <v/>
      </c>
      <c r="P402" s="508" t="str">
        <f t="shared" si="75"/>
        <v/>
      </c>
      <c r="Q402" s="830"/>
      <c r="R402" s="833"/>
      <c r="S402" s="833"/>
      <c r="T402" s="836"/>
      <c r="U402" s="833"/>
      <c r="V402" s="833"/>
      <c r="W402" s="1081"/>
      <c r="X402" s="1065"/>
    </row>
    <row r="403" spans="3:24" ht="19.5" customHeight="1">
      <c r="C403" s="1062"/>
      <c r="D403" s="845"/>
      <c r="E403" s="988"/>
      <c r="F403" s="845"/>
      <c r="G403" s="851"/>
      <c r="H403" s="1075"/>
      <c r="I403" s="529" t="str">
        <f>IF(【3】見・契!I403="","",【3】見・契!I403)</f>
        <v/>
      </c>
      <c r="J403" s="529" t="str">
        <f>IF(【3】見・契!J403="","",【3】見・契!J403)</f>
        <v/>
      </c>
      <c r="K403" s="530" t="str">
        <f>IF(【3】見・契!K403="","",【3】見・契!K403)</f>
        <v/>
      </c>
      <c r="L403" s="531" t="str">
        <f>IF(【3】見・契!L403="","",【3】見・契!L403)</f>
        <v/>
      </c>
      <c r="M403" s="532" t="str">
        <f>IF(【3】見・契!M403="","",【3】見・契!M403)</f>
        <v/>
      </c>
      <c r="N403" s="506" t="str">
        <f>IF(I403="","",(SUM(L403:M403)))</f>
        <v/>
      </c>
      <c r="O403" s="533" t="str">
        <f>IF(【3】見・契!O403="","",【3】見・契!O403)</f>
        <v/>
      </c>
      <c r="P403" s="508" t="str">
        <f t="shared" si="75"/>
        <v/>
      </c>
      <c r="Q403" s="830"/>
      <c r="R403" s="833"/>
      <c r="S403" s="834"/>
      <c r="T403" s="837"/>
      <c r="U403" s="834"/>
      <c r="V403" s="834"/>
      <c r="W403" s="1081"/>
      <c r="X403" s="1065"/>
    </row>
    <row r="404" spans="3:24" ht="19.5" customHeight="1">
      <c r="C404" s="1063"/>
      <c r="D404" s="846"/>
      <c r="E404" s="989"/>
      <c r="F404" s="846"/>
      <c r="G404" s="852"/>
      <c r="H404" s="1076"/>
      <c r="I404" s="509"/>
      <c r="J404" s="509"/>
      <c r="K404" s="511"/>
      <c r="L404" s="534"/>
      <c r="M404" s="535"/>
      <c r="N404" s="513"/>
      <c r="O404" s="536"/>
      <c r="P404" s="515">
        <f>SUM(P400:P403)</f>
        <v>0</v>
      </c>
      <c r="Q404" s="856"/>
      <c r="R404" s="857"/>
      <c r="S404" s="635" t="str">
        <f>IF(【3】見・契!S404="","",【3】見・契!S404)</f>
        <v/>
      </c>
      <c r="T404" s="636" t="str">
        <f>IF(【3】見・契!T404="","",【3】見・契!T404)</f>
        <v/>
      </c>
      <c r="U404" s="635">
        <f>IF(AND(R404="",T404=""),0,(SUM(Q404*R404+S404*T404)))</f>
        <v>0</v>
      </c>
      <c r="V404" s="520">
        <f>IF(AND(P404="",U404=""),"",SUM(P404+U404))</f>
        <v>0</v>
      </c>
      <c r="W404" s="1081"/>
      <c r="X404" s="1066"/>
    </row>
    <row r="405" spans="3:24" ht="19.5" customHeight="1">
      <c r="C405" s="1061" t="str">
        <f>IF(【3】見・契!C405="","",【3】見・契!C405)</f>
        <v/>
      </c>
      <c r="D405" s="844"/>
      <c r="E405" s="1077" t="str">
        <f>IF(【3】見・契!E405="","",【3】見・契!E405)</f>
        <v/>
      </c>
      <c r="F405" s="844"/>
      <c r="G405" s="850"/>
      <c r="H405" s="1073" t="str">
        <f>IF(【3】見・契!H405="","",【3】見・契!H405)</f>
        <v/>
      </c>
      <c r="I405" s="521" t="str">
        <f>IF(【3】見・契!I405="","",【3】見・契!I405)</f>
        <v/>
      </c>
      <c r="J405" s="521" t="str">
        <f>IF(【3】見・契!J405="","",【3】見・契!J405)</f>
        <v/>
      </c>
      <c r="K405" s="539" t="str">
        <f>IF(【3】見・契!K405="","",【3】見・契!K405)</f>
        <v/>
      </c>
      <c r="L405" s="522" t="str">
        <f>IF(【3】見・契!L405="","",【3】見・契!L405)</f>
        <v/>
      </c>
      <c r="M405" s="523" t="str">
        <f>IF(【3】見・契!M405="","",【3】見・契!M405)</f>
        <v/>
      </c>
      <c r="N405" s="500" t="str">
        <f>IF(I405="","",(SUM(L405:M405)))</f>
        <v/>
      </c>
      <c r="O405" s="711" t="str">
        <f>IF(【3】見・契!O405="","",【3】見・契!O405)</f>
        <v/>
      </c>
      <c r="P405" s="502" t="str">
        <f t="shared" ref="P405:P408" si="76">IF(O405="","",(IF(O405="",0,(N405*O405))))</f>
        <v/>
      </c>
      <c r="Q405" s="829"/>
      <c r="R405" s="832"/>
      <c r="S405" s="832"/>
      <c r="T405" s="835"/>
      <c r="U405" s="832"/>
      <c r="V405" s="832"/>
      <c r="W405" s="1081"/>
      <c r="X405" s="1064" t="str">
        <f>IF(【3】見・契!X405="","",【3】見・契!X405)</f>
        <v/>
      </c>
    </row>
    <row r="406" spans="3:24" ht="19.5" customHeight="1">
      <c r="C406" s="1062"/>
      <c r="D406" s="845"/>
      <c r="E406" s="988"/>
      <c r="F406" s="845"/>
      <c r="G406" s="851"/>
      <c r="H406" s="1075"/>
      <c r="I406" s="524" t="str">
        <f>IF(【3】見・契!I406="","",【3】見・契!I406)</f>
        <v/>
      </c>
      <c r="J406" s="524" t="str">
        <f>IF(【3】見・契!J406="","",【3】見・契!J406)</f>
        <v/>
      </c>
      <c r="K406" s="525" t="str">
        <f>IF(【3】見・契!K406="","",【3】見・契!K406)</f>
        <v/>
      </c>
      <c r="L406" s="526" t="str">
        <f>IF(【3】見・契!L406="","",【3】見・契!L406)</f>
        <v/>
      </c>
      <c r="M406" s="527" t="str">
        <f>IF(【3】見・契!M406="","",【3】見・契!M406)</f>
        <v/>
      </c>
      <c r="N406" s="506" t="str">
        <f>IF(I406="","",(SUM(L406:M406)))</f>
        <v/>
      </c>
      <c r="O406" s="528" t="str">
        <f>IF(【3】見・契!O406="","",【3】見・契!O406)</f>
        <v/>
      </c>
      <c r="P406" s="508" t="str">
        <f t="shared" si="76"/>
        <v/>
      </c>
      <c r="Q406" s="830"/>
      <c r="R406" s="833"/>
      <c r="S406" s="833"/>
      <c r="T406" s="836"/>
      <c r="U406" s="833"/>
      <c r="V406" s="833"/>
      <c r="W406" s="1081"/>
      <c r="X406" s="1065"/>
    </row>
    <row r="407" spans="3:24" ht="19.5" customHeight="1">
      <c r="C407" s="1062"/>
      <c r="D407" s="845"/>
      <c r="E407" s="988"/>
      <c r="F407" s="845"/>
      <c r="G407" s="851"/>
      <c r="H407" s="1075"/>
      <c r="I407" s="524" t="str">
        <f>IF(【3】見・契!I407="","",【3】見・契!I407)</f>
        <v/>
      </c>
      <c r="J407" s="524" t="str">
        <f>IF(【3】見・契!J407="","",【3】見・契!J407)</f>
        <v/>
      </c>
      <c r="K407" s="525" t="str">
        <f>IF(【3】見・契!K407="","",【3】見・契!K407)</f>
        <v/>
      </c>
      <c r="L407" s="526" t="str">
        <f>IF(【3】見・契!L407="","",【3】見・契!L407)</f>
        <v/>
      </c>
      <c r="M407" s="527" t="str">
        <f>IF(【3】見・契!M407="","",【3】見・契!M407)</f>
        <v/>
      </c>
      <c r="N407" s="506" t="str">
        <f>IF(I407="","",(SUM(L407:M407)))</f>
        <v/>
      </c>
      <c r="O407" s="528" t="str">
        <f>IF(【3】見・契!O407="","",【3】見・契!O407)</f>
        <v/>
      </c>
      <c r="P407" s="508" t="str">
        <f t="shared" si="76"/>
        <v/>
      </c>
      <c r="Q407" s="830"/>
      <c r="R407" s="833"/>
      <c r="S407" s="833"/>
      <c r="T407" s="836"/>
      <c r="U407" s="833"/>
      <c r="V407" s="833"/>
      <c r="W407" s="1081"/>
      <c r="X407" s="1065"/>
    </row>
    <row r="408" spans="3:24" ht="19.5" customHeight="1">
      <c r="C408" s="1062"/>
      <c r="D408" s="845"/>
      <c r="E408" s="988"/>
      <c r="F408" s="845"/>
      <c r="G408" s="851"/>
      <c r="H408" s="1075"/>
      <c r="I408" s="529" t="str">
        <f>IF(【3】見・契!I408="","",【3】見・契!I408)</f>
        <v/>
      </c>
      <c r="J408" s="529" t="str">
        <f>IF(【3】見・契!J408="","",【3】見・契!J408)</f>
        <v/>
      </c>
      <c r="K408" s="530" t="str">
        <f>IF(【3】見・契!K408="","",【3】見・契!K408)</f>
        <v/>
      </c>
      <c r="L408" s="531" t="str">
        <f>IF(【3】見・契!L408="","",【3】見・契!L408)</f>
        <v/>
      </c>
      <c r="M408" s="532" t="str">
        <f>IF(【3】見・契!M408="","",【3】見・契!M408)</f>
        <v/>
      </c>
      <c r="N408" s="506" t="str">
        <f>IF(I408="","",(SUM(L408:M408)))</f>
        <v/>
      </c>
      <c r="O408" s="533" t="str">
        <f>IF(【3】見・契!O408="","",【3】見・契!O408)</f>
        <v/>
      </c>
      <c r="P408" s="508" t="str">
        <f t="shared" si="76"/>
        <v/>
      </c>
      <c r="Q408" s="830"/>
      <c r="R408" s="833"/>
      <c r="S408" s="834"/>
      <c r="T408" s="837"/>
      <c r="U408" s="834"/>
      <c r="V408" s="834"/>
      <c r="W408" s="1081"/>
      <c r="X408" s="1065"/>
    </row>
    <row r="409" spans="3:24" ht="19.5" customHeight="1">
      <c r="C409" s="1063"/>
      <c r="D409" s="846"/>
      <c r="E409" s="989"/>
      <c r="F409" s="846"/>
      <c r="G409" s="852"/>
      <c r="H409" s="1076"/>
      <c r="I409" s="509"/>
      <c r="J409" s="509"/>
      <c r="K409" s="511"/>
      <c r="L409" s="534"/>
      <c r="M409" s="535"/>
      <c r="N409" s="513"/>
      <c r="O409" s="536"/>
      <c r="P409" s="515">
        <f>SUM(P405:P408)</f>
        <v>0</v>
      </c>
      <c r="Q409" s="856"/>
      <c r="R409" s="857"/>
      <c r="S409" s="635" t="str">
        <f>IF(【3】見・契!S409="","",【3】見・契!S409)</f>
        <v/>
      </c>
      <c r="T409" s="636" t="str">
        <f>IF(【3】見・契!T409="","",【3】見・契!T409)</f>
        <v/>
      </c>
      <c r="U409" s="635">
        <f>IF(AND(R409="",T409=""),0,(SUM(Q409*R409+S409*T409)))</f>
        <v>0</v>
      </c>
      <c r="V409" s="520">
        <f>IF(AND(P409="",U409=""),"",SUM(P409+U409))</f>
        <v>0</v>
      </c>
      <c r="W409" s="1081"/>
      <c r="X409" s="1066"/>
    </row>
    <row r="410" spans="3:24" ht="19.5" customHeight="1">
      <c r="C410" s="1061" t="str">
        <f>IF(【3】見・契!C410="","",【3】見・契!C410)</f>
        <v/>
      </c>
      <c r="D410" s="844"/>
      <c r="E410" s="1077" t="str">
        <f>IF(【3】見・契!E410="","",【3】見・契!E410)</f>
        <v/>
      </c>
      <c r="F410" s="844"/>
      <c r="G410" s="850"/>
      <c r="H410" s="1073" t="str">
        <f>IF(【3】見・契!H410="","",【3】見・契!H410)</f>
        <v/>
      </c>
      <c r="I410" s="521" t="str">
        <f>IF(【3】見・契!I410="","",【3】見・契!I410)</f>
        <v/>
      </c>
      <c r="J410" s="521" t="str">
        <f>IF(【3】見・契!J410="","",【3】見・契!J410)</f>
        <v/>
      </c>
      <c r="K410" s="539" t="str">
        <f>IF(【3】見・契!K410="","",【3】見・契!K410)</f>
        <v/>
      </c>
      <c r="L410" s="522" t="str">
        <f>IF(【3】見・契!L410="","",【3】見・契!L410)</f>
        <v/>
      </c>
      <c r="M410" s="523" t="str">
        <f>IF(【3】見・契!M410="","",【3】見・契!M410)</f>
        <v/>
      </c>
      <c r="N410" s="500" t="str">
        <f>IF(I410="","",(SUM(L410:M410)))</f>
        <v/>
      </c>
      <c r="O410" s="711" t="str">
        <f>IF(【3】見・契!O410="","",【3】見・契!O410)</f>
        <v/>
      </c>
      <c r="P410" s="502" t="str">
        <f t="shared" ref="P410:P413" si="77">IF(O410="","",(IF(O410="",0,(N410*O410))))</f>
        <v/>
      </c>
      <c r="Q410" s="829"/>
      <c r="R410" s="832"/>
      <c r="S410" s="832"/>
      <c r="T410" s="835"/>
      <c r="U410" s="832"/>
      <c r="V410" s="832"/>
      <c r="W410" s="1081"/>
      <c r="X410" s="1064" t="str">
        <f>IF(【3】見・契!X410="","",【3】見・契!X410)</f>
        <v/>
      </c>
    </row>
    <row r="411" spans="3:24" ht="19.5" customHeight="1">
      <c r="C411" s="1062"/>
      <c r="D411" s="845"/>
      <c r="E411" s="988"/>
      <c r="F411" s="845"/>
      <c r="G411" s="851"/>
      <c r="H411" s="1075"/>
      <c r="I411" s="524" t="str">
        <f>IF(【3】見・契!I411="","",【3】見・契!I411)</f>
        <v/>
      </c>
      <c r="J411" s="524" t="str">
        <f>IF(【3】見・契!J411="","",【3】見・契!J411)</f>
        <v/>
      </c>
      <c r="K411" s="525" t="str">
        <f>IF(【3】見・契!K411="","",【3】見・契!K411)</f>
        <v/>
      </c>
      <c r="L411" s="526" t="str">
        <f>IF(【3】見・契!L411="","",【3】見・契!L411)</f>
        <v/>
      </c>
      <c r="M411" s="527" t="str">
        <f>IF(【3】見・契!M411="","",【3】見・契!M411)</f>
        <v/>
      </c>
      <c r="N411" s="506" t="str">
        <f>IF(I411="","",(SUM(L411:M411)))</f>
        <v/>
      </c>
      <c r="O411" s="528" t="str">
        <f>IF(【3】見・契!O411="","",【3】見・契!O411)</f>
        <v/>
      </c>
      <c r="P411" s="508" t="str">
        <f t="shared" si="77"/>
        <v/>
      </c>
      <c r="Q411" s="830"/>
      <c r="R411" s="833"/>
      <c r="S411" s="833"/>
      <c r="T411" s="836"/>
      <c r="U411" s="833"/>
      <c r="V411" s="833"/>
      <c r="W411" s="1081"/>
      <c r="X411" s="1065"/>
    </row>
    <row r="412" spans="3:24" ht="19.5" customHeight="1">
      <c r="C412" s="1062"/>
      <c r="D412" s="845"/>
      <c r="E412" s="988"/>
      <c r="F412" s="845"/>
      <c r="G412" s="851"/>
      <c r="H412" s="1075"/>
      <c r="I412" s="524" t="str">
        <f>IF(【3】見・契!I412="","",【3】見・契!I412)</f>
        <v/>
      </c>
      <c r="J412" s="524" t="str">
        <f>IF(【3】見・契!J412="","",【3】見・契!J412)</f>
        <v/>
      </c>
      <c r="K412" s="525" t="str">
        <f>IF(【3】見・契!K412="","",【3】見・契!K412)</f>
        <v/>
      </c>
      <c r="L412" s="526" t="str">
        <f>IF(【3】見・契!L412="","",【3】見・契!L412)</f>
        <v/>
      </c>
      <c r="M412" s="527" t="str">
        <f>IF(【3】見・契!M412="","",【3】見・契!M412)</f>
        <v/>
      </c>
      <c r="N412" s="506" t="str">
        <f>IF(I412="","",(SUM(L412:M412)))</f>
        <v/>
      </c>
      <c r="O412" s="528" t="str">
        <f>IF(【3】見・契!O412="","",【3】見・契!O412)</f>
        <v/>
      </c>
      <c r="P412" s="508" t="str">
        <f t="shared" si="77"/>
        <v/>
      </c>
      <c r="Q412" s="830"/>
      <c r="R412" s="833"/>
      <c r="S412" s="833"/>
      <c r="T412" s="836"/>
      <c r="U412" s="833"/>
      <c r="V412" s="833"/>
      <c r="W412" s="1081"/>
      <c r="X412" s="1065"/>
    </row>
    <row r="413" spans="3:24" ht="19.5" customHeight="1">
      <c r="C413" s="1062"/>
      <c r="D413" s="845"/>
      <c r="E413" s="988"/>
      <c r="F413" s="845"/>
      <c r="G413" s="851"/>
      <c r="H413" s="1075"/>
      <c r="I413" s="529" t="str">
        <f>IF(【3】見・契!I413="","",【3】見・契!I413)</f>
        <v/>
      </c>
      <c r="J413" s="529" t="str">
        <f>IF(【3】見・契!J413="","",【3】見・契!J413)</f>
        <v/>
      </c>
      <c r="K413" s="530" t="str">
        <f>IF(【3】見・契!K413="","",【3】見・契!K413)</f>
        <v/>
      </c>
      <c r="L413" s="531" t="str">
        <f>IF(【3】見・契!L413="","",【3】見・契!L413)</f>
        <v/>
      </c>
      <c r="M413" s="532" t="str">
        <f>IF(【3】見・契!M413="","",【3】見・契!M413)</f>
        <v/>
      </c>
      <c r="N413" s="506" t="str">
        <f>IF(I413="","",(SUM(L413:M413)))</f>
        <v/>
      </c>
      <c r="O413" s="533" t="str">
        <f>IF(【3】見・契!O413="","",【3】見・契!O413)</f>
        <v/>
      </c>
      <c r="P413" s="508" t="str">
        <f t="shared" si="77"/>
        <v/>
      </c>
      <c r="Q413" s="830"/>
      <c r="R413" s="833"/>
      <c r="S413" s="834"/>
      <c r="T413" s="837"/>
      <c r="U413" s="834"/>
      <c r="V413" s="834"/>
      <c r="W413" s="1081"/>
      <c r="X413" s="1065"/>
    </row>
    <row r="414" spans="3:24" ht="19.5" customHeight="1">
      <c r="C414" s="1063"/>
      <c r="D414" s="846"/>
      <c r="E414" s="989"/>
      <c r="F414" s="846"/>
      <c r="G414" s="852"/>
      <c r="H414" s="1076"/>
      <c r="I414" s="509"/>
      <c r="J414" s="509"/>
      <c r="K414" s="511"/>
      <c r="L414" s="534"/>
      <c r="M414" s="535"/>
      <c r="N414" s="513"/>
      <c r="O414" s="536"/>
      <c r="P414" s="515">
        <f>SUM(P410:P413)</f>
        <v>0</v>
      </c>
      <c r="Q414" s="856"/>
      <c r="R414" s="857"/>
      <c r="S414" s="635" t="str">
        <f>IF(【3】見・契!S414="","",【3】見・契!S414)</f>
        <v/>
      </c>
      <c r="T414" s="636" t="str">
        <f>IF(【3】見・契!T414="","",【3】見・契!T414)</f>
        <v/>
      </c>
      <c r="U414" s="635">
        <f>IF(AND(R414="",T414=""),0,(SUM(Q414*R414+S414*T414)))</f>
        <v>0</v>
      </c>
      <c r="V414" s="520">
        <f>IF(AND(P414="",U414=""),"",SUM(P414+U414))</f>
        <v>0</v>
      </c>
      <c r="W414" s="1081"/>
      <c r="X414" s="1066"/>
    </row>
    <row r="415" spans="3:24" ht="19.5" customHeight="1">
      <c r="C415" s="1061" t="str">
        <f>IF(【3】見・契!C415="","",【3】見・契!C415)</f>
        <v/>
      </c>
      <c r="D415" s="844"/>
      <c r="E415" s="1077" t="str">
        <f>IF(【3】見・契!E415="","",【3】見・契!E415)</f>
        <v/>
      </c>
      <c r="F415" s="844"/>
      <c r="G415" s="850"/>
      <c r="H415" s="1073" t="str">
        <f>IF(【3】見・契!H415="","",【3】見・契!H415)</f>
        <v/>
      </c>
      <c r="I415" s="521" t="str">
        <f>IF(【3】見・契!I415="","",【3】見・契!I415)</f>
        <v/>
      </c>
      <c r="J415" s="521" t="str">
        <f>IF(【3】見・契!J415="","",【3】見・契!J415)</f>
        <v/>
      </c>
      <c r="K415" s="539" t="str">
        <f>IF(【3】見・契!K415="","",【3】見・契!K415)</f>
        <v/>
      </c>
      <c r="L415" s="522" t="str">
        <f>IF(【3】見・契!L415="","",【3】見・契!L415)</f>
        <v/>
      </c>
      <c r="M415" s="523" t="str">
        <f>IF(【3】見・契!M415="","",【3】見・契!M415)</f>
        <v/>
      </c>
      <c r="N415" s="500" t="str">
        <f>IF(I415="","",(SUM(L415:M415)))</f>
        <v/>
      </c>
      <c r="O415" s="711" t="str">
        <f>IF(【3】見・契!O415="","",【3】見・契!O415)</f>
        <v/>
      </c>
      <c r="P415" s="502" t="str">
        <f t="shared" ref="P415:P418" si="78">IF(O415="","",(IF(O415="",0,(N415*O415))))</f>
        <v/>
      </c>
      <c r="Q415" s="829"/>
      <c r="R415" s="832"/>
      <c r="S415" s="832"/>
      <c r="T415" s="835"/>
      <c r="U415" s="832"/>
      <c r="V415" s="832"/>
      <c r="W415" s="1081"/>
      <c r="X415" s="1064" t="str">
        <f>IF(【3】見・契!X415="","",【3】見・契!X415)</f>
        <v/>
      </c>
    </row>
    <row r="416" spans="3:24" ht="19.5" customHeight="1">
      <c r="C416" s="1062"/>
      <c r="D416" s="845"/>
      <c r="E416" s="988"/>
      <c r="F416" s="845"/>
      <c r="G416" s="851"/>
      <c r="H416" s="1075"/>
      <c r="I416" s="524" t="str">
        <f>IF(【3】見・契!I416="","",【3】見・契!I416)</f>
        <v/>
      </c>
      <c r="J416" s="524" t="str">
        <f>IF(【3】見・契!J416="","",【3】見・契!J416)</f>
        <v/>
      </c>
      <c r="K416" s="525" t="str">
        <f>IF(【3】見・契!K416="","",【3】見・契!K416)</f>
        <v/>
      </c>
      <c r="L416" s="526" t="str">
        <f>IF(【3】見・契!L416="","",【3】見・契!L416)</f>
        <v/>
      </c>
      <c r="M416" s="527" t="str">
        <f>IF(【3】見・契!M416="","",【3】見・契!M416)</f>
        <v/>
      </c>
      <c r="N416" s="506" t="str">
        <f>IF(I416="","",(SUM(L416:M416)))</f>
        <v/>
      </c>
      <c r="O416" s="528" t="str">
        <f>IF(【3】見・契!O416="","",【3】見・契!O416)</f>
        <v/>
      </c>
      <c r="P416" s="508" t="str">
        <f t="shared" si="78"/>
        <v/>
      </c>
      <c r="Q416" s="830"/>
      <c r="R416" s="833"/>
      <c r="S416" s="833"/>
      <c r="T416" s="836"/>
      <c r="U416" s="833"/>
      <c r="V416" s="833"/>
      <c r="W416" s="1081"/>
      <c r="X416" s="1065"/>
    </row>
    <row r="417" spans="3:24" ht="19.5" customHeight="1">
      <c r="C417" s="1062"/>
      <c r="D417" s="845"/>
      <c r="E417" s="988"/>
      <c r="F417" s="845"/>
      <c r="G417" s="851"/>
      <c r="H417" s="1075"/>
      <c r="I417" s="524" t="str">
        <f>IF(【3】見・契!I417="","",【3】見・契!I417)</f>
        <v/>
      </c>
      <c r="J417" s="524" t="str">
        <f>IF(【3】見・契!J417="","",【3】見・契!J417)</f>
        <v/>
      </c>
      <c r="K417" s="525" t="str">
        <f>IF(【3】見・契!K417="","",【3】見・契!K417)</f>
        <v/>
      </c>
      <c r="L417" s="526" t="str">
        <f>IF(【3】見・契!L417="","",【3】見・契!L417)</f>
        <v/>
      </c>
      <c r="M417" s="527" t="str">
        <f>IF(【3】見・契!M417="","",【3】見・契!M417)</f>
        <v/>
      </c>
      <c r="N417" s="506" t="str">
        <f>IF(I417="","",(SUM(L417:M417)))</f>
        <v/>
      </c>
      <c r="O417" s="528" t="str">
        <f>IF(【3】見・契!O417="","",【3】見・契!O417)</f>
        <v/>
      </c>
      <c r="P417" s="508" t="str">
        <f t="shared" si="78"/>
        <v/>
      </c>
      <c r="Q417" s="830"/>
      <c r="R417" s="833"/>
      <c r="S417" s="833"/>
      <c r="T417" s="836"/>
      <c r="U417" s="833"/>
      <c r="V417" s="833"/>
      <c r="W417" s="1081"/>
      <c r="X417" s="1065"/>
    </row>
    <row r="418" spans="3:24" ht="19.5" customHeight="1">
      <c r="C418" s="1062"/>
      <c r="D418" s="845"/>
      <c r="E418" s="988"/>
      <c r="F418" s="845"/>
      <c r="G418" s="851"/>
      <c r="H418" s="1075"/>
      <c r="I418" s="529" t="str">
        <f>IF(【3】見・契!I418="","",【3】見・契!I418)</f>
        <v/>
      </c>
      <c r="J418" s="529" t="str">
        <f>IF(【3】見・契!J418="","",【3】見・契!J418)</f>
        <v/>
      </c>
      <c r="K418" s="530" t="str">
        <f>IF(【3】見・契!K418="","",【3】見・契!K418)</f>
        <v/>
      </c>
      <c r="L418" s="531" t="str">
        <f>IF(【3】見・契!L418="","",【3】見・契!L418)</f>
        <v/>
      </c>
      <c r="M418" s="532" t="str">
        <f>IF(【3】見・契!M418="","",【3】見・契!M418)</f>
        <v/>
      </c>
      <c r="N418" s="506" t="str">
        <f>IF(I418="","",(SUM(L418:M418)))</f>
        <v/>
      </c>
      <c r="O418" s="533" t="str">
        <f>IF(【3】見・契!O418="","",【3】見・契!O418)</f>
        <v/>
      </c>
      <c r="P418" s="508" t="str">
        <f t="shared" si="78"/>
        <v/>
      </c>
      <c r="Q418" s="830"/>
      <c r="R418" s="833"/>
      <c r="S418" s="834"/>
      <c r="T418" s="837"/>
      <c r="U418" s="834"/>
      <c r="V418" s="834"/>
      <c r="W418" s="1081"/>
      <c r="X418" s="1065"/>
    </row>
    <row r="419" spans="3:24" ht="19.5" customHeight="1">
      <c r="C419" s="1063"/>
      <c r="D419" s="846"/>
      <c r="E419" s="989"/>
      <c r="F419" s="846"/>
      <c r="G419" s="852"/>
      <c r="H419" s="1076"/>
      <c r="I419" s="509"/>
      <c r="J419" s="509"/>
      <c r="K419" s="511"/>
      <c r="L419" s="534"/>
      <c r="M419" s="535"/>
      <c r="N419" s="513"/>
      <c r="O419" s="536"/>
      <c r="P419" s="515">
        <f>SUM(P415:P418)</f>
        <v>0</v>
      </c>
      <c r="Q419" s="856"/>
      <c r="R419" s="857"/>
      <c r="S419" s="635" t="str">
        <f>IF(【3】見・契!S419="","",【3】見・契!S419)</f>
        <v/>
      </c>
      <c r="T419" s="636" t="str">
        <f>IF(【3】見・契!T419="","",【3】見・契!T419)</f>
        <v/>
      </c>
      <c r="U419" s="635">
        <f>IF(AND(R419="",T419=""),0,(SUM(Q419*R419+S419*T419)))</f>
        <v>0</v>
      </c>
      <c r="V419" s="520">
        <f>IF(AND(P419="",U419=""),"",SUM(P419+U419))</f>
        <v>0</v>
      </c>
      <c r="W419" s="1081"/>
      <c r="X419" s="1066"/>
    </row>
    <row r="420" spans="3:24" ht="19.5" customHeight="1">
      <c r="C420" s="1061" t="str">
        <f>IF(【3】見・契!C420="","",【3】見・契!C420)</f>
        <v/>
      </c>
      <c r="D420" s="844"/>
      <c r="E420" s="1077" t="str">
        <f>IF(【3】見・契!E420="","",【3】見・契!E420)</f>
        <v/>
      </c>
      <c r="F420" s="844"/>
      <c r="G420" s="850"/>
      <c r="H420" s="1073" t="str">
        <f>IF(【3】見・契!H420="","",【3】見・契!H420)</f>
        <v/>
      </c>
      <c r="I420" s="521" t="str">
        <f>IF(【3】見・契!I420="","",【3】見・契!I420)</f>
        <v/>
      </c>
      <c r="J420" s="521" t="str">
        <f>IF(【3】見・契!J420="","",【3】見・契!J420)</f>
        <v/>
      </c>
      <c r="K420" s="539" t="str">
        <f>IF(【3】見・契!K420="","",【3】見・契!K420)</f>
        <v/>
      </c>
      <c r="L420" s="522" t="str">
        <f>IF(【3】見・契!L420="","",【3】見・契!L420)</f>
        <v/>
      </c>
      <c r="M420" s="523" t="str">
        <f>IF(【3】見・契!M420="","",【3】見・契!M420)</f>
        <v/>
      </c>
      <c r="N420" s="500" t="str">
        <f>IF(I420="","",(SUM(L420:M420)))</f>
        <v/>
      </c>
      <c r="O420" s="711" t="str">
        <f>IF(【3】見・契!O420="","",【3】見・契!O420)</f>
        <v/>
      </c>
      <c r="P420" s="502" t="str">
        <f t="shared" ref="P420:P423" si="79">IF(O420="","",(IF(O420="",0,(N420*O420))))</f>
        <v/>
      </c>
      <c r="Q420" s="829"/>
      <c r="R420" s="832"/>
      <c r="S420" s="832"/>
      <c r="T420" s="835"/>
      <c r="U420" s="832"/>
      <c r="V420" s="832"/>
      <c r="W420" s="1081"/>
      <c r="X420" s="1064" t="str">
        <f>IF(【3】見・契!X420="","",【3】見・契!X420)</f>
        <v/>
      </c>
    </row>
    <row r="421" spans="3:24" ht="19.5" customHeight="1">
      <c r="C421" s="1062"/>
      <c r="D421" s="845"/>
      <c r="E421" s="988"/>
      <c r="F421" s="845"/>
      <c r="G421" s="851"/>
      <c r="H421" s="1075"/>
      <c r="I421" s="524" t="str">
        <f>IF(【3】見・契!I421="","",【3】見・契!I421)</f>
        <v/>
      </c>
      <c r="J421" s="524" t="str">
        <f>IF(【3】見・契!J421="","",【3】見・契!J421)</f>
        <v/>
      </c>
      <c r="K421" s="525" t="str">
        <f>IF(【3】見・契!K421="","",【3】見・契!K421)</f>
        <v/>
      </c>
      <c r="L421" s="526" t="str">
        <f>IF(【3】見・契!L421="","",【3】見・契!L421)</f>
        <v/>
      </c>
      <c r="M421" s="527" t="str">
        <f>IF(【3】見・契!M421="","",【3】見・契!M421)</f>
        <v/>
      </c>
      <c r="N421" s="506" t="str">
        <f>IF(I421="","",(SUM(L421:M421)))</f>
        <v/>
      </c>
      <c r="O421" s="528" t="str">
        <f>IF(【3】見・契!O421="","",【3】見・契!O421)</f>
        <v/>
      </c>
      <c r="P421" s="508" t="str">
        <f t="shared" si="79"/>
        <v/>
      </c>
      <c r="Q421" s="830"/>
      <c r="R421" s="833"/>
      <c r="S421" s="833"/>
      <c r="T421" s="836"/>
      <c r="U421" s="833"/>
      <c r="V421" s="833"/>
      <c r="W421" s="1081"/>
      <c r="X421" s="1065"/>
    </row>
    <row r="422" spans="3:24" ht="19.5" customHeight="1">
      <c r="C422" s="1062"/>
      <c r="D422" s="845"/>
      <c r="E422" s="988"/>
      <c r="F422" s="845"/>
      <c r="G422" s="851"/>
      <c r="H422" s="1075"/>
      <c r="I422" s="524" t="str">
        <f>IF(【3】見・契!I422="","",【3】見・契!I422)</f>
        <v/>
      </c>
      <c r="J422" s="524" t="str">
        <f>IF(【3】見・契!J422="","",【3】見・契!J422)</f>
        <v/>
      </c>
      <c r="K422" s="525" t="str">
        <f>IF(【3】見・契!K422="","",【3】見・契!K422)</f>
        <v/>
      </c>
      <c r="L422" s="526" t="str">
        <f>IF(【3】見・契!L422="","",【3】見・契!L422)</f>
        <v/>
      </c>
      <c r="M422" s="527" t="str">
        <f>IF(【3】見・契!M422="","",【3】見・契!M422)</f>
        <v/>
      </c>
      <c r="N422" s="506" t="str">
        <f>IF(I422="","",(SUM(L422:M422)))</f>
        <v/>
      </c>
      <c r="O422" s="528" t="str">
        <f>IF(【3】見・契!O422="","",【3】見・契!O422)</f>
        <v/>
      </c>
      <c r="P422" s="508" t="str">
        <f t="shared" si="79"/>
        <v/>
      </c>
      <c r="Q422" s="830"/>
      <c r="R422" s="833"/>
      <c r="S422" s="833"/>
      <c r="T422" s="836"/>
      <c r="U422" s="833"/>
      <c r="V422" s="833"/>
      <c r="W422" s="1081"/>
      <c r="X422" s="1065"/>
    </row>
    <row r="423" spans="3:24" ht="19.5" customHeight="1">
      <c r="C423" s="1062"/>
      <c r="D423" s="845"/>
      <c r="E423" s="988"/>
      <c r="F423" s="845"/>
      <c r="G423" s="851"/>
      <c r="H423" s="1075"/>
      <c r="I423" s="529" t="str">
        <f>IF(【3】見・契!I423="","",【3】見・契!I423)</f>
        <v/>
      </c>
      <c r="J423" s="529" t="str">
        <f>IF(【3】見・契!J423="","",【3】見・契!J423)</f>
        <v/>
      </c>
      <c r="K423" s="530" t="str">
        <f>IF(【3】見・契!K423="","",【3】見・契!K423)</f>
        <v/>
      </c>
      <c r="L423" s="531" t="str">
        <f>IF(【3】見・契!L423="","",【3】見・契!L423)</f>
        <v/>
      </c>
      <c r="M423" s="532" t="str">
        <f>IF(【3】見・契!M423="","",【3】見・契!M423)</f>
        <v/>
      </c>
      <c r="N423" s="506" t="str">
        <f>IF(I423="","",(SUM(L423:M423)))</f>
        <v/>
      </c>
      <c r="O423" s="533" t="str">
        <f>IF(【3】見・契!O423="","",【3】見・契!O423)</f>
        <v/>
      </c>
      <c r="P423" s="508" t="str">
        <f t="shared" si="79"/>
        <v/>
      </c>
      <c r="Q423" s="830"/>
      <c r="R423" s="833"/>
      <c r="S423" s="834"/>
      <c r="T423" s="837"/>
      <c r="U423" s="834"/>
      <c r="V423" s="834"/>
      <c r="W423" s="1081"/>
      <c r="X423" s="1065"/>
    </row>
    <row r="424" spans="3:24" ht="19.5" customHeight="1">
      <c r="C424" s="1063"/>
      <c r="D424" s="846"/>
      <c r="E424" s="989"/>
      <c r="F424" s="846"/>
      <c r="G424" s="852"/>
      <c r="H424" s="1076"/>
      <c r="I424" s="509"/>
      <c r="J424" s="509"/>
      <c r="K424" s="511"/>
      <c r="L424" s="534"/>
      <c r="M424" s="535"/>
      <c r="N424" s="513"/>
      <c r="O424" s="536"/>
      <c r="P424" s="515">
        <f>SUM(P420:P423)</f>
        <v>0</v>
      </c>
      <c r="Q424" s="856"/>
      <c r="R424" s="857"/>
      <c r="S424" s="635" t="str">
        <f>IF(【3】見・契!S424="","",【3】見・契!S424)</f>
        <v/>
      </c>
      <c r="T424" s="636" t="str">
        <f>IF(【3】見・契!T424="","",【3】見・契!T424)</f>
        <v/>
      </c>
      <c r="U424" s="635">
        <f>IF(AND(R424="",T424=""),0,(SUM(Q424*R424+S424*T424)))</f>
        <v>0</v>
      </c>
      <c r="V424" s="520">
        <f>IF(AND(P424="",U424=""),"",SUM(P424+U424))</f>
        <v>0</v>
      </c>
      <c r="W424" s="1081"/>
      <c r="X424" s="1066"/>
    </row>
    <row r="425" spans="3:24" ht="19.5" customHeight="1">
      <c r="C425" s="1061" t="str">
        <f>IF(【3】見・契!C425="","",【3】見・契!C425)</f>
        <v/>
      </c>
      <c r="D425" s="844"/>
      <c r="E425" s="1077" t="str">
        <f>IF(【3】見・契!E425="","",【3】見・契!E425)</f>
        <v/>
      </c>
      <c r="F425" s="844"/>
      <c r="G425" s="850"/>
      <c r="H425" s="1073" t="str">
        <f>IF(【3】見・契!H425="","",【3】見・契!H425)</f>
        <v/>
      </c>
      <c r="I425" s="521" t="str">
        <f>IF(【3】見・契!I425="","",【3】見・契!I425)</f>
        <v/>
      </c>
      <c r="J425" s="521" t="str">
        <f>IF(【3】見・契!J425="","",【3】見・契!J425)</f>
        <v/>
      </c>
      <c r="K425" s="539" t="str">
        <f>IF(【3】見・契!K425="","",【3】見・契!K425)</f>
        <v/>
      </c>
      <c r="L425" s="522" t="str">
        <f>IF(【3】見・契!L425="","",【3】見・契!L425)</f>
        <v/>
      </c>
      <c r="M425" s="523" t="str">
        <f>IF(【3】見・契!M425="","",【3】見・契!M425)</f>
        <v/>
      </c>
      <c r="N425" s="500" t="str">
        <f>IF(I425="","",(SUM(L425:M425)))</f>
        <v/>
      </c>
      <c r="O425" s="711" t="str">
        <f>IF(【3】見・契!O425="","",【3】見・契!O425)</f>
        <v/>
      </c>
      <c r="P425" s="502" t="str">
        <f t="shared" ref="P425:P428" si="80">IF(O425="","",(IF(O425="",0,(N425*O425))))</f>
        <v/>
      </c>
      <c r="Q425" s="829"/>
      <c r="R425" s="832"/>
      <c r="S425" s="832"/>
      <c r="T425" s="835"/>
      <c r="U425" s="832"/>
      <c r="V425" s="832"/>
      <c r="W425" s="1081"/>
      <c r="X425" s="1064" t="str">
        <f>IF(【3】見・契!X425="","",【3】見・契!X425)</f>
        <v/>
      </c>
    </row>
    <row r="426" spans="3:24" ht="19.5" customHeight="1">
      <c r="C426" s="1062"/>
      <c r="D426" s="845"/>
      <c r="E426" s="988"/>
      <c r="F426" s="845"/>
      <c r="G426" s="851"/>
      <c r="H426" s="1075"/>
      <c r="I426" s="524" t="str">
        <f>IF(【3】見・契!I426="","",【3】見・契!I426)</f>
        <v/>
      </c>
      <c r="J426" s="524" t="str">
        <f>IF(【3】見・契!J426="","",【3】見・契!J426)</f>
        <v/>
      </c>
      <c r="K426" s="525" t="str">
        <f>IF(【3】見・契!K426="","",【3】見・契!K426)</f>
        <v/>
      </c>
      <c r="L426" s="526" t="str">
        <f>IF(【3】見・契!L426="","",【3】見・契!L426)</f>
        <v/>
      </c>
      <c r="M426" s="527" t="str">
        <f>IF(【3】見・契!M426="","",【3】見・契!M426)</f>
        <v/>
      </c>
      <c r="N426" s="506" t="str">
        <f>IF(I426="","",(SUM(L426:M426)))</f>
        <v/>
      </c>
      <c r="O426" s="528" t="str">
        <f>IF(【3】見・契!O426="","",【3】見・契!O426)</f>
        <v/>
      </c>
      <c r="P426" s="508" t="str">
        <f t="shared" si="80"/>
        <v/>
      </c>
      <c r="Q426" s="830"/>
      <c r="R426" s="833"/>
      <c r="S426" s="833"/>
      <c r="T426" s="836"/>
      <c r="U426" s="833"/>
      <c r="V426" s="833"/>
      <c r="W426" s="1081"/>
      <c r="X426" s="1065"/>
    </row>
    <row r="427" spans="3:24" ht="19.5" customHeight="1">
      <c r="C427" s="1062"/>
      <c r="D427" s="845"/>
      <c r="E427" s="988"/>
      <c r="F427" s="845"/>
      <c r="G427" s="851"/>
      <c r="H427" s="1075"/>
      <c r="I427" s="524" t="str">
        <f>IF(【3】見・契!I427="","",【3】見・契!I427)</f>
        <v/>
      </c>
      <c r="J427" s="524" t="str">
        <f>IF(【3】見・契!J427="","",【3】見・契!J427)</f>
        <v/>
      </c>
      <c r="K427" s="525" t="str">
        <f>IF(【3】見・契!K427="","",【3】見・契!K427)</f>
        <v/>
      </c>
      <c r="L427" s="526" t="str">
        <f>IF(【3】見・契!L427="","",【3】見・契!L427)</f>
        <v/>
      </c>
      <c r="M427" s="527" t="str">
        <f>IF(【3】見・契!M427="","",【3】見・契!M427)</f>
        <v/>
      </c>
      <c r="N427" s="506" t="str">
        <f>IF(I427="","",(SUM(L427:M427)))</f>
        <v/>
      </c>
      <c r="O427" s="528" t="str">
        <f>IF(【3】見・契!O427="","",【3】見・契!O427)</f>
        <v/>
      </c>
      <c r="P427" s="508" t="str">
        <f t="shared" si="80"/>
        <v/>
      </c>
      <c r="Q427" s="830"/>
      <c r="R427" s="833"/>
      <c r="S427" s="833"/>
      <c r="T427" s="836"/>
      <c r="U427" s="833"/>
      <c r="V427" s="833"/>
      <c r="W427" s="1081"/>
      <c r="X427" s="1065"/>
    </row>
    <row r="428" spans="3:24" ht="19.5" customHeight="1">
      <c r="C428" s="1062"/>
      <c r="D428" s="845"/>
      <c r="E428" s="988"/>
      <c r="F428" s="845"/>
      <c r="G428" s="851"/>
      <c r="H428" s="1075"/>
      <c r="I428" s="529" t="str">
        <f>IF(【3】見・契!I428="","",【3】見・契!I428)</f>
        <v/>
      </c>
      <c r="J428" s="529" t="str">
        <f>IF(【3】見・契!J428="","",【3】見・契!J428)</f>
        <v/>
      </c>
      <c r="K428" s="530" t="str">
        <f>IF(【3】見・契!K428="","",【3】見・契!K428)</f>
        <v/>
      </c>
      <c r="L428" s="531" t="str">
        <f>IF(【3】見・契!L428="","",【3】見・契!L428)</f>
        <v/>
      </c>
      <c r="M428" s="532" t="str">
        <f>IF(【3】見・契!M428="","",【3】見・契!M428)</f>
        <v/>
      </c>
      <c r="N428" s="506" t="str">
        <f>IF(I428="","",(SUM(L428:M428)))</f>
        <v/>
      </c>
      <c r="O428" s="533" t="str">
        <f>IF(【3】見・契!O428="","",【3】見・契!O428)</f>
        <v/>
      </c>
      <c r="P428" s="508" t="str">
        <f t="shared" si="80"/>
        <v/>
      </c>
      <c r="Q428" s="830"/>
      <c r="R428" s="833"/>
      <c r="S428" s="834"/>
      <c r="T428" s="837"/>
      <c r="U428" s="834"/>
      <c r="V428" s="834"/>
      <c r="W428" s="1081"/>
      <c r="X428" s="1065"/>
    </row>
    <row r="429" spans="3:24" ht="19.5" customHeight="1">
      <c r="C429" s="1063"/>
      <c r="D429" s="846"/>
      <c r="E429" s="989"/>
      <c r="F429" s="846"/>
      <c r="G429" s="852"/>
      <c r="H429" s="1076"/>
      <c r="I429" s="509"/>
      <c r="J429" s="509"/>
      <c r="K429" s="511"/>
      <c r="L429" s="534"/>
      <c r="M429" s="535"/>
      <c r="N429" s="513"/>
      <c r="O429" s="536"/>
      <c r="P429" s="515">
        <f>SUM(P425:P428)</f>
        <v>0</v>
      </c>
      <c r="Q429" s="856"/>
      <c r="R429" s="857"/>
      <c r="S429" s="635" t="str">
        <f>IF(【3】見・契!S429="","",【3】見・契!S429)</f>
        <v/>
      </c>
      <c r="T429" s="636" t="str">
        <f>IF(【3】見・契!T429="","",【3】見・契!T429)</f>
        <v/>
      </c>
      <c r="U429" s="635">
        <f>IF(AND(R429="",T429=""),0,(SUM(Q429*R429+S429*T429)))</f>
        <v>0</v>
      </c>
      <c r="V429" s="520">
        <f>IF(AND(P429="",U429=""),"",SUM(P429+U429))</f>
        <v>0</v>
      </c>
      <c r="W429" s="1081"/>
      <c r="X429" s="1066"/>
    </row>
    <row r="430" spans="3:24" ht="19.5" customHeight="1">
      <c r="C430" s="1061" t="str">
        <f>IF(【3】見・契!C430="","",【3】見・契!C430)</f>
        <v/>
      </c>
      <c r="D430" s="844"/>
      <c r="E430" s="1077" t="str">
        <f>IF(【3】見・契!E430="","",【3】見・契!E430)</f>
        <v/>
      </c>
      <c r="F430" s="844"/>
      <c r="G430" s="850"/>
      <c r="H430" s="1073" t="str">
        <f>IF(【3】見・契!H430="","",【3】見・契!H430)</f>
        <v/>
      </c>
      <c r="I430" s="521" t="str">
        <f>IF(【3】見・契!I430="","",【3】見・契!I430)</f>
        <v/>
      </c>
      <c r="J430" s="521" t="str">
        <f>IF(【3】見・契!J430="","",【3】見・契!J430)</f>
        <v/>
      </c>
      <c r="K430" s="539" t="str">
        <f>IF(【3】見・契!K430="","",【3】見・契!K430)</f>
        <v/>
      </c>
      <c r="L430" s="522" t="str">
        <f>IF(【3】見・契!L430="","",【3】見・契!L430)</f>
        <v/>
      </c>
      <c r="M430" s="523" t="str">
        <f>IF(【3】見・契!M430="","",【3】見・契!M430)</f>
        <v/>
      </c>
      <c r="N430" s="500" t="str">
        <f>IF(I430="","",(SUM(L430:M430)))</f>
        <v/>
      </c>
      <c r="O430" s="711" t="str">
        <f>IF(【3】見・契!O430="","",【3】見・契!O430)</f>
        <v/>
      </c>
      <c r="P430" s="502" t="str">
        <f t="shared" ref="P430:P433" si="81">IF(O430="","",(IF(O430="",0,(N430*O430))))</f>
        <v/>
      </c>
      <c r="Q430" s="829"/>
      <c r="R430" s="832"/>
      <c r="S430" s="832"/>
      <c r="T430" s="835"/>
      <c r="U430" s="832"/>
      <c r="V430" s="832"/>
      <c r="W430" s="1081"/>
      <c r="X430" s="1064" t="str">
        <f>IF(【3】見・契!X430="","",【3】見・契!X430)</f>
        <v/>
      </c>
    </row>
    <row r="431" spans="3:24" ht="19.5" customHeight="1">
      <c r="C431" s="1062"/>
      <c r="D431" s="845"/>
      <c r="E431" s="988"/>
      <c r="F431" s="845"/>
      <c r="G431" s="851"/>
      <c r="H431" s="1075"/>
      <c r="I431" s="524" t="str">
        <f>IF(【3】見・契!I431="","",【3】見・契!I431)</f>
        <v/>
      </c>
      <c r="J431" s="524" t="str">
        <f>IF(【3】見・契!J431="","",【3】見・契!J431)</f>
        <v/>
      </c>
      <c r="K431" s="525" t="str">
        <f>IF(【3】見・契!K431="","",【3】見・契!K431)</f>
        <v/>
      </c>
      <c r="L431" s="526" t="str">
        <f>IF(【3】見・契!L431="","",【3】見・契!L431)</f>
        <v/>
      </c>
      <c r="M431" s="527" t="str">
        <f>IF(【3】見・契!M431="","",【3】見・契!M431)</f>
        <v/>
      </c>
      <c r="N431" s="506" t="str">
        <f>IF(I431="","",(SUM(L431:M431)))</f>
        <v/>
      </c>
      <c r="O431" s="528" t="str">
        <f>IF(【3】見・契!O431="","",【3】見・契!O431)</f>
        <v/>
      </c>
      <c r="P431" s="508" t="str">
        <f t="shared" si="81"/>
        <v/>
      </c>
      <c r="Q431" s="830"/>
      <c r="R431" s="833"/>
      <c r="S431" s="833"/>
      <c r="T431" s="836"/>
      <c r="U431" s="833"/>
      <c r="V431" s="833"/>
      <c r="W431" s="1081"/>
      <c r="X431" s="1065"/>
    </row>
    <row r="432" spans="3:24" ht="19.5" customHeight="1">
      <c r="C432" s="1062"/>
      <c r="D432" s="845"/>
      <c r="E432" s="988"/>
      <c r="F432" s="845"/>
      <c r="G432" s="851"/>
      <c r="H432" s="1075"/>
      <c r="I432" s="524" t="str">
        <f>IF(【3】見・契!I432="","",【3】見・契!I432)</f>
        <v/>
      </c>
      <c r="J432" s="524" t="str">
        <f>IF(【3】見・契!J432="","",【3】見・契!J432)</f>
        <v/>
      </c>
      <c r="K432" s="525" t="str">
        <f>IF(【3】見・契!K432="","",【3】見・契!K432)</f>
        <v/>
      </c>
      <c r="L432" s="526" t="str">
        <f>IF(【3】見・契!L432="","",【3】見・契!L432)</f>
        <v/>
      </c>
      <c r="M432" s="527" t="str">
        <f>IF(【3】見・契!M432="","",【3】見・契!M432)</f>
        <v/>
      </c>
      <c r="N432" s="506" t="str">
        <f>IF(I432="","",(SUM(L432:M432)))</f>
        <v/>
      </c>
      <c r="O432" s="528" t="str">
        <f>IF(【3】見・契!O432="","",【3】見・契!O432)</f>
        <v/>
      </c>
      <c r="P432" s="508" t="str">
        <f t="shared" si="81"/>
        <v/>
      </c>
      <c r="Q432" s="830"/>
      <c r="R432" s="833"/>
      <c r="S432" s="833"/>
      <c r="T432" s="836"/>
      <c r="U432" s="833"/>
      <c r="V432" s="833"/>
      <c r="W432" s="1081"/>
      <c r="X432" s="1065"/>
    </row>
    <row r="433" spans="3:24" ht="19.5" customHeight="1">
      <c r="C433" s="1062"/>
      <c r="D433" s="845"/>
      <c r="E433" s="988"/>
      <c r="F433" s="845"/>
      <c r="G433" s="851"/>
      <c r="H433" s="1075"/>
      <c r="I433" s="529" t="str">
        <f>IF(【3】見・契!I433="","",【3】見・契!I433)</f>
        <v/>
      </c>
      <c r="J433" s="529" t="str">
        <f>IF(【3】見・契!J433="","",【3】見・契!J433)</f>
        <v/>
      </c>
      <c r="K433" s="530" t="str">
        <f>IF(【3】見・契!K433="","",【3】見・契!K433)</f>
        <v/>
      </c>
      <c r="L433" s="531" t="str">
        <f>IF(【3】見・契!L433="","",【3】見・契!L433)</f>
        <v/>
      </c>
      <c r="M433" s="532" t="str">
        <f>IF(【3】見・契!M433="","",【3】見・契!M433)</f>
        <v/>
      </c>
      <c r="N433" s="506" t="str">
        <f>IF(I433="","",(SUM(L433:M433)))</f>
        <v/>
      </c>
      <c r="O433" s="533" t="str">
        <f>IF(【3】見・契!O433="","",【3】見・契!O433)</f>
        <v/>
      </c>
      <c r="P433" s="508" t="str">
        <f t="shared" si="81"/>
        <v/>
      </c>
      <c r="Q433" s="830"/>
      <c r="R433" s="833"/>
      <c r="S433" s="834"/>
      <c r="T433" s="837"/>
      <c r="U433" s="834"/>
      <c r="V433" s="834"/>
      <c r="W433" s="1081"/>
      <c r="X433" s="1065"/>
    </row>
    <row r="434" spans="3:24" ht="19.5" customHeight="1">
      <c r="C434" s="1063"/>
      <c r="D434" s="846"/>
      <c r="E434" s="989"/>
      <c r="F434" s="846"/>
      <c r="G434" s="852"/>
      <c r="H434" s="1076"/>
      <c r="I434" s="509"/>
      <c r="J434" s="509"/>
      <c r="K434" s="511"/>
      <c r="L434" s="534"/>
      <c r="M434" s="535"/>
      <c r="N434" s="513"/>
      <c r="O434" s="536"/>
      <c r="P434" s="515">
        <f>SUM(P425:P428)</f>
        <v>0</v>
      </c>
      <c r="Q434" s="856"/>
      <c r="R434" s="857"/>
      <c r="S434" s="635" t="str">
        <f>IF(【3】見・契!S434="","",【3】見・契!S434)</f>
        <v/>
      </c>
      <c r="T434" s="636" t="str">
        <f>IF(【3】見・契!T434="","",【3】見・契!T434)</f>
        <v/>
      </c>
      <c r="U434" s="635">
        <f>IF(AND(R434="",T434=""),0,(SUM(Q434*R434+S434*T434)))</f>
        <v>0</v>
      </c>
      <c r="V434" s="520">
        <f>IF(AND(P434="",U434=""),"",SUM(P434+U434))</f>
        <v>0</v>
      </c>
      <c r="W434" s="1081"/>
      <c r="X434" s="1066"/>
    </row>
    <row r="435" spans="3:24" ht="19.5" customHeight="1">
      <c r="C435" s="1061" t="str">
        <f>IF(【3】見・契!C435="","",【3】見・契!C435)</f>
        <v/>
      </c>
      <c r="D435" s="844"/>
      <c r="E435" s="1077" t="str">
        <f>IF(【3】見・契!E435="","",【3】見・契!E435)</f>
        <v/>
      </c>
      <c r="F435" s="844"/>
      <c r="G435" s="850"/>
      <c r="H435" s="1073" t="str">
        <f>IF(【3】見・契!H435="","",【3】見・契!H435)</f>
        <v/>
      </c>
      <c r="I435" s="521" t="str">
        <f>IF(【3】見・契!I435="","",【3】見・契!I435)</f>
        <v/>
      </c>
      <c r="J435" s="521" t="str">
        <f>IF(【3】見・契!J435="","",【3】見・契!J435)</f>
        <v/>
      </c>
      <c r="K435" s="539" t="str">
        <f>IF(【3】見・契!K435="","",【3】見・契!K435)</f>
        <v/>
      </c>
      <c r="L435" s="522" t="str">
        <f>IF(【3】見・契!L435="","",【3】見・契!L435)</f>
        <v/>
      </c>
      <c r="M435" s="523" t="str">
        <f>IF(【3】見・契!M435="","",【3】見・契!M435)</f>
        <v/>
      </c>
      <c r="N435" s="500" t="str">
        <f>IF(I435="","",(SUM(L435:M435)))</f>
        <v/>
      </c>
      <c r="O435" s="711" t="str">
        <f>IF(【3】見・契!O435="","",【3】見・契!O435)</f>
        <v/>
      </c>
      <c r="P435" s="502" t="str">
        <f t="shared" ref="P435:P438" si="82">IF(O435="","",(IF(O435="",0,(N435*O435))))</f>
        <v/>
      </c>
      <c r="Q435" s="829"/>
      <c r="R435" s="832"/>
      <c r="S435" s="832"/>
      <c r="T435" s="835"/>
      <c r="U435" s="832"/>
      <c r="V435" s="832"/>
      <c r="W435" s="1081"/>
      <c r="X435" s="1064" t="str">
        <f>IF(【3】見・契!X435="","",【3】見・契!X435)</f>
        <v/>
      </c>
    </row>
    <row r="436" spans="3:24" ht="19.5" customHeight="1">
      <c r="C436" s="1062"/>
      <c r="D436" s="845"/>
      <c r="E436" s="988"/>
      <c r="F436" s="845"/>
      <c r="G436" s="851"/>
      <c r="H436" s="1075"/>
      <c r="I436" s="524" t="str">
        <f>IF(【3】見・契!I436="","",【3】見・契!I436)</f>
        <v/>
      </c>
      <c r="J436" s="524" t="str">
        <f>IF(【3】見・契!J436="","",【3】見・契!J436)</f>
        <v/>
      </c>
      <c r="K436" s="525" t="str">
        <f>IF(【3】見・契!K436="","",【3】見・契!K436)</f>
        <v/>
      </c>
      <c r="L436" s="526" t="str">
        <f>IF(【3】見・契!L436="","",【3】見・契!L436)</f>
        <v/>
      </c>
      <c r="M436" s="527" t="str">
        <f>IF(【3】見・契!M436="","",【3】見・契!M436)</f>
        <v/>
      </c>
      <c r="N436" s="506" t="str">
        <f>IF(I436="","",(SUM(L436:M436)))</f>
        <v/>
      </c>
      <c r="O436" s="528" t="str">
        <f>IF(【3】見・契!O436="","",【3】見・契!O436)</f>
        <v/>
      </c>
      <c r="P436" s="508" t="str">
        <f t="shared" si="82"/>
        <v/>
      </c>
      <c r="Q436" s="830"/>
      <c r="R436" s="833"/>
      <c r="S436" s="833"/>
      <c r="T436" s="836"/>
      <c r="U436" s="833"/>
      <c r="V436" s="833"/>
      <c r="W436" s="1081"/>
      <c r="X436" s="1065"/>
    </row>
    <row r="437" spans="3:24" ht="19.5" customHeight="1">
      <c r="C437" s="1062"/>
      <c r="D437" s="845"/>
      <c r="E437" s="988"/>
      <c r="F437" s="845"/>
      <c r="G437" s="851"/>
      <c r="H437" s="1075"/>
      <c r="I437" s="524" t="str">
        <f>IF(【3】見・契!I437="","",【3】見・契!I437)</f>
        <v/>
      </c>
      <c r="J437" s="524" t="str">
        <f>IF(【3】見・契!J437="","",【3】見・契!J437)</f>
        <v/>
      </c>
      <c r="K437" s="525" t="str">
        <f>IF(【3】見・契!K437="","",【3】見・契!K437)</f>
        <v/>
      </c>
      <c r="L437" s="526" t="str">
        <f>IF(【3】見・契!L437="","",【3】見・契!L437)</f>
        <v/>
      </c>
      <c r="M437" s="527" t="str">
        <f>IF(【3】見・契!M437="","",【3】見・契!M437)</f>
        <v/>
      </c>
      <c r="N437" s="506" t="str">
        <f>IF(I437="","",(SUM(L437:M437)))</f>
        <v/>
      </c>
      <c r="O437" s="528" t="str">
        <f>IF(【3】見・契!O437="","",【3】見・契!O437)</f>
        <v/>
      </c>
      <c r="P437" s="508" t="str">
        <f t="shared" si="82"/>
        <v/>
      </c>
      <c r="Q437" s="830"/>
      <c r="R437" s="833"/>
      <c r="S437" s="833"/>
      <c r="T437" s="836"/>
      <c r="U437" s="833"/>
      <c r="V437" s="833"/>
      <c r="W437" s="1081"/>
      <c r="X437" s="1065"/>
    </row>
    <row r="438" spans="3:24" ht="19.5" customHeight="1">
      <c r="C438" s="1062"/>
      <c r="D438" s="845"/>
      <c r="E438" s="988"/>
      <c r="F438" s="845"/>
      <c r="G438" s="851"/>
      <c r="H438" s="1075"/>
      <c r="I438" s="529" t="str">
        <f>IF(【3】見・契!I438="","",【3】見・契!I438)</f>
        <v/>
      </c>
      <c r="J438" s="529" t="str">
        <f>IF(【3】見・契!J438="","",【3】見・契!J438)</f>
        <v/>
      </c>
      <c r="K438" s="530" t="str">
        <f>IF(【3】見・契!K438="","",【3】見・契!K438)</f>
        <v/>
      </c>
      <c r="L438" s="531" t="str">
        <f>IF(【3】見・契!L438="","",【3】見・契!L438)</f>
        <v/>
      </c>
      <c r="M438" s="532" t="str">
        <f>IF(【3】見・契!M438="","",【3】見・契!M438)</f>
        <v/>
      </c>
      <c r="N438" s="506" t="str">
        <f>IF(I438="","",(SUM(L438:M438)))</f>
        <v/>
      </c>
      <c r="O438" s="533" t="str">
        <f>IF(【3】見・契!O438="","",【3】見・契!O438)</f>
        <v/>
      </c>
      <c r="P438" s="508" t="str">
        <f t="shared" si="82"/>
        <v/>
      </c>
      <c r="Q438" s="830"/>
      <c r="R438" s="833"/>
      <c r="S438" s="834"/>
      <c r="T438" s="837"/>
      <c r="U438" s="834"/>
      <c r="V438" s="834"/>
      <c r="W438" s="1081"/>
      <c r="X438" s="1065"/>
    </row>
    <row r="439" spans="3:24" ht="19.5" customHeight="1">
      <c r="C439" s="1063"/>
      <c r="D439" s="846"/>
      <c r="E439" s="989"/>
      <c r="F439" s="846"/>
      <c r="G439" s="852"/>
      <c r="H439" s="1076"/>
      <c r="I439" s="509"/>
      <c r="J439" s="509"/>
      <c r="K439" s="511"/>
      <c r="L439" s="534"/>
      <c r="M439" s="535"/>
      <c r="N439" s="513"/>
      <c r="O439" s="536"/>
      <c r="P439" s="515">
        <f>SUM(P430:P433)</f>
        <v>0</v>
      </c>
      <c r="Q439" s="856"/>
      <c r="R439" s="857"/>
      <c r="S439" s="635" t="str">
        <f>IF(【3】見・契!S439="","",【3】見・契!S439)</f>
        <v/>
      </c>
      <c r="T439" s="636" t="str">
        <f>IF(【3】見・契!T439="","",【3】見・契!T439)</f>
        <v/>
      </c>
      <c r="U439" s="635">
        <f>IF(AND(R439="",T439=""),0,(SUM(Q439*R439+S439*T439)))</f>
        <v>0</v>
      </c>
      <c r="V439" s="520">
        <f>IF(AND(P439="",U439=""),"",SUM(P439+U439))</f>
        <v>0</v>
      </c>
      <c r="W439" s="1081"/>
      <c r="X439" s="1066"/>
    </row>
    <row r="440" spans="3:24" ht="19.5" customHeight="1">
      <c r="C440" s="1061" t="str">
        <f>IF(【3】見・契!C440="","",【3】見・契!C440)</f>
        <v/>
      </c>
      <c r="D440" s="844"/>
      <c r="E440" s="1077" t="str">
        <f>IF(【3】見・契!E440="","",【3】見・契!E440)</f>
        <v/>
      </c>
      <c r="F440" s="844"/>
      <c r="G440" s="850"/>
      <c r="H440" s="1073" t="str">
        <f>IF(【3】見・契!H440="","",【3】見・契!H440)</f>
        <v/>
      </c>
      <c r="I440" s="521" t="str">
        <f>IF(【3】見・契!I440="","",【3】見・契!I440)</f>
        <v/>
      </c>
      <c r="J440" s="521" t="str">
        <f>IF(【3】見・契!J440="","",【3】見・契!J440)</f>
        <v/>
      </c>
      <c r="K440" s="539" t="str">
        <f>IF(【3】見・契!K440="","",【3】見・契!K440)</f>
        <v/>
      </c>
      <c r="L440" s="522" t="str">
        <f>IF(【3】見・契!L440="","",【3】見・契!L440)</f>
        <v/>
      </c>
      <c r="M440" s="523" t="str">
        <f>IF(【3】見・契!M440="","",【3】見・契!M440)</f>
        <v/>
      </c>
      <c r="N440" s="500" t="str">
        <f>IF(I440="","",(SUM(L440:M440)))</f>
        <v/>
      </c>
      <c r="O440" s="711" t="str">
        <f>IF(【3】見・契!O440="","",【3】見・契!O440)</f>
        <v/>
      </c>
      <c r="P440" s="502" t="str">
        <f t="shared" ref="P440:P448" si="83">IF(O440="","",(IF(O440="",0,(N440*O440))))</f>
        <v/>
      </c>
      <c r="Q440" s="829"/>
      <c r="R440" s="832"/>
      <c r="S440" s="832"/>
      <c r="T440" s="835"/>
      <c r="U440" s="832"/>
      <c r="V440" s="832"/>
      <c r="W440" s="1081"/>
      <c r="X440" s="1064" t="str">
        <f>IF(【3】見・契!X440="","",【3】見・契!X440)</f>
        <v/>
      </c>
    </row>
    <row r="441" spans="3:24" ht="19.5" customHeight="1">
      <c r="C441" s="1062"/>
      <c r="D441" s="845"/>
      <c r="E441" s="988"/>
      <c r="F441" s="845"/>
      <c r="G441" s="851"/>
      <c r="H441" s="1075"/>
      <c r="I441" s="524" t="str">
        <f>IF(【3】見・契!I441="","",【3】見・契!I441)</f>
        <v/>
      </c>
      <c r="J441" s="524" t="str">
        <f>IF(【3】見・契!J441="","",【3】見・契!J441)</f>
        <v/>
      </c>
      <c r="K441" s="525" t="str">
        <f>IF(【3】見・契!K441="","",【3】見・契!K441)</f>
        <v/>
      </c>
      <c r="L441" s="526" t="str">
        <f>IF(【3】見・契!L441="","",【3】見・契!L441)</f>
        <v/>
      </c>
      <c r="M441" s="527" t="str">
        <f>IF(【3】見・契!M441="","",【3】見・契!M441)</f>
        <v/>
      </c>
      <c r="N441" s="506" t="str">
        <f>IF(I441="","",(SUM(L441:M441)))</f>
        <v/>
      </c>
      <c r="O441" s="528" t="str">
        <f>IF(【3】見・契!O441="","",【3】見・契!O441)</f>
        <v/>
      </c>
      <c r="P441" s="508" t="str">
        <f t="shared" si="83"/>
        <v/>
      </c>
      <c r="Q441" s="830"/>
      <c r="R441" s="833"/>
      <c r="S441" s="833"/>
      <c r="T441" s="836"/>
      <c r="U441" s="833"/>
      <c r="V441" s="833"/>
      <c r="W441" s="1081"/>
      <c r="X441" s="1065"/>
    </row>
    <row r="442" spans="3:24" ht="19.5" customHeight="1">
      <c r="C442" s="1062"/>
      <c r="D442" s="845"/>
      <c r="E442" s="988"/>
      <c r="F442" s="845"/>
      <c r="G442" s="851"/>
      <c r="H442" s="1075"/>
      <c r="I442" s="524" t="str">
        <f>IF(【3】見・契!I442="","",【3】見・契!I442)</f>
        <v/>
      </c>
      <c r="J442" s="524" t="str">
        <f>IF(【3】見・契!J442="","",【3】見・契!J442)</f>
        <v/>
      </c>
      <c r="K442" s="525" t="str">
        <f>IF(【3】見・契!K442="","",【3】見・契!K442)</f>
        <v/>
      </c>
      <c r="L442" s="526" t="str">
        <f>IF(【3】見・契!L442="","",【3】見・契!L442)</f>
        <v/>
      </c>
      <c r="M442" s="527" t="str">
        <f>IF(【3】見・契!M442="","",【3】見・契!M442)</f>
        <v/>
      </c>
      <c r="N442" s="506" t="str">
        <f>IF(I442="","",(SUM(L442:M442)))</f>
        <v/>
      </c>
      <c r="O442" s="528" t="str">
        <f>IF(【3】見・契!O442="","",【3】見・契!O442)</f>
        <v/>
      </c>
      <c r="P442" s="508" t="str">
        <f t="shared" si="83"/>
        <v/>
      </c>
      <c r="Q442" s="830"/>
      <c r="R442" s="833"/>
      <c r="S442" s="833"/>
      <c r="T442" s="836"/>
      <c r="U442" s="833"/>
      <c r="V442" s="833"/>
      <c r="W442" s="1081"/>
      <c r="X442" s="1065"/>
    </row>
    <row r="443" spans="3:24" ht="19.5" customHeight="1">
      <c r="C443" s="1062"/>
      <c r="D443" s="845"/>
      <c r="E443" s="988"/>
      <c r="F443" s="845"/>
      <c r="G443" s="851"/>
      <c r="H443" s="1075"/>
      <c r="I443" s="529" t="str">
        <f>IF(【3】見・契!I443="","",【3】見・契!I443)</f>
        <v/>
      </c>
      <c r="J443" s="529" t="str">
        <f>IF(【3】見・契!J443="","",【3】見・契!J443)</f>
        <v/>
      </c>
      <c r="K443" s="530" t="str">
        <f>IF(【3】見・契!K443="","",【3】見・契!K443)</f>
        <v/>
      </c>
      <c r="L443" s="531" t="str">
        <f>IF(【3】見・契!L443="","",【3】見・契!L443)</f>
        <v/>
      </c>
      <c r="M443" s="532" t="str">
        <f>IF(【3】見・契!M443="","",【3】見・契!M443)</f>
        <v/>
      </c>
      <c r="N443" s="506" t="str">
        <f>IF(I443="","",(SUM(L443:M443)))</f>
        <v/>
      </c>
      <c r="O443" s="533" t="str">
        <f>IF(【3】見・契!O443="","",【3】見・契!O443)</f>
        <v/>
      </c>
      <c r="P443" s="508" t="str">
        <f t="shared" si="83"/>
        <v/>
      </c>
      <c r="Q443" s="830"/>
      <c r="R443" s="833"/>
      <c r="S443" s="834"/>
      <c r="T443" s="837"/>
      <c r="U443" s="834"/>
      <c r="V443" s="834"/>
      <c r="W443" s="1081"/>
      <c r="X443" s="1065"/>
    </row>
    <row r="444" spans="3:24" ht="19.5" customHeight="1">
      <c r="C444" s="1063"/>
      <c r="D444" s="846"/>
      <c r="E444" s="989"/>
      <c r="F444" s="846"/>
      <c r="G444" s="852"/>
      <c r="H444" s="1076"/>
      <c r="I444" s="509"/>
      <c r="J444" s="509"/>
      <c r="K444" s="511"/>
      <c r="L444" s="534"/>
      <c r="M444" s="535"/>
      <c r="N444" s="513"/>
      <c r="O444" s="536"/>
      <c r="P444" s="515">
        <f>SUM(P440:P443)</f>
        <v>0</v>
      </c>
      <c r="Q444" s="856"/>
      <c r="R444" s="857"/>
      <c r="S444" s="635" t="str">
        <f>IF(【3】見・契!S444="","",【3】見・契!S444)</f>
        <v/>
      </c>
      <c r="T444" s="636" t="str">
        <f>IF(【3】見・契!T444="","",【3】見・契!T444)</f>
        <v/>
      </c>
      <c r="U444" s="635">
        <f>IF(AND(R444="",T444=""),0,(SUM(Q444*R444+S444*T444)))</f>
        <v>0</v>
      </c>
      <c r="V444" s="520">
        <f>IF(AND(P444="",U444=""),"",SUM(P444+U444))</f>
        <v>0</v>
      </c>
      <c r="W444" s="1081"/>
      <c r="X444" s="1066"/>
    </row>
    <row r="445" spans="3:24" ht="19.5" customHeight="1">
      <c r="C445" s="1061" t="str">
        <f>IF(【3】見・契!C445="","",【3】見・契!C445)</f>
        <v/>
      </c>
      <c r="D445" s="844"/>
      <c r="E445" s="1077" t="str">
        <f>IF(【3】見・契!E445="","",【3】見・契!E445)</f>
        <v/>
      </c>
      <c r="F445" s="844"/>
      <c r="G445" s="850"/>
      <c r="H445" s="1073" t="str">
        <f>IF(【3】見・契!H445="","",【3】見・契!H445)</f>
        <v/>
      </c>
      <c r="I445" s="521" t="str">
        <f>IF(【3】見・契!I445="","",【3】見・契!I445)</f>
        <v/>
      </c>
      <c r="J445" s="521" t="str">
        <f>IF(【3】見・契!J445="","",【3】見・契!J445)</f>
        <v/>
      </c>
      <c r="K445" s="539" t="str">
        <f>IF(【3】見・契!K445="","",【3】見・契!K445)</f>
        <v/>
      </c>
      <c r="L445" s="522" t="str">
        <f>IF(【3】見・契!L445="","",【3】見・契!L445)</f>
        <v/>
      </c>
      <c r="M445" s="523" t="str">
        <f>IF(【3】見・契!M445="","",【3】見・契!M445)</f>
        <v/>
      </c>
      <c r="N445" s="500" t="str">
        <f>IF(I445="","",(SUM(L445:M445)))</f>
        <v/>
      </c>
      <c r="O445" s="711" t="str">
        <f>IF(【3】見・契!O445="","",【3】見・契!O445)</f>
        <v/>
      </c>
      <c r="P445" s="502" t="str">
        <f t="shared" si="83"/>
        <v/>
      </c>
      <c r="Q445" s="829"/>
      <c r="R445" s="832"/>
      <c r="S445" s="832"/>
      <c r="T445" s="835"/>
      <c r="U445" s="832"/>
      <c r="V445" s="832"/>
      <c r="W445" s="1081"/>
      <c r="X445" s="1064" t="str">
        <f>IF(【3】見・契!X445="","",【3】見・契!X445)</f>
        <v/>
      </c>
    </row>
    <row r="446" spans="3:24" ht="19.5" customHeight="1">
      <c r="C446" s="1062"/>
      <c r="D446" s="845"/>
      <c r="E446" s="988"/>
      <c r="F446" s="845"/>
      <c r="G446" s="851"/>
      <c r="H446" s="1075"/>
      <c r="I446" s="524" t="str">
        <f>IF(【3】見・契!I446="","",【3】見・契!I446)</f>
        <v/>
      </c>
      <c r="J446" s="524" t="str">
        <f>IF(【3】見・契!J446="","",【3】見・契!J446)</f>
        <v/>
      </c>
      <c r="K446" s="525" t="str">
        <f>IF(【3】見・契!K446="","",【3】見・契!K446)</f>
        <v/>
      </c>
      <c r="L446" s="526" t="str">
        <f>IF(【3】見・契!L446="","",【3】見・契!L446)</f>
        <v/>
      </c>
      <c r="M446" s="527" t="str">
        <f>IF(【3】見・契!M446="","",【3】見・契!M446)</f>
        <v/>
      </c>
      <c r="N446" s="506" t="str">
        <f>IF(I446="","",(SUM(L446:M446)))</f>
        <v/>
      </c>
      <c r="O446" s="528" t="str">
        <f>IF(【3】見・契!O446="","",【3】見・契!O446)</f>
        <v/>
      </c>
      <c r="P446" s="508" t="str">
        <f t="shared" si="83"/>
        <v/>
      </c>
      <c r="Q446" s="830"/>
      <c r="R446" s="833"/>
      <c r="S446" s="833"/>
      <c r="T446" s="836"/>
      <c r="U446" s="833"/>
      <c r="V446" s="833"/>
      <c r="W446" s="1081"/>
      <c r="X446" s="1065"/>
    </row>
    <row r="447" spans="3:24" ht="19.5" customHeight="1">
      <c r="C447" s="1062"/>
      <c r="D447" s="845"/>
      <c r="E447" s="988"/>
      <c r="F447" s="845"/>
      <c r="G447" s="851"/>
      <c r="H447" s="1075"/>
      <c r="I447" s="524" t="str">
        <f>IF(【3】見・契!I447="","",【3】見・契!I447)</f>
        <v/>
      </c>
      <c r="J447" s="524" t="str">
        <f>IF(【3】見・契!J447="","",【3】見・契!J447)</f>
        <v/>
      </c>
      <c r="K447" s="525" t="str">
        <f>IF(【3】見・契!K447="","",【3】見・契!K447)</f>
        <v/>
      </c>
      <c r="L447" s="526" t="str">
        <f>IF(【3】見・契!L447="","",【3】見・契!L447)</f>
        <v/>
      </c>
      <c r="M447" s="527" t="str">
        <f>IF(【3】見・契!M447="","",【3】見・契!M447)</f>
        <v/>
      </c>
      <c r="N447" s="506" t="str">
        <f>IF(I447="","",(SUM(L447:M447)))</f>
        <v/>
      </c>
      <c r="O447" s="528" t="str">
        <f>IF(【3】見・契!O447="","",【3】見・契!O447)</f>
        <v/>
      </c>
      <c r="P447" s="508" t="str">
        <f t="shared" si="83"/>
        <v/>
      </c>
      <c r="Q447" s="830"/>
      <c r="R447" s="833"/>
      <c r="S447" s="833"/>
      <c r="T447" s="836"/>
      <c r="U447" s="833"/>
      <c r="V447" s="833"/>
      <c r="W447" s="1081"/>
      <c r="X447" s="1065"/>
    </row>
    <row r="448" spans="3:24" ht="19.5" customHeight="1">
      <c r="C448" s="1062"/>
      <c r="D448" s="845"/>
      <c r="E448" s="988"/>
      <c r="F448" s="845"/>
      <c r="G448" s="851"/>
      <c r="H448" s="1075"/>
      <c r="I448" s="529" t="str">
        <f>IF(【3】見・契!I448="","",【3】見・契!I448)</f>
        <v/>
      </c>
      <c r="J448" s="529" t="str">
        <f>IF(【3】見・契!J448="","",【3】見・契!J448)</f>
        <v/>
      </c>
      <c r="K448" s="530" t="str">
        <f>IF(【3】見・契!K448="","",【3】見・契!K448)</f>
        <v/>
      </c>
      <c r="L448" s="531" t="str">
        <f>IF(【3】見・契!L448="","",【3】見・契!L448)</f>
        <v/>
      </c>
      <c r="M448" s="532" t="str">
        <f>IF(【3】見・契!M448="","",【3】見・契!M448)</f>
        <v/>
      </c>
      <c r="N448" s="506" t="str">
        <f>IF(I448="","",(SUM(L448:M448)))</f>
        <v/>
      </c>
      <c r="O448" s="533" t="str">
        <f>IF(【3】見・契!O448="","",【3】見・契!O448)</f>
        <v/>
      </c>
      <c r="P448" s="508" t="str">
        <f t="shared" si="83"/>
        <v/>
      </c>
      <c r="Q448" s="830"/>
      <c r="R448" s="833"/>
      <c r="S448" s="834"/>
      <c r="T448" s="837"/>
      <c r="U448" s="834"/>
      <c r="V448" s="834"/>
      <c r="W448" s="1081"/>
      <c r="X448" s="1065"/>
    </row>
    <row r="449" spans="3:24" ht="19.5" customHeight="1">
      <c r="C449" s="1063"/>
      <c r="D449" s="846"/>
      <c r="E449" s="989"/>
      <c r="F449" s="846"/>
      <c r="G449" s="852"/>
      <c r="H449" s="1076"/>
      <c r="I449" s="509"/>
      <c r="J449" s="509"/>
      <c r="K449" s="511"/>
      <c r="L449" s="534"/>
      <c r="M449" s="535"/>
      <c r="N449" s="513"/>
      <c r="O449" s="536"/>
      <c r="P449" s="515">
        <f>SUM(P445:P448)</f>
        <v>0</v>
      </c>
      <c r="Q449" s="856"/>
      <c r="R449" s="857"/>
      <c r="S449" s="635" t="str">
        <f>IF(【3】見・契!S449="","",【3】見・契!S449)</f>
        <v/>
      </c>
      <c r="T449" s="636" t="str">
        <f>IF(【3】見・契!T449="","",【3】見・契!T449)</f>
        <v/>
      </c>
      <c r="U449" s="635">
        <f>IF(AND(R449="",T449=""),0,(SUM(Q449*R449+S449*T449)))</f>
        <v>0</v>
      </c>
      <c r="V449" s="520">
        <f>IF(AND(P449="",U449=""),"",SUM(P449+U449))</f>
        <v>0</v>
      </c>
      <c r="W449" s="1081"/>
      <c r="X449" s="1066"/>
    </row>
    <row r="450" spans="3:24" ht="19.5" customHeight="1">
      <c r="C450" s="1061" t="str">
        <f>IF(【3】見・契!C450="","",【3】見・契!C450)</f>
        <v/>
      </c>
      <c r="D450" s="844"/>
      <c r="E450" s="1077" t="str">
        <f>IF(【3】見・契!E450="","",【3】見・契!E450)</f>
        <v/>
      </c>
      <c r="F450" s="844"/>
      <c r="G450" s="850"/>
      <c r="H450" s="1073" t="str">
        <f>IF(【3】見・契!H450="","",【3】見・契!H450)</f>
        <v/>
      </c>
      <c r="I450" s="521" t="str">
        <f>IF(【3】見・契!I450="","",【3】見・契!I450)</f>
        <v/>
      </c>
      <c r="J450" s="521" t="str">
        <f>IF(【3】見・契!J450="","",【3】見・契!J450)</f>
        <v/>
      </c>
      <c r="K450" s="539" t="str">
        <f>IF(【3】見・契!K450="","",【3】見・契!K450)</f>
        <v/>
      </c>
      <c r="L450" s="522" t="str">
        <f>IF(【3】見・契!L450="","",【3】見・契!L450)</f>
        <v/>
      </c>
      <c r="M450" s="523" t="str">
        <f>IF(【3】見・契!M450="","",【3】見・契!M450)</f>
        <v/>
      </c>
      <c r="N450" s="500" t="str">
        <f>IF(I450="","",(SUM(L450:M450)))</f>
        <v/>
      </c>
      <c r="O450" s="711" t="str">
        <f>IF(【3】見・契!O450="","",【3】見・契!O450)</f>
        <v/>
      </c>
      <c r="P450" s="502" t="str">
        <f t="shared" ref="P450:P458" si="84">IF(O450="","",(IF(O450="",0,(N450*O450))))</f>
        <v/>
      </c>
      <c r="Q450" s="829"/>
      <c r="R450" s="832"/>
      <c r="S450" s="832"/>
      <c r="T450" s="835"/>
      <c r="U450" s="832"/>
      <c r="V450" s="832"/>
      <c r="W450" s="1081"/>
      <c r="X450" s="1064" t="str">
        <f>IF(【3】見・契!X450="","",【3】見・契!X450)</f>
        <v/>
      </c>
    </row>
    <row r="451" spans="3:24" ht="19.5" customHeight="1">
      <c r="C451" s="1062"/>
      <c r="D451" s="845"/>
      <c r="E451" s="988"/>
      <c r="F451" s="845"/>
      <c r="G451" s="851"/>
      <c r="H451" s="1075"/>
      <c r="I451" s="524" t="str">
        <f>IF(【3】見・契!I451="","",【3】見・契!I451)</f>
        <v/>
      </c>
      <c r="J451" s="524" t="str">
        <f>IF(【3】見・契!J451="","",【3】見・契!J451)</f>
        <v/>
      </c>
      <c r="K451" s="525" t="str">
        <f>IF(【3】見・契!K451="","",【3】見・契!K451)</f>
        <v/>
      </c>
      <c r="L451" s="526" t="str">
        <f>IF(【3】見・契!L451="","",【3】見・契!L451)</f>
        <v/>
      </c>
      <c r="M451" s="527" t="str">
        <f>IF(【3】見・契!M451="","",【3】見・契!M451)</f>
        <v/>
      </c>
      <c r="N451" s="506" t="str">
        <f>IF(I451="","",(SUM(L451:M451)))</f>
        <v/>
      </c>
      <c r="O451" s="528" t="str">
        <f>IF(【3】見・契!O451="","",【3】見・契!O451)</f>
        <v/>
      </c>
      <c r="P451" s="508" t="str">
        <f t="shared" si="84"/>
        <v/>
      </c>
      <c r="Q451" s="830"/>
      <c r="R451" s="833"/>
      <c r="S451" s="833"/>
      <c r="T451" s="836"/>
      <c r="U451" s="833"/>
      <c r="V451" s="833"/>
      <c r="W451" s="1081"/>
      <c r="X451" s="1065"/>
    </row>
    <row r="452" spans="3:24" ht="19.5" customHeight="1">
      <c r="C452" s="1062"/>
      <c r="D452" s="845"/>
      <c r="E452" s="988"/>
      <c r="F452" s="845"/>
      <c r="G452" s="851"/>
      <c r="H452" s="1075"/>
      <c r="I452" s="524" t="str">
        <f>IF(【3】見・契!I452="","",【3】見・契!I452)</f>
        <v/>
      </c>
      <c r="J452" s="524" t="str">
        <f>IF(【3】見・契!J452="","",【3】見・契!J452)</f>
        <v/>
      </c>
      <c r="K452" s="525" t="str">
        <f>IF(【3】見・契!K452="","",【3】見・契!K452)</f>
        <v/>
      </c>
      <c r="L452" s="526" t="str">
        <f>IF(【3】見・契!L452="","",【3】見・契!L452)</f>
        <v/>
      </c>
      <c r="M452" s="527" t="str">
        <f>IF(【3】見・契!M452="","",【3】見・契!M452)</f>
        <v/>
      </c>
      <c r="N452" s="506" t="str">
        <f>IF(I452="","",(SUM(L452:M452)))</f>
        <v/>
      </c>
      <c r="O452" s="528" t="str">
        <f>IF(【3】見・契!O452="","",【3】見・契!O452)</f>
        <v/>
      </c>
      <c r="P452" s="508" t="str">
        <f t="shared" si="84"/>
        <v/>
      </c>
      <c r="Q452" s="830"/>
      <c r="R452" s="833"/>
      <c r="S452" s="833"/>
      <c r="T452" s="836"/>
      <c r="U452" s="833"/>
      <c r="V452" s="833"/>
      <c r="W452" s="1081"/>
      <c r="X452" s="1065"/>
    </row>
    <row r="453" spans="3:24" ht="19.5" customHeight="1">
      <c r="C453" s="1062"/>
      <c r="D453" s="845"/>
      <c r="E453" s="988"/>
      <c r="F453" s="845"/>
      <c r="G453" s="851"/>
      <c r="H453" s="1075"/>
      <c r="I453" s="529" t="str">
        <f>IF(【3】見・契!I453="","",【3】見・契!I453)</f>
        <v/>
      </c>
      <c r="J453" s="529" t="str">
        <f>IF(【3】見・契!J453="","",【3】見・契!J453)</f>
        <v/>
      </c>
      <c r="K453" s="530" t="str">
        <f>IF(【3】見・契!K453="","",【3】見・契!K453)</f>
        <v/>
      </c>
      <c r="L453" s="531" t="str">
        <f>IF(【3】見・契!L453="","",【3】見・契!L453)</f>
        <v/>
      </c>
      <c r="M453" s="532" t="str">
        <f>IF(【3】見・契!M453="","",【3】見・契!M453)</f>
        <v/>
      </c>
      <c r="N453" s="506" t="str">
        <f>IF(I453="","",(SUM(L453:M453)))</f>
        <v/>
      </c>
      <c r="O453" s="533" t="str">
        <f>IF(【3】見・契!O453="","",【3】見・契!O453)</f>
        <v/>
      </c>
      <c r="P453" s="508" t="str">
        <f t="shared" si="84"/>
        <v/>
      </c>
      <c r="Q453" s="830"/>
      <c r="R453" s="833"/>
      <c r="S453" s="834"/>
      <c r="T453" s="837"/>
      <c r="U453" s="834"/>
      <c r="V453" s="834"/>
      <c r="W453" s="1081"/>
      <c r="X453" s="1065"/>
    </row>
    <row r="454" spans="3:24" ht="19.5" customHeight="1">
      <c r="C454" s="1063"/>
      <c r="D454" s="846"/>
      <c r="E454" s="989"/>
      <c r="F454" s="846"/>
      <c r="G454" s="852"/>
      <c r="H454" s="1076"/>
      <c r="I454" s="509"/>
      <c r="J454" s="509"/>
      <c r="K454" s="511"/>
      <c r="L454" s="534"/>
      <c r="M454" s="535"/>
      <c r="N454" s="513"/>
      <c r="O454" s="536"/>
      <c r="P454" s="515">
        <f>SUM(P450:P453)</f>
        <v>0</v>
      </c>
      <c r="Q454" s="856"/>
      <c r="R454" s="857"/>
      <c r="S454" s="635" t="str">
        <f>IF(【3】見・契!S454="","",【3】見・契!S454)</f>
        <v/>
      </c>
      <c r="T454" s="636" t="str">
        <f>IF(【3】見・契!T454="","",【3】見・契!T454)</f>
        <v/>
      </c>
      <c r="U454" s="635">
        <f>IF(AND(R454="",T454=""),0,(SUM(Q454*R454+S454*T454)))</f>
        <v>0</v>
      </c>
      <c r="V454" s="520">
        <f>IF(AND(P454="",U454=""),"",SUM(P454+U454))</f>
        <v>0</v>
      </c>
      <c r="W454" s="1081"/>
      <c r="X454" s="1066"/>
    </row>
    <row r="455" spans="3:24" ht="19.5" customHeight="1">
      <c r="C455" s="1061" t="str">
        <f>IF(【3】見・契!C455="","",【3】見・契!C455)</f>
        <v/>
      </c>
      <c r="D455" s="844"/>
      <c r="E455" s="1077" t="str">
        <f>IF(【3】見・契!E455="","",【3】見・契!E455)</f>
        <v/>
      </c>
      <c r="F455" s="844"/>
      <c r="G455" s="850"/>
      <c r="H455" s="1073" t="str">
        <f>IF(【3】見・契!H455="","",【3】見・契!H455)</f>
        <v/>
      </c>
      <c r="I455" s="521" t="str">
        <f>IF(【3】見・契!I455="","",【3】見・契!I455)</f>
        <v/>
      </c>
      <c r="J455" s="521" t="str">
        <f>IF(【3】見・契!J455="","",【3】見・契!J455)</f>
        <v/>
      </c>
      <c r="K455" s="539" t="str">
        <f>IF(【3】見・契!K455="","",【3】見・契!K455)</f>
        <v/>
      </c>
      <c r="L455" s="522" t="str">
        <f>IF(【3】見・契!L455="","",【3】見・契!L455)</f>
        <v/>
      </c>
      <c r="M455" s="523" t="str">
        <f>IF(【3】見・契!M455="","",【3】見・契!M455)</f>
        <v/>
      </c>
      <c r="N455" s="500" t="str">
        <f>IF(I455="","",(SUM(L455:M455)))</f>
        <v/>
      </c>
      <c r="O455" s="711" t="str">
        <f>IF(【3】見・契!O455="","",【3】見・契!O455)</f>
        <v/>
      </c>
      <c r="P455" s="502" t="str">
        <f t="shared" si="84"/>
        <v/>
      </c>
      <c r="Q455" s="829"/>
      <c r="R455" s="832"/>
      <c r="S455" s="832"/>
      <c r="T455" s="835"/>
      <c r="U455" s="832"/>
      <c r="V455" s="832"/>
      <c r="W455" s="1081"/>
      <c r="X455" s="1064" t="str">
        <f>IF(【3】見・契!X455="","",【3】見・契!X455)</f>
        <v/>
      </c>
    </row>
    <row r="456" spans="3:24" ht="19.5" customHeight="1">
      <c r="C456" s="1062"/>
      <c r="D456" s="845"/>
      <c r="E456" s="988"/>
      <c r="F456" s="845"/>
      <c r="G456" s="851"/>
      <c r="H456" s="1075"/>
      <c r="I456" s="524" t="str">
        <f>IF(【3】見・契!I456="","",【3】見・契!I456)</f>
        <v/>
      </c>
      <c r="J456" s="524" t="str">
        <f>IF(【3】見・契!J456="","",【3】見・契!J456)</f>
        <v/>
      </c>
      <c r="K456" s="525" t="str">
        <f>IF(【3】見・契!K456="","",【3】見・契!K456)</f>
        <v/>
      </c>
      <c r="L456" s="526" t="str">
        <f>IF(【3】見・契!L456="","",【3】見・契!L456)</f>
        <v/>
      </c>
      <c r="M456" s="527" t="str">
        <f>IF(【3】見・契!M456="","",【3】見・契!M456)</f>
        <v/>
      </c>
      <c r="N456" s="506" t="str">
        <f>IF(I456="","",(SUM(L456:M456)))</f>
        <v/>
      </c>
      <c r="O456" s="528" t="str">
        <f>IF(【3】見・契!O456="","",【3】見・契!O456)</f>
        <v/>
      </c>
      <c r="P456" s="508" t="str">
        <f t="shared" si="84"/>
        <v/>
      </c>
      <c r="Q456" s="830"/>
      <c r="R456" s="833"/>
      <c r="S456" s="833"/>
      <c r="T456" s="836"/>
      <c r="U456" s="833"/>
      <c r="V456" s="833"/>
      <c r="W456" s="1081"/>
      <c r="X456" s="1065"/>
    </row>
    <row r="457" spans="3:24" ht="19.5" customHeight="1">
      <c r="C457" s="1062"/>
      <c r="D457" s="845"/>
      <c r="E457" s="988"/>
      <c r="F457" s="845"/>
      <c r="G457" s="851"/>
      <c r="H457" s="1075"/>
      <c r="I457" s="524" t="str">
        <f>IF(【3】見・契!I457="","",【3】見・契!I457)</f>
        <v/>
      </c>
      <c r="J457" s="524" t="str">
        <f>IF(【3】見・契!J457="","",【3】見・契!J457)</f>
        <v/>
      </c>
      <c r="K457" s="525" t="str">
        <f>IF(【3】見・契!K457="","",【3】見・契!K457)</f>
        <v/>
      </c>
      <c r="L457" s="526" t="str">
        <f>IF(【3】見・契!L457="","",【3】見・契!L457)</f>
        <v/>
      </c>
      <c r="M457" s="527" t="str">
        <f>IF(【3】見・契!M457="","",【3】見・契!M457)</f>
        <v/>
      </c>
      <c r="N457" s="506" t="str">
        <f>IF(I457="","",(SUM(L457:M457)))</f>
        <v/>
      </c>
      <c r="O457" s="528" t="str">
        <f>IF(【3】見・契!O457="","",【3】見・契!O457)</f>
        <v/>
      </c>
      <c r="P457" s="508" t="str">
        <f t="shared" si="84"/>
        <v/>
      </c>
      <c r="Q457" s="830"/>
      <c r="R457" s="833"/>
      <c r="S457" s="833"/>
      <c r="T457" s="836"/>
      <c r="U457" s="833"/>
      <c r="V457" s="833"/>
      <c r="W457" s="1081"/>
      <c r="X457" s="1065"/>
    </row>
    <row r="458" spans="3:24" ht="19.5" customHeight="1">
      <c r="C458" s="1062"/>
      <c r="D458" s="845"/>
      <c r="E458" s="988"/>
      <c r="F458" s="845"/>
      <c r="G458" s="851"/>
      <c r="H458" s="1075"/>
      <c r="I458" s="529" t="str">
        <f>IF(【3】見・契!I458="","",【3】見・契!I458)</f>
        <v/>
      </c>
      <c r="J458" s="529" t="str">
        <f>IF(【3】見・契!J458="","",【3】見・契!J458)</f>
        <v/>
      </c>
      <c r="K458" s="530" t="str">
        <f>IF(【3】見・契!K458="","",【3】見・契!K458)</f>
        <v/>
      </c>
      <c r="L458" s="531" t="str">
        <f>IF(【3】見・契!L458="","",【3】見・契!L458)</f>
        <v/>
      </c>
      <c r="M458" s="532" t="str">
        <f>IF(【3】見・契!M458="","",【3】見・契!M458)</f>
        <v/>
      </c>
      <c r="N458" s="506" t="str">
        <f>IF(I458="","",(SUM(L458:M458)))</f>
        <v/>
      </c>
      <c r="O458" s="533" t="str">
        <f>IF(【3】見・契!O458="","",【3】見・契!O458)</f>
        <v/>
      </c>
      <c r="P458" s="508" t="str">
        <f t="shared" si="84"/>
        <v/>
      </c>
      <c r="Q458" s="830"/>
      <c r="R458" s="833"/>
      <c r="S458" s="834"/>
      <c r="T458" s="837"/>
      <c r="U458" s="834"/>
      <c r="V458" s="834"/>
      <c r="W458" s="1081"/>
      <c r="X458" s="1065"/>
    </row>
    <row r="459" spans="3:24" ht="19.5" customHeight="1">
      <c r="C459" s="1063"/>
      <c r="D459" s="846"/>
      <c r="E459" s="989"/>
      <c r="F459" s="846"/>
      <c r="G459" s="852"/>
      <c r="H459" s="1076"/>
      <c r="I459" s="509"/>
      <c r="J459" s="509"/>
      <c r="K459" s="511"/>
      <c r="L459" s="534"/>
      <c r="M459" s="535"/>
      <c r="N459" s="513"/>
      <c r="O459" s="536"/>
      <c r="P459" s="515">
        <f>SUM(P455:P458)</f>
        <v>0</v>
      </c>
      <c r="Q459" s="856"/>
      <c r="R459" s="857"/>
      <c r="S459" s="635" t="str">
        <f>IF(【3】見・契!S459="","",【3】見・契!S459)</f>
        <v/>
      </c>
      <c r="T459" s="636" t="str">
        <f>IF(【3】見・契!T459="","",【3】見・契!T459)</f>
        <v/>
      </c>
      <c r="U459" s="635">
        <f>IF(AND(R459="",T459=""),0,(SUM(Q459*R459+S459*T459)))</f>
        <v>0</v>
      </c>
      <c r="V459" s="520">
        <f>IF(AND(P459="",U459=""),"",SUM(P459+U459))</f>
        <v>0</v>
      </c>
      <c r="W459" s="1081"/>
      <c r="X459" s="1066"/>
    </row>
    <row r="460" spans="3:24" ht="22.5" customHeight="1">
      <c r="T460" s="880" t="s">
        <v>286</v>
      </c>
      <c r="U460" s="881"/>
      <c r="V460" s="107">
        <f>SUM(V350:V459)</f>
        <v>0</v>
      </c>
      <c r="W460" s="726"/>
    </row>
    <row r="461" spans="3:24" ht="22.5" customHeight="1">
      <c r="T461" s="880" t="s">
        <v>287</v>
      </c>
      <c r="U461" s="881"/>
      <c r="V461" s="107">
        <f>SUM(V350:V459)/1.1</f>
        <v>0</v>
      </c>
      <c r="W461" s="726"/>
    </row>
  </sheetData>
  <mergeCells count="1279">
    <mergeCell ref="S440:S443"/>
    <mergeCell ref="T440:T443"/>
    <mergeCell ref="U440:U443"/>
    <mergeCell ref="S445:S448"/>
    <mergeCell ref="T445:T448"/>
    <mergeCell ref="U445:U448"/>
    <mergeCell ref="S450:S453"/>
    <mergeCell ref="T450:T453"/>
    <mergeCell ref="U450:U453"/>
    <mergeCell ref="S455:S458"/>
    <mergeCell ref="T455:T458"/>
    <mergeCell ref="U455:U458"/>
    <mergeCell ref="S410:S413"/>
    <mergeCell ref="T410:T413"/>
    <mergeCell ref="U410:U413"/>
    <mergeCell ref="S415:S418"/>
    <mergeCell ref="T415:T418"/>
    <mergeCell ref="U415:U418"/>
    <mergeCell ref="S420:S423"/>
    <mergeCell ref="T420:T423"/>
    <mergeCell ref="U420:U423"/>
    <mergeCell ref="S425:S428"/>
    <mergeCell ref="T425:T428"/>
    <mergeCell ref="U425:U428"/>
    <mergeCell ref="S430:S433"/>
    <mergeCell ref="T430:T433"/>
    <mergeCell ref="U430:U433"/>
    <mergeCell ref="S435:S438"/>
    <mergeCell ref="T435:T438"/>
    <mergeCell ref="U435:U438"/>
    <mergeCell ref="W27:W31"/>
    <mergeCell ref="C42:C46"/>
    <mergeCell ref="S57:S60"/>
    <mergeCell ref="Q430:Q434"/>
    <mergeCell ref="R430:R434"/>
    <mergeCell ref="Q435:Q439"/>
    <mergeCell ref="R435:R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C123:C127"/>
    <mergeCell ref="D123:D127"/>
    <mergeCell ref="E123:E127"/>
    <mergeCell ref="F123:F127"/>
    <mergeCell ref="G123:G127"/>
    <mergeCell ref="G121:G122"/>
    <mergeCell ref="C27:C31"/>
    <mergeCell ref="C87:C91"/>
    <mergeCell ref="C32:C36"/>
    <mergeCell ref="D32:D36"/>
    <mergeCell ref="E32:E36"/>
    <mergeCell ref="F32:F36"/>
    <mergeCell ref="G32:G36"/>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D82:D86"/>
    <mergeCell ref="E82:E86"/>
    <mergeCell ref="F82:F86"/>
    <mergeCell ref="G82:G86"/>
    <mergeCell ref="T32:T35"/>
    <mergeCell ref="U32:U35"/>
    <mergeCell ref="D128:D132"/>
    <mergeCell ref="E128:E132"/>
    <mergeCell ref="F128:F132"/>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H32:H36"/>
    <mergeCell ref="Q32:Q35"/>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D168:D172"/>
    <mergeCell ref="E168:E172"/>
    <mergeCell ref="F168:F172"/>
    <mergeCell ref="G168:G172"/>
    <mergeCell ref="H168:H172"/>
    <mergeCell ref="X178:X182"/>
    <mergeCell ref="T183:T186"/>
    <mergeCell ref="X193:X197"/>
    <mergeCell ref="W198:W202"/>
    <mergeCell ref="X198:X202"/>
    <mergeCell ref="W213:W217"/>
    <mergeCell ref="X213:X217"/>
    <mergeCell ref="X203:X207"/>
    <mergeCell ref="E203:E207"/>
    <mergeCell ref="F203:F207"/>
    <mergeCell ref="C208:C212"/>
    <mergeCell ref="D208:D212"/>
    <mergeCell ref="E208:E212"/>
    <mergeCell ref="F208:F212"/>
    <mergeCell ref="T198:T201"/>
    <mergeCell ref="V203:V206"/>
    <mergeCell ref="D203:D207"/>
    <mergeCell ref="S203:S206"/>
    <mergeCell ref="T203:T206"/>
    <mergeCell ref="X188:X192"/>
    <mergeCell ref="C178:C182"/>
    <mergeCell ref="D178:D182"/>
    <mergeCell ref="W183:W187"/>
    <mergeCell ref="E183:E187"/>
    <mergeCell ref="H183:H187"/>
    <mergeCell ref="Q183:Q186"/>
    <mergeCell ref="X183:X187"/>
    <mergeCell ref="T188:T191"/>
    <mergeCell ref="V208:V211"/>
    <mergeCell ref="W208:W212"/>
    <mergeCell ref="C198:C202"/>
    <mergeCell ref="D198:D202"/>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C183:C187"/>
    <mergeCell ref="V188:V191"/>
    <mergeCell ref="W188:W192"/>
    <mergeCell ref="H178:H182"/>
    <mergeCell ref="R183:R186"/>
    <mergeCell ref="C203:C207"/>
    <mergeCell ref="E188:E192"/>
    <mergeCell ref="F188:F192"/>
    <mergeCell ref="G188:G192"/>
    <mergeCell ref="S188:S191"/>
    <mergeCell ref="C193:C197"/>
    <mergeCell ref="E193:E197"/>
    <mergeCell ref="F193:F197"/>
    <mergeCell ref="G193:G197"/>
    <mergeCell ref="H193:H197"/>
    <mergeCell ref="Q193:Q196"/>
    <mergeCell ref="R193:R196"/>
    <mergeCell ref="S193:S196"/>
    <mergeCell ref="E198:E202"/>
    <mergeCell ref="F198:F202"/>
    <mergeCell ref="D237:D238"/>
    <mergeCell ref="E237:E238"/>
    <mergeCell ref="F237:F238"/>
    <mergeCell ref="G237:G238"/>
    <mergeCell ref="H237:H238"/>
    <mergeCell ref="T178:T181"/>
    <mergeCell ref="U178:U181"/>
    <mergeCell ref="V178:V181"/>
    <mergeCell ref="D223:D227"/>
    <mergeCell ref="T223:T226"/>
    <mergeCell ref="T234:U234"/>
    <mergeCell ref="U183:U186"/>
    <mergeCell ref="V183:V186"/>
    <mergeCell ref="D183:D187"/>
    <mergeCell ref="D193:D197"/>
    <mergeCell ref="T193:T196"/>
    <mergeCell ref="U193:U196"/>
    <mergeCell ref="S183:S186"/>
    <mergeCell ref="F178:F182"/>
    <mergeCell ref="G178:G182"/>
    <mergeCell ref="U203:U206"/>
    <mergeCell ref="Q178:Q181"/>
    <mergeCell ref="R178:R181"/>
    <mergeCell ref="S178:S181"/>
    <mergeCell ref="G218:G222"/>
    <mergeCell ref="H218:H222"/>
    <mergeCell ref="Q218:Q221"/>
    <mergeCell ref="R218:R221"/>
    <mergeCell ref="S218:S221"/>
    <mergeCell ref="U223:U226"/>
    <mergeCell ref="W178:W182"/>
    <mergeCell ref="G203:G207"/>
    <mergeCell ref="H203:H207"/>
    <mergeCell ref="H208:H212"/>
    <mergeCell ref="Q208:Q211"/>
    <mergeCell ref="R208:R211"/>
    <mergeCell ref="S208:S211"/>
    <mergeCell ref="G198:G202"/>
    <mergeCell ref="X218:X222"/>
    <mergeCell ref="W203:W207"/>
    <mergeCell ref="C309:C313"/>
    <mergeCell ref="D309:D313"/>
    <mergeCell ref="E309:E313"/>
    <mergeCell ref="F309:F313"/>
    <mergeCell ref="G309:G313"/>
    <mergeCell ref="E299:E303"/>
    <mergeCell ref="C304:C308"/>
    <mergeCell ref="D304:D308"/>
    <mergeCell ref="E304:E308"/>
    <mergeCell ref="F304:F308"/>
    <mergeCell ref="C289:C293"/>
    <mergeCell ref="D289:D293"/>
    <mergeCell ref="E289:E293"/>
    <mergeCell ref="H304:H308"/>
    <mergeCell ref="Q304:Q308"/>
    <mergeCell ref="R304:R308"/>
    <mergeCell ref="C259:C263"/>
    <mergeCell ref="D259:D263"/>
    <mergeCell ref="E259:E263"/>
    <mergeCell ref="W218:W222"/>
    <mergeCell ref="X208:X212"/>
    <mergeCell ref="U299:U302"/>
    <mergeCell ref="C450:C454"/>
    <mergeCell ref="D450:D454"/>
    <mergeCell ref="E450:E454"/>
    <mergeCell ref="F450:F454"/>
    <mergeCell ref="G450:G454"/>
    <mergeCell ref="V405:V408"/>
    <mergeCell ref="X339:X343"/>
    <mergeCell ref="T344:U344"/>
    <mergeCell ref="Q339:Q343"/>
    <mergeCell ref="R339:R343"/>
    <mergeCell ref="V339:V342"/>
    <mergeCell ref="C339:C343"/>
    <mergeCell ref="D339:D343"/>
    <mergeCell ref="E339:E343"/>
    <mergeCell ref="F339:F343"/>
    <mergeCell ref="G339:G343"/>
    <mergeCell ref="H339:H343"/>
    <mergeCell ref="S348:S349"/>
    <mergeCell ref="T348:T349"/>
    <mergeCell ref="U348:U349"/>
    <mergeCell ref="W348:W349"/>
    <mergeCell ref="T370:T373"/>
    <mergeCell ref="U370:U373"/>
    <mergeCell ref="S375:S378"/>
    <mergeCell ref="T375:T378"/>
    <mergeCell ref="U375:U378"/>
    <mergeCell ref="T345:U345"/>
    <mergeCell ref="S380:S383"/>
    <mergeCell ref="T380:T383"/>
    <mergeCell ref="U380:U383"/>
    <mergeCell ref="S385:S388"/>
    <mergeCell ref="T385:T388"/>
    <mergeCell ref="X390:X394"/>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F259:F263"/>
    <mergeCell ref="G259:G263"/>
    <mergeCell ref="H259:H263"/>
    <mergeCell ref="C294:C298"/>
    <mergeCell ref="S269:S272"/>
    <mergeCell ref="E294:E298"/>
    <mergeCell ref="F294:F298"/>
    <mergeCell ref="G294:G298"/>
    <mergeCell ref="C223:C227"/>
    <mergeCell ref="X239:X243"/>
    <mergeCell ref="D294:D298"/>
    <mergeCell ref="V450:V453"/>
    <mergeCell ref="H450:H454"/>
    <mergeCell ref="Q450:Q454"/>
    <mergeCell ref="R450:R454"/>
    <mergeCell ref="Q348:Q349"/>
    <mergeCell ref="R329:R333"/>
    <mergeCell ref="V329:V332"/>
    <mergeCell ref="T228:T231"/>
    <mergeCell ref="U228:U231"/>
    <mergeCell ref="W193:W197"/>
    <mergeCell ref="Q284:Q288"/>
    <mergeCell ref="Q259:Q263"/>
    <mergeCell ref="R259:R263"/>
    <mergeCell ref="V264:V267"/>
    <mergeCell ref="W390:W394"/>
    <mergeCell ref="E254:E258"/>
    <mergeCell ref="F228:F232"/>
    <mergeCell ref="G228:G232"/>
    <mergeCell ref="H228:H232"/>
    <mergeCell ref="Q228:Q231"/>
    <mergeCell ref="R228:R231"/>
    <mergeCell ref="E223:E227"/>
    <mergeCell ref="F223:F227"/>
    <mergeCell ref="G223:G227"/>
    <mergeCell ref="H223:H227"/>
    <mergeCell ref="Q223:Q226"/>
    <mergeCell ref="R223:R226"/>
    <mergeCell ref="S223:S226"/>
    <mergeCell ref="G348:G349"/>
    <mergeCell ref="H348:H349"/>
    <mergeCell ref="I348:J348"/>
    <mergeCell ref="W440:W444"/>
    <mergeCell ref="X440:X444"/>
    <mergeCell ref="V435:V438"/>
    <mergeCell ref="V430:V433"/>
    <mergeCell ref="X237:X238"/>
    <mergeCell ref="Q203:Q206"/>
    <mergeCell ref="R203:R206"/>
    <mergeCell ref="X410:X414"/>
    <mergeCell ref="X350:X354"/>
    <mergeCell ref="V400:V403"/>
    <mergeCell ref="W400:W404"/>
    <mergeCell ref="X400:X404"/>
    <mergeCell ref="X314:X318"/>
    <mergeCell ref="R410:R414"/>
    <mergeCell ref="V350:V353"/>
    <mergeCell ref="W350:W354"/>
    <mergeCell ref="V334:V337"/>
    <mergeCell ref="W334:W338"/>
    <mergeCell ref="X348:X349"/>
    <mergeCell ref="T309:T312"/>
    <mergeCell ref="U309:U312"/>
    <mergeCell ref="S314:S317"/>
    <mergeCell ref="T314:T317"/>
    <mergeCell ref="U314:U317"/>
    <mergeCell ref="S319:S322"/>
    <mergeCell ref="T319:T322"/>
    <mergeCell ref="U319:U322"/>
    <mergeCell ref="S324:S327"/>
    <mergeCell ref="T324:T327"/>
    <mergeCell ref="U324:U327"/>
    <mergeCell ref="S329:S332"/>
    <mergeCell ref="S309:S312"/>
    <mergeCell ref="U198:U201"/>
    <mergeCell ref="V198:V201"/>
    <mergeCell ref="T208:T211"/>
    <mergeCell ref="U208:U211"/>
    <mergeCell ref="H405:H409"/>
    <mergeCell ref="Q405:Q409"/>
    <mergeCell ref="Q198:Q201"/>
    <mergeCell ref="R198:R201"/>
    <mergeCell ref="U329:U332"/>
    <mergeCell ref="T350:T353"/>
    <mergeCell ref="U350:U353"/>
    <mergeCell ref="S355:S358"/>
    <mergeCell ref="T355:T358"/>
    <mergeCell ref="U355:U358"/>
    <mergeCell ref="S365:S368"/>
    <mergeCell ref="T365:T368"/>
    <mergeCell ref="L348:N348"/>
    <mergeCell ref="R390:R394"/>
    <mergeCell ref="Q239:Q243"/>
    <mergeCell ref="T269:T272"/>
    <mergeCell ref="S304:S307"/>
    <mergeCell ref="T304:T307"/>
    <mergeCell ref="U304:U307"/>
    <mergeCell ref="U385:U388"/>
    <mergeCell ref="S390:S393"/>
    <mergeCell ref="T390:T393"/>
    <mergeCell ref="U390:U393"/>
    <mergeCell ref="S395:S398"/>
    <mergeCell ref="T395:T398"/>
    <mergeCell ref="U395:U398"/>
    <mergeCell ref="U365:U368"/>
    <mergeCell ref="T249:T252"/>
    <mergeCell ref="T329:T332"/>
    <mergeCell ref="S279:S282"/>
    <mergeCell ref="W237:W238"/>
    <mergeCell ref="H239:H243"/>
    <mergeCell ref="Q264:Q268"/>
    <mergeCell ref="V410:V413"/>
    <mergeCell ref="W410:W414"/>
    <mergeCell ref="V319:V322"/>
    <mergeCell ref="W319:W323"/>
    <mergeCell ref="U239:U242"/>
    <mergeCell ref="W228:W232"/>
    <mergeCell ref="S228:S231"/>
    <mergeCell ref="T218:T221"/>
    <mergeCell ref="U218:U221"/>
    <mergeCell ref="V218:V221"/>
    <mergeCell ref="V228:V231"/>
    <mergeCell ref="W254:W258"/>
    <mergeCell ref="U294:U297"/>
    <mergeCell ref="S299:S302"/>
    <mergeCell ref="T299:T302"/>
    <mergeCell ref="W299:W303"/>
    <mergeCell ref="T360:T363"/>
    <mergeCell ref="U360:U363"/>
    <mergeCell ref="V289:V292"/>
    <mergeCell ref="W289:W293"/>
    <mergeCell ref="W279:W283"/>
    <mergeCell ref="W309:W313"/>
    <mergeCell ref="W223:W227"/>
    <mergeCell ref="T460:U460"/>
    <mergeCell ref="V455:V458"/>
    <mergeCell ref="W455:W459"/>
    <mergeCell ref="X455:X459"/>
    <mergeCell ref="E455:E459"/>
    <mergeCell ref="F455:F459"/>
    <mergeCell ref="G455:G459"/>
    <mergeCell ref="H455:H459"/>
    <mergeCell ref="Q455:Q459"/>
    <mergeCell ref="R455:R459"/>
    <mergeCell ref="H400:H404"/>
    <mergeCell ref="Q400:Q404"/>
    <mergeCell ref="R400:R404"/>
    <mergeCell ref="R405:R409"/>
    <mergeCell ref="F415:F419"/>
    <mergeCell ref="H440:H444"/>
    <mergeCell ref="Q440:Q444"/>
    <mergeCell ref="R440:R444"/>
    <mergeCell ref="W450:W454"/>
    <mergeCell ref="X450:X454"/>
    <mergeCell ref="E440:E444"/>
    <mergeCell ref="W405:W409"/>
    <mergeCell ref="V445:V448"/>
    <mergeCell ref="W445:W449"/>
    <mergeCell ref="X445:X449"/>
    <mergeCell ref="X420:X424"/>
    <mergeCell ref="W435:W439"/>
    <mergeCell ref="X435:X439"/>
    <mergeCell ref="X430:X434"/>
    <mergeCell ref="V420:V423"/>
    <mergeCell ref="W420:W424"/>
    <mergeCell ref="X425:X429"/>
    <mergeCell ref="G208:G212"/>
    <mergeCell ref="C213:C217"/>
    <mergeCell ref="D213:D217"/>
    <mergeCell ref="E213:E217"/>
    <mergeCell ref="F213:F217"/>
    <mergeCell ref="G213:G217"/>
    <mergeCell ref="H213:H217"/>
    <mergeCell ref="Q213:Q216"/>
    <mergeCell ref="R213:R216"/>
    <mergeCell ref="S213:S216"/>
    <mergeCell ref="V249:V252"/>
    <mergeCell ref="W249:W253"/>
    <mergeCell ref="X249:X253"/>
    <mergeCell ref="X264:X268"/>
    <mergeCell ref="C274:C278"/>
    <mergeCell ref="D274:D278"/>
    <mergeCell ref="R274:R278"/>
    <mergeCell ref="X269:X273"/>
    <mergeCell ref="I237:J237"/>
    <mergeCell ref="C264:C268"/>
    <mergeCell ref="D264:D268"/>
    <mergeCell ref="X254:X258"/>
    <mergeCell ref="V259:V262"/>
    <mergeCell ref="C249:C253"/>
    <mergeCell ref="D249:D253"/>
    <mergeCell ref="H249:H253"/>
    <mergeCell ref="Q249:Q253"/>
    <mergeCell ref="R237:R238"/>
    <mergeCell ref="S237:S238"/>
    <mergeCell ref="G249:G253"/>
    <mergeCell ref="W239:W243"/>
    <mergeCell ref="U254:U257"/>
    <mergeCell ref="D314:D318"/>
    <mergeCell ref="G314:G318"/>
    <mergeCell ref="W259:W263"/>
    <mergeCell ref="X259:X263"/>
    <mergeCell ref="C269:C273"/>
    <mergeCell ref="D269:D273"/>
    <mergeCell ref="E269:E273"/>
    <mergeCell ref="F269:F273"/>
    <mergeCell ref="G269:G273"/>
    <mergeCell ref="H269:H273"/>
    <mergeCell ref="V309:V312"/>
    <mergeCell ref="W264:W268"/>
    <mergeCell ref="G279:G283"/>
    <mergeCell ref="R279:R283"/>
    <mergeCell ref="H289:H293"/>
    <mergeCell ref="R264:R268"/>
    <mergeCell ref="C254:C258"/>
    <mergeCell ref="D254:D258"/>
    <mergeCell ref="V274:V277"/>
    <mergeCell ref="W274:W278"/>
    <mergeCell ref="E274:E278"/>
    <mergeCell ref="X274:X278"/>
    <mergeCell ref="W269:W273"/>
    <mergeCell ref="S259:S262"/>
    <mergeCell ref="T259:T262"/>
    <mergeCell ref="U259:U262"/>
    <mergeCell ref="S264:S267"/>
    <mergeCell ref="T264:T267"/>
    <mergeCell ref="U264:U267"/>
    <mergeCell ref="U269:U272"/>
    <mergeCell ref="S274:S277"/>
    <mergeCell ref="W284:W288"/>
    <mergeCell ref="F299:F303"/>
    <mergeCell ref="G299:G303"/>
    <mergeCell ref="H299:H303"/>
    <mergeCell ref="F289:F293"/>
    <mergeCell ref="G289:G293"/>
    <mergeCell ref="R289:R293"/>
    <mergeCell ref="H294:H298"/>
    <mergeCell ref="Q294:Q298"/>
    <mergeCell ref="R294:R298"/>
    <mergeCell ref="V314:V317"/>
    <mergeCell ref="C445:C449"/>
    <mergeCell ref="F400:F404"/>
    <mergeCell ref="G400:G404"/>
    <mergeCell ref="D445:D449"/>
    <mergeCell ref="E445:E449"/>
    <mergeCell ref="F445:F449"/>
    <mergeCell ref="G445:G449"/>
    <mergeCell ref="H445:H449"/>
    <mergeCell ref="Q445:Q449"/>
    <mergeCell ref="R445:R449"/>
    <mergeCell ref="C415:C419"/>
    <mergeCell ref="D415:D419"/>
    <mergeCell ref="E415:E419"/>
    <mergeCell ref="F440:F444"/>
    <mergeCell ref="G440:G444"/>
    <mergeCell ref="V440:V443"/>
    <mergeCell ref="V425:V428"/>
    <mergeCell ref="H425:H429"/>
    <mergeCell ref="R425:R429"/>
    <mergeCell ref="E400:E404"/>
    <mergeCell ref="D440:D444"/>
    <mergeCell ref="G319:G323"/>
    <mergeCell ref="W425:W429"/>
    <mergeCell ref="W430:W434"/>
    <mergeCell ref="E314:E318"/>
    <mergeCell ref="V390:V393"/>
    <mergeCell ref="C440:C444"/>
    <mergeCell ref="C430:C434"/>
    <mergeCell ref="D430:D434"/>
    <mergeCell ref="V415:V418"/>
    <mergeCell ref="C314:C318"/>
    <mergeCell ref="G395:G399"/>
    <mergeCell ref="H395:H399"/>
    <mergeCell ref="F375:F379"/>
    <mergeCell ref="G375:G379"/>
    <mergeCell ref="H375:H379"/>
    <mergeCell ref="Q375:Q379"/>
    <mergeCell ref="R375:R379"/>
    <mergeCell ref="D334:D338"/>
    <mergeCell ref="D329:D333"/>
    <mergeCell ref="D385:D389"/>
    <mergeCell ref="F314:F318"/>
    <mergeCell ref="Q314:Q318"/>
    <mergeCell ref="C400:C404"/>
    <mergeCell ref="D400:D404"/>
    <mergeCell ref="E355:E359"/>
    <mergeCell ref="F355:F359"/>
    <mergeCell ref="E370:E374"/>
    <mergeCell ref="C375:C379"/>
    <mergeCell ref="D375:D379"/>
    <mergeCell ref="E375:E379"/>
    <mergeCell ref="D360:D364"/>
    <mergeCell ref="H334:H338"/>
    <mergeCell ref="G425:G429"/>
    <mergeCell ref="E334:E338"/>
    <mergeCell ref="C360:C364"/>
    <mergeCell ref="D348:D349"/>
    <mergeCell ref="D370:D374"/>
    <mergeCell ref="F334:F338"/>
    <mergeCell ref="Q319:Q323"/>
    <mergeCell ref="R319:R323"/>
    <mergeCell ref="C355:C359"/>
    <mergeCell ref="E348:E349"/>
    <mergeCell ref="F348:F349"/>
    <mergeCell ref="Q329:Q333"/>
    <mergeCell ref="C425:C429"/>
    <mergeCell ref="D425:D429"/>
    <mergeCell ref="E425:E429"/>
    <mergeCell ref="F425:F429"/>
    <mergeCell ref="Q425:Q429"/>
    <mergeCell ref="C405:C409"/>
    <mergeCell ref="D405:D409"/>
    <mergeCell ref="F395:F399"/>
    <mergeCell ref="F405:F409"/>
    <mergeCell ref="G405:G409"/>
    <mergeCell ref="Q395:Q399"/>
    <mergeCell ref="E385:E389"/>
    <mergeCell ref="E390:E394"/>
    <mergeCell ref="F390:F394"/>
    <mergeCell ref="G390:G394"/>
    <mergeCell ref="H390:H394"/>
    <mergeCell ref="Q390:Q394"/>
    <mergeCell ref="R395:R399"/>
    <mergeCell ref="R360:R364"/>
    <mergeCell ref="C385:C389"/>
    <mergeCell ref="D324:D328"/>
    <mergeCell ref="C350:C354"/>
    <mergeCell ref="D350:D354"/>
    <mergeCell ref="E350:E354"/>
    <mergeCell ref="F350:F354"/>
    <mergeCell ref="R355:R359"/>
    <mergeCell ref="G334:G338"/>
    <mergeCell ref="C370:C374"/>
    <mergeCell ref="C365:C369"/>
    <mergeCell ref="C380:C384"/>
    <mergeCell ref="C390:C394"/>
    <mergeCell ref="D390:D394"/>
    <mergeCell ref="V355:V358"/>
    <mergeCell ref="W355:W359"/>
    <mergeCell ref="X355:X359"/>
    <mergeCell ref="H319:H323"/>
    <mergeCell ref="X279:X283"/>
    <mergeCell ref="W314:W318"/>
    <mergeCell ref="V299:V302"/>
    <mergeCell ref="V304:V307"/>
    <mergeCell ref="W304:W308"/>
    <mergeCell ref="H314:H318"/>
    <mergeCell ref="W329:W333"/>
    <mergeCell ref="T279:T282"/>
    <mergeCell ref="U279:U282"/>
    <mergeCell ref="S284:S287"/>
    <mergeCell ref="T284:T287"/>
    <mergeCell ref="U284:U287"/>
    <mergeCell ref="S289:S292"/>
    <mergeCell ref="T289:T292"/>
    <mergeCell ref="U289:U292"/>
    <mergeCell ref="S294:S297"/>
    <mergeCell ref="T294:T297"/>
    <mergeCell ref="X329:X333"/>
    <mergeCell ref="R314:R318"/>
    <mergeCell ref="Q355:Q359"/>
    <mergeCell ref="W339:W343"/>
    <mergeCell ref="X365:X369"/>
    <mergeCell ref="R348:R349"/>
    <mergeCell ref="V360:V363"/>
    <mergeCell ref="W360:W364"/>
    <mergeCell ref="X360:X364"/>
    <mergeCell ref="G380:G384"/>
    <mergeCell ref="H380:H384"/>
    <mergeCell ref="Q380:Q384"/>
    <mergeCell ref="R380:R384"/>
    <mergeCell ref="R334:R338"/>
    <mergeCell ref="S334:S337"/>
    <mergeCell ref="T334:T337"/>
    <mergeCell ref="U334:U337"/>
    <mergeCell ref="S339:S342"/>
    <mergeCell ref="T339:T342"/>
    <mergeCell ref="U339:U342"/>
    <mergeCell ref="S350:S353"/>
    <mergeCell ref="R370:R374"/>
    <mergeCell ref="V370:V373"/>
    <mergeCell ref="W370:W374"/>
    <mergeCell ref="X370:X374"/>
    <mergeCell ref="Q334:Q338"/>
    <mergeCell ref="G355:G359"/>
    <mergeCell ref="H355:H359"/>
    <mergeCell ref="S360:S363"/>
    <mergeCell ref="S370:S373"/>
    <mergeCell ref="X334:X338"/>
    <mergeCell ref="V324:V327"/>
    <mergeCell ref="X309:X313"/>
    <mergeCell ref="W324:W328"/>
    <mergeCell ref="X324:X328"/>
    <mergeCell ref="G304:G308"/>
    <mergeCell ref="R239:R243"/>
    <mergeCell ref="V239:V242"/>
    <mergeCell ref="C239:C243"/>
    <mergeCell ref="D239:D243"/>
    <mergeCell ref="V244:V247"/>
    <mergeCell ref="W244:W248"/>
    <mergeCell ref="E244:E248"/>
    <mergeCell ref="F244:F248"/>
    <mergeCell ref="C244:C248"/>
    <mergeCell ref="D244:D248"/>
    <mergeCell ref="X244:X248"/>
    <mergeCell ref="G244:G248"/>
    <mergeCell ref="H244:H248"/>
    <mergeCell ref="Q244:Q248"/>
    <mergeCell ref="R244:R248"/>
    <mergeCell ref="V294:V297"/>
    <mergeCell ref="W294:W298"/>
    <mergeCell ref="X294:X298"/>
    <mergeCell ref="C279:C283"/>
    <mergeCell ref="D279:D283"/>
    <mergeCell ref="X299:X303"/>
    <mergeCell ref="Q299:Q303"/>
    <mergeCell ref="R299:R303"/>
    <mergeCell ref="E279:E283"/>
    <mergeCell ref="F279:F283"/>
    <mergeCell ref="D319:D323"/>
    <mergeCell ref="E319:E323"/>
    <mergeCell ref="F319:F323"/>
    <mergeCell ref="X223:X227"/>
    <mergeCell ref="Q237:Q238"/>
    <mergeCell ref="C228:C232"/>
    <mergeCell ref="D228:D232"/>
    <mergeCell ref="U237:U238"/>
    <mergeCell ref="X228:X232"/>
    <mergeCell ref="T237:T238"/>
    <mergeCell ref="T233:U233"/>
    <mergeCell ref="E239:E243"/>
    <mergeCell ref="F239:F243"/>
    <mergeCell ref="G239:G243"/>
    <mergeCell ref="H284:H288"/>
    <mergeCell ref="R284:R288"/>
    <mergeCell ref="C284:C288"/>
    <mergeCell ref="D284:D288"/>
    <mergeCell ref="E284:E288"/>
    <mergeCell ref="F284:F288"/>
    <mergeCell ref="G284:G288"/>
    <mergeCell ref="V223:V226"/>
    <mergeCell ref="V279:V282"/>
    <mergeCell ref="V284:V287"/>
    <mergeCell ref="V269:V272"/>
    <mergeCell ref="V254:V257"/>
    <mergeCell ref="U274:U277"/>
    <mergeCell ref="U244:U247"/>
    <mergeCell ref="X284:X288"/>
    <mergeCell ref="U249:U252"/>
    <mergeCell ref="S254:S257"/>
    <mergeCell ref="T254:T257"/>
    <mergeCell ref="C218:C222"/>
    <mergeCell ref="D218:D222"/>
    <mergeCell ref="T239:T242"/>
    <mergeCell ref="S239:S242"/>
    <mergeCell ref="E218:E222"/>
    <mergeCell ref="F218:F222"/>
    <mergeCell ref="C237:C238"/>
    <mergeCell ref="E228:E232"/>
    <mergeCell ref="F254:F258"/>
    <mergeCell ref="G254:G258"/>
    <mergeCell ref="H254:H258"/>
    <mergeCell ref="Q254:Q258"/>
    <mergeCell ref="R254:R258"/>
    <mergeCell ref="F274:F278"/>
    <mergeCell ref="G274:G278"/>
    <mergeCell ref="H274:H278"/>
    <mergeCell ref="Q274:Q278"/>
    <mergeCell ref="E249:E253"/>
    <mergeCell ref="F249:F253"/>
    <mergeCell ref="Q269:Q273"/>
    <mergeCell ref="R269:R273"/>
    <mergeCell ref="R249:R253"/>
    <mergeCell ref="T274:T277"/>
    <mergeCell ref="S244:S247"/>
    <mergeCell ref="T244:T247"/>
    <mergeCell ref="S249:S252"/>
    <mergeCell ref="X289:X293"/>
    <mergeCell ref="V385:V388"/>
    <mergeCell ref="W385:W389"/>
    <mergeCell ref="X385:X389"/>
    <mergeCell ref="F385:F389"/>
    <mergeCell ref="G385:G389"/>
    <mergeCell ref="H385:H389"/>
    <mergeCell ref="Q385:Q389"/>
    <mergeCell ref="R385:R389"/>
    <mergeCell ref="H365:H369"/>
    <mergeCell ref="Q365:Q369"/>
    <mergeCell ref="R365:R369"/>
    <mergeCell ref="V375:V378"/>
    <mergeCell ref="W375:W379"/>
    <mergeCell ref="X375:X379"/>
    <mergeCell ref="G370:G374"/>
    <mergeCell ref="H370:H374"/>
    <mergeCell ref="Q370:Q374"/>
    <mergeCell ref="F365:F369"/>
    <mergeCell ref="G365:G369"/>
    <mergeCell ref="F370:F374"/>
    <mergeCell ref="V380:V383"/>
    <mergeCell ref="W380:W384"/>
    <mergeCell ref="X380:X384"/>
    <mergeCell ref="V365:V368"/>
    <mergeCell ref="Q289:Q293"/>
    <mergeCell ref="X319:X323"/>
    <mergeCell ref="X304:X308"/>
    <mergeCell ref="W365:W369"/>
    <mergeCell ref="G360:G364"/>
    <mergeCell ref="H360:H364"/>
    <mergeCell ref="Q360:Q364"/>
    <mergeCell ref="W415:W419"/>
    <mergeCell ref="X415:X419"/>
    <mergeCell ref="C420:C424"/>
    <mergeCell ref="D420:D424"/>
    <mergeCell ref="E420:E424"/>
    <mergeCell ref="F420:F424"/>
    <mergeCell ref="G420:G424"/>
    <mergeCell ref="H420:H424"/>
    <mergeCell ref="Q420:Q424"/>
    <mergeCell ref="R420:R424"/>
    <mergeCell ref="G415:G419"/>
    <mergeCell ref="H415:H419"/>
    <mergeCell ref="Q415:Q419"/>
    <mergeCell ref="R415:R419"/>
    <mergeCell ref="V395:V398"/>
    <mergeCell ref="W395:W399"/>
    <mergeCell ref="X395:X399"/>
    <mergeCell ref="C410:C414"/>
    <mergeCell ref="D410:D414"/>
    <mergeCell ref="E410:E414"/>
    <mergeCell ref="F410:F414"/>
    <mergeCell ref="G410:G414"/>
    <mergeCell ref="H410:H414"/>
    <mergeCell ref="Q410:Q414"/>
    <mergeCell ref="X405:X409"/>
    <mergeCell ref="S400:S403"/>
    <mergeCell ref="T400:T403"/>
    <mergeCell ref="U400:U403"/>
    <mergeCell ref="S405:S408"/>
    <mergeCell ref="T405:T408"/>
    <mergeCell ref="U405:U408"/>
    <mergeCell ref="E405:E409"/>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F67:F71"/>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C168:C172"/>
    <mergeCell ref="E52:E56"/>
    <mergeCell ref="F52:F56"/>
    <mergeCell ref="C57:C61"/>
    <mergeCell ref="D57:D61"/>
    <mergeCell ref="E264:E268"/>
    <mergeCell ref="F264:F268"/>
    <mergeCell ref="G264:G268"/>
    <mergeCell ref="H264:H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F324:F328"/>
    <mergeCell ref="G324:G328"/>
    <mergeCell ref="R324:R328"/>
    <mergeCell ref="R309:R313"/>
    <mergeCell ref="Q188:Q191"/>
    <mergeCell ref="L237:N237"/>
    <mergeCell ref="C67:C71"/>
    <mergeCell ref="D67:D71"/>
    <mergeCell ref="E67:E71"/>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C52:C56"/>
    <mergeCell ref="D52:D56"/>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1" manualBreakCount="11">
    <brk id="41" min="2" max="23" man="1"/>
    <brk id="81" min="2" max="23" man="1"/>
    <brk id="118" min="2" max="23" man="1"/>
    <brk id="157" min="2" max="23" man="1"/>
    <brk id="197" min="2" max="23" man="1"/>
    <brk id="235" min="2" max="23" man="1"/>
    <brk id="273" min="2" max="23" man="1"/>
    <brk id="313" min="2" max="23" man="1"/>
    <brk id="354" min="2" max="23" man="1"/>
    <brk id="394" min="2" max="23" man="1"/>
    <brk id="434"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pageSetUpPr fitToPage="1"/>
  </sheetPr>
  <dimension ref="B1:AH185"/>
  <sheetViews>
    <sheetView showGridLines="0" view="pageBreakPreview" zoomScale="80" zoomScaleNormal="100" zoomScaleSheetLayoutView="80" workbookViewId="0">
      <selection activeCell="A19" sqref="A19"/>
    </sheetView>
  </sheetViews>
  <sheetFormatPr defaultColWidth="7" defaultRowHeight="19.5" customHeight="1"/>
  <cols>
    <col min="1" max="1" width="74" style="111" customWidth="1"/>
    <col min="2" max="3" width="5.6328125" style="111" customWidth="1"/>
    <col min="4" max="4" width="14.36328125" style="111" customWidth="1"/>
    <col min="5" max="5" width="19" style="111" customWidth="1"/>
    <col min="6" max="6" width="13" style="111" customWidth="1"/>
    <col min="7" max="7" width="36" style="111" customWidth="1"/>
    <col min="8" max="8" width="12" style="111" customWidth="1"/>
    <col min="9" max="9" width="12.7265625" style="111" customWidth="1"/>
    <col min="10" max="10" width="7" style="116" customWidth="1"/>
    <col min="11" max="11" width="11.7265625" style="111" customWidth="1"/>
    <col min="12" max="16384" width="7" style="111"/>
  </cols>
  <sheetData>
    <row r="1" spans="2:34" ht="19.5" customHeight="1">
      <c r="F1" s="112"/>
      <c r="I1" s="347"/>
      <c r="K1" s="718" t="s">
        <v>504</v>
      </c>
    </row>
    <row r="2" spans="2:34" ht="19.5" customHeight="1">
      <c r="B2" s="2" t="s">
        <v>252</v>
      </c>
      <c r="I2" s="718"/>
    </row>
    <row r="3" spans="2:34" ht="24" customHeight="1">
      <c r="B3" s="43" t="s">
        <v>298</v>
      </c>
      <c r="E3" s="488" t="s">
        <v>299</v>
      </c>
      <c r="F3" s="713">
        <f>SUM(I62,I124,I185)</f>
        <v>0</v>
      </c>
      <c r="I3" s="348"/>
    </row>
    <row r="4" spans="2:34" s="43" customFormat="1" ht="19.5" customHeight="1">
      <c r="B4" s="43" t="s">
        <v>255</v>
      </c>
      <c r="J4" s="726"/>
      <c r="K4" s="722" t="s">
        <v>212</v>
      </c>
      <c r="AH4" s="726"/>
    </row>
    <row r="5" spans="2:34" s="120" customFormat="1" ht="17.25" customHeight="1">
      <c r="B5" s="910" t="s">
        <v>256</v>
      </c>
      <c r="C5" s="910"/>
      <c r="D5" s="910" t="s">
        <v>258</v>
      </c>
      <c r="E5" s="910" t="s">
        <v>300</v>
      </c>
      <c r="F5" s="913" t="s">
        <v>261</v>
      </c>
      <c r="G5" s="421" t="s">
        <v>301</v>
      </c>
      <c r="H5" s="910" t="s">
        <v>302</v>
      </c>
      <c r="I5" s="914" t="s">
        <v>290</v>
      </c>
      <c r="J5" s="917" t="s">
        <v>271</v>
      </c>
      <c r="K5" s="914" t="s">
        <v>272</v>
      </c>
    </row>
    <row r="6" spans="2:34" s="120" customFormat="1" ht="17.25" customHeight="1">
      <c r="B6" s="911"/>
      <c r="C6" s="911"/>
      <c r="D6" s="911"/>
      <c r="E6" s="911"/>
      <c r="F6" s="913"/>
      <c r="G6" s="121" t="s">
        <v>303</v>
      </c>
      <c r="H6" s="911"/>
      <c r="I6" s="914"/>
      <c r="J6" s="917"/>
      <c r="K6" s="914"/>
    </row>
    <row r="7" spans="2:34" ht="18.75" customHeight="1">
      <c r="B7" s="1091" t="str">
        <f>IF(【4】見・契!B7="","",【4】見・契!B7)</f>
        <v/>
      </c>
      <c r="C7" s="1091"/>
      <c r="D7" s="1093" t="str">
        <f>IF(【4】見・契!D7="","",【4】見・契!D7)</f>
        <v/>
      </c>
      <c r="E7" s="1089" t="str">
        <f>IF(【4】見・契!E7="","",【4】見・契!E7)</f>
        <v/>
      </c>
      <c r="F7" s="1089" t="str">
        <f>IF(【4】見・契!F7="","",【4】見・契!F7)</f>
        <v/>
      </c>
      <c r="G7" s="741" t="str">
        <f>IF(【4】見・契!G7="","",【4】見・契!G7)</f>
        <v/>
      </c>
      <c r="H7" s="1083" t="str">
        <f>IF(【4】見・契!H7="","",【4】見・契!H7)</f>
        <v/>
      </c>
      <c r="I7" s="896" t="str">
        <f>IF(H7="","",(IF(H7="往復",(G8*2),G8)))</f>
        <v/>
      </c>
      <c r="J7" s="1096"/>
      <c r="K7" s="1087" t="str">
        <f>IF(【4】見・契!K7="","",【4】見・契!K7)</f>
        <v/>
      </c>
    </row>
    <row r="8" spans="2:34" ht="18.75" customHeight="1">
      <c r="B8" s="1092"/>
      <c r="C8" s="1092"/>
      <c r="D8" s="1094"/>
      <c r="E8" s="1090"/>
      <c r="F8" s="1090"/>
      <c r="G8" s="349" t="str">
        <f>IF(【4】見・契!G8="","",【4】見・契!G8)</f>
        <v/>
      </c>
      <c r="H8" s="1084"/>
      <c r="I8" s="897"/>
      <c r="J8" s="1097"/>
      <c r="K8" s="1088"/>
    </row>
    <row r="9" spans="2:34" ht="18.75" customHeight="1">
      <c r="B9" s="1091" t="str">
        <f>IF(【4】見・契!B9="","",【4】見・契!B9)</f>
        <v/>
      </c>
      <c r="C9" s="1091"/>
      <c r="D9" s="1093" t="str">
        <f>IF(【4】見・契!D9="","",【4】見・契!D9)</f>
        <v/>
      </c>
      <c r="E9" s="1089" t="str">
        <f>IF(【4】見・契!E9="","",【4】見・契!E9)</f>
        <v/>
      </c>
      <c r="F9" s="1089" t="str">
        <f>IF(【4】見・契!F9="","",【4】見・契!F9)</f>
        <v/>
      </c>
      <c r="G9" s="741" t="str">
        <f>IF(【4】見・契!G9="","",【4】見・契!G9)</f>
        <v/>
      </c>
      <c r="H9" s="1083" t="str">
        <f>IF(【4】見・契!H9="","",【4】見・契!H9)</f>
        <v/>
      </c>
      <c r="I9" s="896" t="str">
        <f t="shared" ref="I9" si="0">IF(H9="","",(IF(H9="往復",(G10*2),G10)))</f>
        <v/>
      </c>
      <c r="J9" s="1096"/>
      <c r="K9" s="1087" t="str">
        <f>IF(【4】見・契!K9="","",【4】見・契!K9)</f>
        <v/>
      </c>
    </row>
    <row r="10" spans="2:34" ht="18.75" customHeight="1">
      <c r="B10" s="1092"/>
      <c r="C10" s="1092"/>
      <c r="D10" s="1094"/>
      <c r="E10" s="1090"/>
      <c r="F10" s="1090"/>
      <c r="G10" s="349" t="str">
        <f>IF(【4】見・契!G10="","",【4】見・契!G10)</f>
        <v/>
      </c>
      <c r="H10" s="1084"/>
      <c r="I10" s="897"/>
      <c r="J10" s="1097"/>
      <c r="K10" s="1088"/>
    </row>
    <row r="11" spans="2:34" ht="18.75" customHeight="1">
      <c r="B11" s="1091" t="str">
        <f>IF(【4】見・契!B11="","",【4】見・契!B11)</f>
        <v/>
      </c>
      <c r="C11" s="1091"/>
      <c r="D11" s="1093" t="str">
        <f>IF(【4】見・契!D11="","",【4】見・契!D11)</f>
        <v/>
      </c>
      <c r="E11" s="1089" t="str">
        <f>IF(【4】見・契!E11="","",【4】見・契!E11)</f>
        <v/>
      </c>
      <c r="F11" s="1089" t="str">
        <f>IF(【4】見・契!F11="","",【4】見・契!F11)</f>
        <v/>
      </c>
      <c r="G11" s="741" t="str">
        <f>IF(【4】見・契!G11="","",【4】見・契!G11)</f>
        <v/>
      </c>
      <c r="H11" s="1083" t="str">
        <f>IF(【4】見・契!H11="","",【4】見・契!H11)</f>
        <v/>
      </c>
      <c r="I11" s="896" t="str">
        <f t="shared" ref="I11" si="1">IF(H11="","",(IF(H11="往復",(G12*2),G12)))</f>
        <v/>
      </c>
      <c r="J11" s="1096"/>
      <c r="K11" s="1087" t="str">
        <f>IF(【4】見・契!K11="","",【4】見・契!K11)</f>
        <v/>
      </c>
    </row>
    <row r="12" spans="2:34" ht="18.75" customHeight="1">
      <c r="B12" s="1092"/>
      <c r="C12" s="1092"/>
      <c r="D12" s="1094"/>
      <c r="E12" s="1090"/>
      <c r="F12" s="1090"/>
      <c r="G12" s="349" t="str">
        <f>IF(【4】見・契!G12="","",【4】見・契!G12)</f>
        <v/>
      </c>
      <c r="H12" s="1084"/>
      <c r="I12" s="897"/>
      <c r="J12" s="1097"/>
      <c r="K12" s="1088"/>
    </row>
    <row r="13" spans="2:34" ht="18.75" customHeight="1">
      <c r="B13" s="1091" t="str">
        <f>IF(【4】見・契!B13="","",【4】見・契!B13)</f>
        <v/>
      </c>
      <c r="C13" s="1091"/>
      <c r="D13" s="1093" t="str">
        <f>IF(【4】見・契!D13="","",【4】見・契!D13)</f>
        <v/>
      </c>
      <c r="E13" s="1089" t="str">
        <f>IF(【4】見・契!E13="","",【4】見・契!E13)</f>
        <v/>
      </c>
      <c r="F13" s="1089" t="str">
        <f>IF(【4】見・契!F13="","",【4】見・契!F13)</f>
        <v/>
      </c>
      <c r="G13" s="741" t="str">
        <f>IF(【4】見・契!G13="","",【4】見・契!G13)</f>
        <v/>
      </c>
      <c r="H13" s="1083" t="str">
        <f>IF(【4】見・契!H13="","",【4】見・契!H13)</f>
        <v/>
      </c>
      <c r="I13" s="896" t="str">
        <f t="shared" ref="I13" si="2">IF(H13="","",(IF(H13="往復",(G14*2),G14)))</f>
        <v/>
      </c>
      <c r="J13" s="1096"/>
      <c r="K13" s="1087" t="str">
        <f>IF(【4】見・契!K13="","",【4】見・契!K13)</f>
        <v/>
      </c>
    </row>
    <row r="14" spans="2:34" ht="18.75" customHeight="1">
      <c r="B14" s="1092"/>
      <c r="C14" s="1092"/>
      <c r="D14" s="1094"/>
      <c r="E14" s="1090"/>
      <c r="F14" s="1090"/>
      <c r="G14" s="349" t="str">
        <f>IF(【4】見・契!G14="","",【4】見・契!G14)</f>
        <v/>
      </c>
      <c r="H14" s="1084"/>
      <c r="I14" s="897"/>
      <c r="J14" s="1097"/>
      <c r="K14" s="1088"/>
    </row>
    <row r="15" spans="2:34" ht="18.75" customHeight="1">
      <c r="B15" s="1091" t="str">
        <f>IF(【4】見・契!B15="","",【4】見・契!B15)</f>
        <v/>
      </c>
      <c r="C15" s="1091"/>
      <c r="D15" s="1093" t="str">
        <f>IF(【4】見・契!D15="","",【4】見・契!D15)</f>
        <v/>
      </c>
      <c r="E15" s="1089" t="str">
        <f>IF(【4】見・契!E15="","",【4】見・契!E15)</f>
        <v/>
      </c>
      <c r="F15" s="1089" t="str">
        <f>IF(【4】見・契!F15="","",【4】見・契!F15)</f>
        <v/>
      </c>
      <c r="G15" s="741" t="str">
        <f>IF(【4】見・契!G15="","",【4】見・契!G15)</f>
        <v/>
      </c>
      <c r="H15" s="1083" t="str">
        <f>IF(【4】見・契!H15="","",【4】見・契!H15)</f>
        <v/>
      </c>
      <c r="I15" s="896" t="str">
        <f t="shared" ref="I15" si="3">IF(H15="","",(IF(H15="往復",(G16*2),G16)))</f>
        <v/>
      </c>
      <c r="J15" s="1096"/>
      <c r="K15" s="1087" t="str">
        <f>IF(【4】見・契!K15="","",【4】見・契!K15)</f>
        <v/>
      </c>
    </row>
    <row r="16" spans="2:34" ht="18.75" customHeight="1">
      <c r="B16" s="1092"/>
      <c r="C16" s="1092"/>
      <c r="D16" s="1094"/>
      <c r="E16" s="1090"/>
      <c r="F16" s="1090"/>
      <c r="G16" s="349" t="str">
        <f>IF(【4】見・契!G16="","",【4】見・契!G16)</f>
        <v/>
      </c>
      <c r="H16" s="1084"/>
      <c r="I16" s="897"/>
      <c r="J16" s="1097"/>
      <c r="K16" s="1088"/>
      <c r="Z16" s="350"/>
    </row>
    <row r="17" spans="2:11" ht="18.75" customHeight="1">
      <c r="B17" s="1091" t="str">
        <f>IF(【4】見・契!B17="","",【4】見・契!B17)</f>
        <v/>
      </c>
      <c r="C17" s="1091"/>
      <c r="D17" s="1093" t="str">
        <f>IF(【4】見・契!D17="","",【4】見・契!D17)</f>
        <v/>
      </c>
      <c r="E17" s="1089" t="str">
        <f>IF(【4】見・契!E17="","",【4】見・契!E17)</f>
        <v/>
      </c>
      <c r="F17" s="1089" t="str">
        <f>IF(【4】見・契!F17="","",【4】見・契!F17)</f>
        <v/>
      </c>
      <c r="G17" s="741" t="str">
        <f>IF(【4】見・契!G17="","",【4】見・契!G17)</f>
        <v/>
      </c>
      <c r="H17" s="1083" t="str">
        <f>IF(【4】見・契!H17="","",【4】見・契!H17)</f>
        <v/>
      </c>
      <c r="I17" s="896" t="str">
        <f t="shared" ref="I17" si="4">IF(H17="","",(IF(H17="往復",(G18*2),G18)))</f>
        <v/>
      </c>
      <c r="J17" s="1096"/>
      <c r="K17" s="1087" t="str">
        <f>IF(【4】見・契!K17="","",【4】見・契!K17)</f>
        <v/>
      </c>
    </row>
    <row r="18" spans="2:11" ht="18.75" customHeight="1">
      <c r="B18" s="1092"/>
      <c r="C18" s="1092"/>
      <c r="D18" s="1094"/>
      <c r="E18" s="1090"/>
      <c r="F18" s="1090"/>
      <c r="G18" s="349" t="str">
        <f>IF(【4】見・契!G18="","",【4】見・契!G18)</f>
        <v/>
      </c>
      <c r="H18" s="1084"/>
      <c r="I18" s="897"/>
      <c r="J18" s="1097"/>
      <c r="K18" s="1088"/>
    </row>
    <row r="19" spans="2:11" ht="18.75" customHeight="1">
      <c r="B19" s="1091" t="str">
        <f>IF(【4】見・契!B19="","",【4】見・契!B19)</f>
        <v/>
      </c>
      <c r="C19" s="1091"/>
      <c r="D19" s="1093" t="str">
        <f>IF(【4】見・契!D19="","",【4】見・契!D19)</f>
        <v/>
      </c>
      <c r="E19" s="1089" t="str">
        <f>IF(【4】見・契!E19="","",【4】見・契!E19)</f>
        <v/>
      </c>
      <c r="F19" s="1089" t="str">
        <f>IF(【4】見・契!F19="","",【4】見・契!F19)</f>
        <v/>
      </c>
      <c r="G19" s="741" t="str">
        <f>IF(【4】見・契!G19="","",【4】見・契!G19)</f>
        <v/>
      </c>
      <c r="H19" s="1083" t="str">
        <f>IF(【4】見・契!H19="","",【4】見・契!H19)</f>
        <v/>
      </c>
      <c r="I19" s="896" t="str">
        <f t="shared" ref="I19" si="5">IF(H19="","",(IF(H19="往復",(G20*2),G20)))</f>
        <v/>
      </c>
      <c r="J19" s="1096"/>
      <c r="K19" s="1087" t="str">
        <f>IF(【4】見・契!K19="","",【4】見・契!K19)</f>
        <v/>
      </c>
    </row>
    <row r="20" spans="2:11" ht="18.75" customHeight="1">
      <c r="B20" s="1092"/>
      <c r="C20" s="1092"/>
      <c r="D20" s="1094"/>
      <c r="E20" s="1090"/>
      <c r="F20" s="1090"/>
      <c r="G20" s="349" t="str">
        <f>IF(【4】見・契!G20="","",【4】見・契!G20)</f>
        <v/>
      </c>
      <c r="H20" s="1084"/>
      <c r="I20" s="897"/>
      <c r="J20" s="1097"/>
      <c r="K20" s="1088"/>
    </row>
    <row r="21" spans="2:11" ht="18.75" customHeight="1">
      <c r="B21" s="1091" t="str">
        <f>IF(【4】見・契!B21="","",【4】見・契!B21)</f>
        <v/>
      </c>
      <c r="C21" s="1091"/>
      <c r="D21" s="1093" t="str">
        <f>IF(【4】見・契!D21="","",【4】見・契!D21)</f>
        <v/>
      </c>
      <c r="E21" s="1089" t="str">
        <f>IF(【4】見・契!E21="","",【4】見・契!E21)</f>
        <v/>
      </c>
      <c r="F21" s="1089" t="str">
        <f>IF(【4】見・契!F21="","",【4】見・契!F21)</f>
        <v/>
      </c>
      <c r="G21" s="741" t="str">
        <f>IF(【4】見・契!G21="","",【4】見・契!G21)</f>
        <v/>
      </c>
      <c r="H21" s="1083" t="str">
        <f>IF(【4】見・契!H21="","",【4】見・契!H21)</f>
        <v/>
      </c>
      <c r="I21" s="896" t="str">
        <f t="shared" ref="I21" si="6">IF(H21="","",(IF(H21="往復",(G22*2),G22)))</f>
        <v/>
      </c>
      <c r="J21" s="1096"/>
      <c r="K21" s="1087" t="str">
        <f>IF(【4】見・契!K21="","",【4】見・契!K21)</f>
        <v/>
      </c>
    </row>
    <row r="22" spans="2:11" ht="18.75" customHeight="1">
      <c r="B22" s="1092"/>
      <c r="C22" s="1092"/>
      <c r="D22" s="1094"/>
      <c r="E22" s="1090"/>
      <c r="F22" s="1090"/>
      <c r="G22" s="349" t="str">
        <f>IF(【4】見・契!G22="","",【4】見・契!G22)</f>
        <v/>
      </c>
      <c r="H22" s="1084"/>
      <c r="I22" s="897"/>
      <c r="J22" s="1097"/>
      <c r="K22" s="1088"/>
    </row>
    <row r="23" spans="2:11" ht="18.75" customHeight="1">
      <c r="B23" s="1091" t="str">
        <f>IF(【4】見・契!B23="","",【4】見・契!B23)</f>
        <v/>
      </c>
      <c r="C23" s="1091"/>
      <c r="D23" s="1093" t="str">
        <f>IF(【4】見・契!D23="","",【4】見・契!D23)</f>
        <v/>
      </c>
      <c r="E23" s="1089" t="str">
        <f>IF(【4】見・契!E23="","",【4】見・契!E23)</f>
        <v/>
      </c>
      <c r="F23" s="1089" t="str">
        <f>IF(【4】見・契!F23="","",【4】見・契!F23)</f>
        <v/>
      </c>
      <c r="G23" s="741" t="str">
        <f>IF(【4】見・契!G23="","",【4】見・契!G23)</f>
        <v/>
      </c>
      <c r="H23" s="1083" t="str">
        <f>IF(【4】見・契!H23="","",【4】見・契!H23)</f>
        <v/>
      </c>
      <c r="I23" s="896" t="str">
        <f t="shared" ref="I23" si="7">IF(H23="","",(IF(H23="往復",(G24*2),G24)))</f>
        <v/>
      </c>
      <c r="J23" s="1096"/>
      <c r="K23" s="1087" t="str">
        <f>IF(【4】見・契!K23="","",【4】見・契!K23)</f>
        <v/>
      </c>
    </row>
    <row r="24" spans="2:11" ht="18.75" customHeight="1">
      <c r="B24" s="1092"/>
      <c r="C24" s="1092"/>
      <c r="D24" s="1094"/>
      <c r="E24" s="1090"/>
      <c r="F24" s="1090"/>
      <c r="G24" s="349" t="str">
        <f>IF(【4】見・契!G24="","",【4】見・契!G24)</f>
        <v/>
      </c>
      <c r="H24" s="1084"/>
      <c r="I24" s="897"/>
      <c r="J24" s="1097"/>
      <c r="K24" s="1088"/>
    </row>
    <row r="25" spans="2:11" ht="18.75" customHeight="1">
      <c r="B25" s="1091" t="str">
        <f>IF(【4】見・契!B25="","",【4】見・契!B25)</f>
        <v/>
      </c>
      <c r="C25" s="1091"/>
      <c r="D25" s="1093" t="str">
        <f>IF(【4】見・契!D25="","",【4】見・契!D25)</f>
        <v/>
      </c>
      <c r="E25" s="1089" t="str">
        <f>IF(【4】見・契!E25="","",【4】見・契!E25)</f>
        <v/>
      </c>
      <c r="F25" s="1089" t="str">
        <f>IF(【4】見・契!F25="","",【4】見・契!F25)</f>
        <v/>
      </c>
      <c r="G25" s="741" t="str">
        <f>IF(【4】見・契!G25="","",【4】見・契!G25)</f>
        <v/>
      </c>
      <c r="H25" s="1083" t="str">
        <f>IF(【4】見・契!H25="","",【4】見・契!H25)</f>
        <v/>
      </c>
      <c r="I25" s="896" t="str">
        <f t="shared" ref="I25" si="8">IF(H25="","",(IF(H25="往復",(G26*2),G26)))</f>
        <v/>
      </c>
      <c r="J25" s="1096"/>
      <c r="K25" s="1087" t="str">
        <f>IF(【4】見・契!K25="","",【4】見・契!K25)</f>
        <v/>
      </c>
    </row>
    <row r="26" spans="2:11" ht="18.75" customHeight="1">
      <c r="B26" s="1092"/>
      <c r="C26" s="1092"/>
      <c r="D26" s="1094"/>
      <c r="E26" s="1090"/>
      <c r="F26" s="1090"/>
      <c r="G26" s="349" t="str">
        <f>IF(【4】見・契!G26="","",【4】見・契!G26)</f>
        <v/>
      </c>
      <c r="H26" s="1084"/>
      <c r="I26" s="897"/>
      <c r="J26" s="1097"/>
      <c r="K26" s="1088"/>
    </row>
    <row r="27" spans="2:11" ht="18.75" customHeight="1">
      <c r="B27" s="1091" t="str">
        <f>IF(【4】見・契!B27="","",【4】見・契!B27)</f>
        <v/>
      </c>
      <c r="C27" s="1091"/>
      <c r="D27" s="1093" t="str">
        <f>IF(【4】見・契!D27="","",【4】見・契!D27)</f>
        <v/>
      </c>
      <c r="E27" s="1089" t="str">
        <f>IF(【4】見・契!E27="","",【4】見・契!E27)</f>
        <v/>
      </c>
      <c r="F27" s="1089" t="str">
        <f>IF(【4】見・契!F27="","",【4】見・契!F27)</f>
        <v/>
      </c>
      <c r="G27" s="741" t="str">
        <f>IF(【4】見・契!G27="","",【4】見・契!G27)</f>
        <v/>
      </c>
      <c r="H27" s="1083" t="str">
        <f>IF(【4】見・契!H27="","",【4】見・契!H27)</f>
        <v/>
      </c>
      <c r="I27" s="896" t="str">
        <f t="shared" ref="I27" si="9">IF(H27="","",(IF(H27="往復",(G28*2),G28)))</f>
        <v/>
      </c>
      <c r="J27" s="1096"/>
      <c r="K27" s="1087" t="str">
        <f>IF(【4】見・契!K27="","",【4】見・契!K27)</f>
        <v/>
      </c>
    </row>
    <row r="28" spans="2:11" ht="18.75" customHeight="1">
      <c r="B28" s="1092"/>
      <c r="C28" s="1092"/>
      <c r="D28" s="1094"/>
      <c r="E28" s="1090"/>
      <c r="F28" s="1090"/>
      <c r="G28" s="349" t="str">
        <f>IF(【4】見・契!G28="","",【4】見・契!G28)</f>
        <v/>
      </c>
      <c r="H28" s="1084"/>
      <c r="I28" s="897"/>
      <c r="J28" s="1097"/>
      <c r="K28" s="1088"/>
    </row>
    <row r="29" spans="2:11" ht="18.75" customHeight="1">
      <c r="B29" s="1091" t="str">
        <f>IF(【4】見・契!B29="","",【4】見・契!B29)</f>
        <v/>
      </c>
      <c r="C29" s="1091"/>
      <c r="D29" s="1093" t="str">
        <f>IF(【4】見・契!D29="","",【4】見・契!D29)</f>
        <v/>
      </c>
      <c r="E29" s="1089" t="str">
        <f>IF(【4】見・契!E29="","",【4】見・契!E29)</f>
        <v/>
      </c>
      <c r="F29" s="1089" t="str">
        <f>IF(【4】見・契!F29="","",【4】見・契!F29)</f>
        <v/>
      </c>
      <c r="G29" s="395" t="str">
        <f>IF(【4】見・契!G29="","",【4】見・契!G29)</f>
        <v/>
      </c>
      <c r="H29" s="1083" t="str">
        <f>IF(【4】見・契!H29="","",【4】見・契!H29)</f>
        <v/>
      </c>
      <c r="I29" s="896" t="str">
        <f t="shared" ref="I29" si="10">IF(H29="","",(IF(H29="往復",(G30*2),G30)))</f>
        <v/>
      </c>
      <c r="J29" s="1096"/>
      <c r="K29" s="1087" t="str">
        <f>IF(【4】見・契!K29="","",【4】見・契!K29)</f>
        <v/>
      </c>
    </row>
    <row r="30" spans="2:11" ht="18.75" customHeight="1">
      <c r="B30" s="1092"/>
      <c r="C30" s="1092"/>
      <c r="D30" s="1094"/>
      <c r="E30" s="1090"/>
      <c r="F30" s="1090"/>
      <c r="G30" s="349" t="str">
        <f>IF(【4】見・契!G30="","",【4】見・契!G30)</f>
        <v/>
      </c>
      <c r="H30" s="1084"/>
      <c r="I30" s="897"/>
      <c r="J30" s="1097"/>
      <c r="K30" s="1088"/>
    </row>
    <row r="31" spans="2:11" ht="18.75" customHeight="1">
      <c r="B31" s="1091" t="str">
        <f>IF(【4】見・契!B31="","",【4】見・契!B31)</f>
        <v/>
      </c>
      <c r="C31" s="1091"/>
      <c r="D31" s="1093" t="str">
        <f>IF(【4】見・契!D31="","",【4】見・契!D31)</f>
        <v/>
      </c>
      <c r="E31" s="1089" t="str">
        <f>IF(【4】見・契!E31="","",【4】見・契!E31)</f>
        <v/>
      </c>
      <c r="F31" s="1089" t="str">
        <f>IF(【4】見・契!F31="","",【4】見・契!F31)</f>
        <v/>
      </c>
      <c r="G31" s="741" t="str">
        <f>IF(【4】見・契!G31="","",【4】見・契!G31)</f>
        <v/>
      </c>
      <c r="H31" s="1083" t="str">
        <f>IF(【4】見・契!H31="","",【4】見・契!H31)</f>
        <v/>
      </c>
      <c r="I31" s="896" t="str">
        <f t="shared" ref="I31" si="11">IF(H31="","",(IF(H31="往復",(G32*2),G32)))</f>
        <v/>
      </c>
      <c r="J31" s="1096"/>
      <c r="K31" s="1087" t="str">
        <f>IF(【4】見・契!K31="","",【4】見・契!K31)</f>
        <v/>
      </c>
    </row>
    <row r="32" spans="2:11" ht="18.75" customHeight="1">
      <c r="B32" s="1092"/>
      <c r="C32" s="1092"/>
      <c r="D32" s="1094"/>
      <c r="E32" s="1090"/>
      <c r="F32" s="1090"/>
      <c r="G32" s="349" t="str">
        <f>IF(【4】見・契!G32="","",【4】見・契!G32)</f>
        <v/>
      </c>
      <c r="H32" s="1084"/>
      <c r="I32" s="897"/>
      <c r="J32" s="1097"/>
      <c r="K32" s="1088"/>
    </row>
    <row r="33" spans="2:11" ht="18.75" customHeight="1">
      <c r="B33" s="1091" t="str">
        <f>IF(【4】見・契!B33="","",【4】見・契!B33)</f>
        <v/>
      </c>
      <c r="C33" s="1091"/>
      <c r="D33" s="1093" t="str">
        <f>IF(【4】見・契!D33="","",【4】見・契!D33)</f>
        <v/>
      </c>
      <c r="E33" s="1089" t="str">
        <f>IF(【4】見・契!E33="","",【4】見・契!E33)</f>
        <v/>
      </c>
      <c r="F33" s="1089" t="str">
        <f>IF(【4】見・契!F33="","",【4】見・契!F33)</f>
        <v/>
      </c>
      <c r="G33" s="741" t="str">
        <f>IF(【4】見・契!G33="","",【4】見・契!G33)</f>
        <v/>
      </c>
      <c r="H33" s="1083" t="str">
        <f>IF(【4】見・契!H33="","",【4】見・契!H33)</f>
        <v/>
      </c>
      <c r="I33" s="896" t="str">
        <f t="shared" ref="I33" si="12">IF(H33="","",(IF(H33="往復",(G34*2),G34)))</f>
        <v/>
      </c>
      <c r="J33" s="1096"/>
      <c r="K33" s="1087" t="str">
        <f>IF(【4】見・契!K33="","",【4】見・契!K33)</f>
        <v/>
      </c>
    </row>
    <row r="34" spans="2:11" ht="18.75" customHeight="1">
      <c r="B34" s="1092"/>
      <c r="C34" s="1092"/>
      <c r="D34" s="1094"/>
      <c r="E34" s="1090"/>
      <c r="F34" s="1090"/>
      <c r="G34" s="349" t="str">
        <f>IF(【4】見・契!G34="","",【4】見・契!G34)</f>
        <v/>
      </c>
      <c r="H34" s="1084"/>
      <c r="I34" s="897"/>
      <c r="J34" s="1097"/>
      <c r="K34" s="1088"/>
    </row>
    <row r="35" spans="2:11" ht="18.75" customHeight="1">
      <c r="B35" s="1091" t="str">
        <f>IF(【4】見・契!B35="","",【4】見・契!B35)</f>
        <v/>
      </c>
      <c r="C35" s="1091"/>
      <c r="D35" s="1093" t="str">
        <f>IF(【4】見・契!D35="","",【4】見・契!D35)</f>
        <v/>
      </c>
      <c r="E35" s="1089" t="str">
        <f>IF(【4】見・契!E35="","",【4】見・契!E35)</f>
        <v/>
      </c>
      <c r="F35" s="1089" t="str">
        <f>IF(【4】見・契!F35="","",【4】見・契!F35)</f>
        <v/>
      </c>
      <c r="G35" s="741" t="str">
        <f>IF(【4】見・契!G35="","",【4】見・契!G35)</f>
        <v/>
      </c>
      <c r="H35" s="1083" t="str">
        <f>IF(【4】見・契!H35="","",【4】見・契!H35)</f>
        <v/>
      </c>
      <c r="I35" s="896" t="str">
        <f t="shared" ref="I35" si="13">IF(H35="","",(IF(H35="往復",(G36*2),G36)))</f>
        <v/>
      </c>
      <c r="J35" s="1096"/>
      <c r="K35" s="1087" t="str">
        <f>IF(【4】見・契!K35="","",【4】見・契!K35)</f>
        <v/>
      </c>
    </row>
    <row r="36" spans="2:11" ht="18.75" customHeight="1">
      <c r="B36" s="1092"/>
      <c r="C36" s="1092"/>
      <c r="D36" s="1094"/>
      <c r="E36" s="1090"/>
      <c r="F36" s="1090"/>
      <c r="G36" s="349" t="str">
        <f>IF(【4】見・契!G36="","",【4】見・契!G36)</f>
        <v/>
      </c>
      <c r="H36" s="1084"/>
      <c r="I36" s="897"/>
      <c r="J36" s="1097"/>
      <c r="K36" s="1088"/>
    </row>
    <row r="37" spans="2:11" ht="18.75" customHeight="1">
      <c r="B37" s="1091" t="str">
        <f>IF(【4】見・契!B37="","",【4】見・契!B37)</f>
        <v/>
      </c>
      <c r="C37" s="1091"/>
      <c r="D37" s="1093" t="str">
        <f>IF(【4】見・契!D37="","",【4】見・契!D37)</f>
        <v/>
      </c>
      <c r="E37" s="1089" t="str">
        <f>IF(【4】見・契!E37="","",【4】見・契!E37)</f>
        <v/>
      </c>
      <c r="F37" s="1089" t="str">
        <f>IF(【4】見・契!F37="","",【4】見・契!F37)</f>
        <v/>
      </c>
      <c r="G37" s="741" t="str">
        <f>IF(【4】見・契!G37="","",【4】見・契!G37)</f>
        <v/>
      </c>
      <c r="H37" s="1083" t="str">
        <f>IF(【4】見・契!H37="","",【4】見・契!H37)</f>
        <v/>
      </c>
      <c r="I37" s="896" t="str">
        <f t="shared" ref="I37" si="14">IF(H37="","",(IF(H37="往復",(G38*2),G38)))</f>
        <v/>
      </c>
      <c r="J37" s="1096"/>
      <c r="K37" s="1087" t="str">
        <f>IF(【4】見・契!K37="","",【4】見・契!K37)</f>
        <v/>
      </c>
    </row>
    <row r="38" spans="2:11" ht="18.75" customHeight="1">
      <c r="B38" s="1092"/>
      <c r="C38" s="1092"/>
      <c r="D38" s="1094"/>
      <c r="E38" s="1090"/>
      <c r="F38" s="1090"/>
      <c r="G38" s="349" t="str">
        <f>IF(【4】見・契!G38="","",【4】見・契!G38)</f>
        <v/>
      </c>
      <c r="H38" s="1084"/>
      <c r="I38" s="897"/>
      <c r="J38" s="1097"/>
      <c r="K38" s="1088"/>
    </row>
    <row r="39" spans="2:11" ht="18.75" customHeight="1">
      <c r="B39" s="1091" t="str">
        <f>IF(【4】見・契!B39="","",【4】見・契!B39)</f>
        <v/>
      </c>
      <c r="C39" s="1091"/>
      <c r="D39" s="1093" t="str">
        <f>IF(【4】見・契!D39="","",【4】見・契!D39)</f>
        <v/>
      </c>
      <c r="E39" s="1089" t="str">
        <f>IF(【4】見・契!E39="","",【4】見・契!E39)</f>
        <v/>
      </c>
      <c r="F39" s="1089" t="str">
        <f>IF(【4】見・契!F39="","",【4】見・契!F39)</f>
        <v/>
      </c>
      <c r="G39" s="741" t="str">
        <f>IF(【4】見・契!G39="","",【4】見・契!G39)</f>
        <v/>
      </c>
      <c r="H39" s="1083" t="str">
        <f>IF(【4】見・契!H39="","",【4】見・契!H39)</f>
        <v/>
      </c>
      <c r="I39" s="896" t="str">
        <f t="shared" ref="I39" si="15">IF(H39="","",(IF(H39="往復",(G40*2),G40)))</f>
        <v/>
      </c>
      <c r="J39" s="1096"/>
      <c r="K39" s="1087" t="str">
        <f>IF(【4】見・契!K39="","",【4】見・契!K39)</f>
        <v/>
      </c>
    </row>
    <row r="40" spans="2:11" ht="18.75" customHeight="1">
      <c r="B40" s="1092"/>
      <c r="C40" s="1092"/>
      <c r="D40" s="1094"/>
      <c r="E40" s="1090"/>
      <c r="F40" s="1090"/>
      <c r="G40" s="349" t="str">
        <f>IF(【4】見・契!G40="","",【4】見・契!G40)</f>
        <v/>
      </c>
      <c r="H40" s="1084"/>
      <c r="I40" s="897"/>
      <c r="J40" s="1097"/>
      <c r="K40" s="1088"/>
    </row>
    <row r="41" spans="2:11" ht="18.75" customHeight="1">
      <c r="B41" s="1091" t="str">
        <f>IF(【4】見・契!B41="","",【4】見・契!B41)</f>
        <v/>
      </c>
      <c r="C41" s="1091"/>
      <c r="D41" s="1093" t="str">
        <f>IF(【4】見・契!D41="","",【4】見・契!D41)</f>
        <v/>
      </c>
      <c r="E41" s="1089" t="str">
        <f>IF(【4】見・契!E41="","",【4】見・契!E41)</f>
        <v/>
      </c>
      <c r="F41" s="1089" t="str">
        <f>IF(【4】見・契!F41="","",【4】見・契!F41)</f>
        <v/>
      </c>
      <c r="G41" s="741" t="str">
        <f>IF(【4】見・契!G41="","",【4】見・契!G41)</f>
        <v/>
      </c>
      <c r="H41" s="1083" t="str">
        <f>IF(【4】見・契!H41="","",【4】見・契!H41)</f>
        <v/>
      </c>
      <c r="I41" s="896" t="str">
        <f t="shared" ref="I41" si="16">IF(H41="","",(IF(H41="往復",(G42*2),G42)))</f>
        <v/>
      </c>
      <c r="J41" s="1096"/>
      <c r="K41" s="1087" t="str">
        <f>IF(【4】見・契!K41="","",【4】見・契!K41)</f>
        <v/>
      </c>
    </row>
    <row r="42" spans="2:11" ht="18.75" customHeight="1">
      <c r="B42" s="1092"/>
      <c r="C42" s="1092"/>
      <c r="D42" s="1094"/>
      <c r="E42" s="1090"/>
      <c r="F42" s="1090"/>
      <c r="G42" s="349" t="str">
        <f>IF(【4】見・契!G42="","",【4】見・契!G42)</f>
        <v/>
      </c>
      <c r="H42" s="1084"/>
      <c r="I42" s="897"/>
      <c r="J42" s="1097"/>
      <c r="K42" s="1088"/>
    </row>
    <row r="43" spans="2:11" ht="18.75" customHeight="1">
      <c r="B43" s="1091" t="str">
        <f>IF(【4】見・契!B43="","",【4】見・契!B43)</f>
        <v/>
      </c>
      <c r="C43" s="1091"/>
      <c r="D43" s="1093" t="str">
        <f>IF(【4】見・契!D43="","",【4】見・契!D43)</f>
        <v/>
      </c>
      <c r="E43" s="1089" t="str">
        <f>IF(【4】見・契!E43="","",【4】見・契!E43)</f>
        <v/>
      </c>
      <c r="F43" s="1089" t="str">
        <f>IF(【4】見・契!F43="","",【4】見・契!F43)</f>
        <v/>
      </c>
      <c r="G43" s="741" t="str">
        <f>IF(【4】見・契!G43="","",【4】見・契!G43)</f>
        <v/>
      </c>
      <c r="H43" s="1083" t="str">
        <f>IF(【4】見・契!H43="","",【4】見・契!H43)</f>
        <v/>
      </c>
      <c r="I43" s="896" t="str">
        <f t="shared" ref="I43" si="17">IF(H43="","",(IF(H43="往復",(G44*2),G44)))</f>
        <v/>
      </c>
      <c r="J43" s="1096"/>
      <c r="K43" s="1087" t="str">
        <f>IF(【4】見・契!K43="","",【4】見・契!K43)</f>
        <v/>
      </c>
    </row>
    <row r="44" spans="2:11" ht="18.75" customHeight="1">
      <c r="B44" s="1092"/>
      <c r="C44" s="1092"/>
      <c r="D44" s="1094"/>
      <c r="E44" s="1090"/>
      <c r="F44" s="1090"/>
      <c r="G44" s="349" t="str">
        <f>IF(【4】見・契!G44="","",【4】見・契!G44)</f>
        <v/>
      </c>
      <c r="H44" s="1084"/>
      <c r="I44" s="897"/>
      <c r="J44" s="1097"/>
      <c r="K44" s="1088"/>
    </row>
    <row r="45" spans="2:11" ht="18.75" customHeight="1">
      <c r="B45" s="1091" t="str">
        <f>IF(【4】見・契!B45="","",【4】見・契!B45)</f>
        <v/>
      </c>
      <c r="C45" s="1091"/>
      <c r="D45" s="1093" t="str">
        <f>IF(【4】見・契!D45="","",【4】見・契!D45)</f>
        <v/>
      </c>
      <c r="E45" s="1089" t="str">
        <f>IF(【4】見・契!E45="","",【4】見・契!E45)</f>
        <v/>
      </c>
      <c r="F45" s="1089" t="str">
        <f>IF(【4】見・契!F45="","",【4】見・契!F45)</f>
        <v/>
      </c>
      <c r="G45" s="741" t="str">
        <f>IF(【4】見・契!G45="","",【4】見・契!G45)</f>
        <v/>
      </c>
      <c r="H45" s="1083" t="str">
        <f>IF(【4】見・契!H45="","",【4】見・契!H45)</f>
        <v/>
      </c>
      <c r="I45" s="896" t="str">
        <f t="shared" ref="I45" si="18">IF(H45="","",(IF(H45="往復",(G46*2),G46)))</f>
        <v/>
      </c>
      <c r="J45" s="1096"/>
      <c r="K45" s="1087" t="str">
        <f>IF(【4】見・契!K45="","",【4】見・契!K45)</f>
        <v/>
      </c>
    </row>
    <row r="46" spans="2:11" ht="18.75" customHeight="1">
      <c r="B46" s="1092"/>
      <c r="C46" s="1092"/>
      <c r="D46" s="1094"/>
      <c r="E46" s="1090"/>
      <c r="F46" s="1090"/>
      <c r="G46" s="349" t="str">
        <f>IF(【4】見・契!G46="","",【4】見・契!G46)</f>
        <v/>
      </c>
      <c r="H46" s="1084"/>
      <c r="I46" s="897"/>
      <c r="J46" s="1097"/>
      <c r="K46" s="1088"/>
    </row>
    <row r="47" spans="2:11" ht="18.75" customHeight="1">
      <c r="B47" s="1091" t="str">
        <f>IF(【4】見・契!B47="","",【4】見・契!B47)</f>
        <v/>
      </c>
      <c r="C47" s="1091"/>
      <c r="D47" s="1093" t="str">
        <f>IF(【4】見・契!D47="","",【4】見・契!D47)</f>
        <v/>
      </c>
      <c r="E47" s="1089" t="str">
        <f>IF(【4】見・契!E47="","",【4】見・契!E47)</f>
        <v/>
      </c>
      <c r="F47" s="1089" t="str">
        <f>IF(【4】見・契!F47="","",【4】見・契!F47)</f>
        <v/>
      </c>
      <c r="G47" s="741" t="str">
        <f>IF(【4】見・契!G47="","",【4】見・契!G47)</f>
        <v/>
      </c>
      <c r="H47" s="1083" t="str">
        <f>IF(【4】見・契!H47="","",【4】見・契!H47)</f>
        <v/>
      </c>
      <c r="I47" s="896" t="str">
        <f t="shared" ref="I47" si="19">IF(H47="","",(IF(H47="往復",(G48*2),G48)))</f>
        <v/>
      </c>
      <c r="J47" s="1096"/>
      <c r="K47" s="1087" t="str">
        <f>IF(【4】見・契!K47="","",【4】見・契!K47)</f>
        <v/>
      </c>
    </row>
    <row r="48" spans="2:11" ht="18.75" customHeight="1">
      <c r="B48" s="1092"/>
      <c r="C48" s="1092"/>
      <c r="D48" s="1094"/>
      <c r="E48" s="1090"/>
      <c r="F48" s="1090"/>
      <c r="G48" s="349" t="str">
        <f>IF(【4】見・契!G48="","",【4】見・契!G48)</f>
        <v/>
      </c>
      <c r="H48" s="1084"/>
      <c r="I48" s="897"/>
      <c r="J48" s="1097"/>
      <c r="K48" s="1088"/>
    </row>
    <row r="49" spans="2:11" ht="18.75" customHeight="1">
      <c r="B49" s="1091" t="str">
        <f>IF(【4】見・契!B49="","",【4】見・契!B49)</f>
        <v/>
      </c>
      <c r="C49" s="1091"/>
      <c r="D49" s="1093" t="str">
        <f>IF(【4】見・契!D49="","",【4】見・契!D49)</f>
        <v/>
      </c>
      <c r="E49" s="1089" t="str">
        <f>IF(【4】見・契!E49="","",【4】見・契!E49)</f>
        <v/>
      </c>
      <c r="F49" s="1089" t="str">
        <f>IF(【4】見・契!F49="","",【4】見・契!F49)</f>
        <v/>
      </c>
      <c r="G49" s="741" t="str">
        <f>IF(【4】見・契!G49="","",【4】見・契!G49)</f>
        <v/>
      </c>
      <c r="H49" s="1083" t="str">
        <f>IF(【4】見・契!H49="","",【4】見・契!H49)</f>
        <v/>
      </c>
      <c r="I49" s="896" t="str">
        <f t="shared" ref="I49" si="20">IF(H49="","",(IF(H49="往復",(G50*2),G50)))</f>
        <v/>
      </c>
      <c r="J49" s="1096"/>
      <c r="K49" s="1087" t="str">
        <f>IF(【4】見・契!K49="","",【4】見・契!K49)</f>
        <v/>
      </c>
    </row>
    <row r="50" spans="2:11" ht="18.75" customHeight="1">
      <c r="B50" s="1092"/>
      <c r="C50" s="1092"/>
      <c r="D50" s="1094"/>
      <c r="E50" s="1090"/>
      <c r="F50" s="1090"/>
      <c r="G50" s="349" t="str">
        <f>IF(【4】見・契!G50="","",【4】見・契!G50)</f>
        <v/>
      </c>
      <c r="H50" s="1084"/>
      <c r="I50" s="897"/>
      <c r="J50" s="1097"/>
      <c r="K50" s="1088"/>
    </row>
    <row r="51" spans="2:11" ht="18.75" customHeight="1">
      <c r="B51" s="1091" t="str">
        <f>IF(【4】見・契!B51="","",【4】見・契!B51)</f>
        <v/>
      </c>
      <c r="C51" s="1091"/>
      <c r="D51" s="1093" t="str">
        <f>IF(【4】見・契!D51="","",【4】見・契!D51)</f>
        <v/>
      </c>
      <c r="E51" s="1089" t="str">
        <f>IF(【4】見・契!E51="","",【4】見・契!E51)</f>
        <v/>
      </c>
      <c r="F51" s="1089" t="str">
        <f>IF(【4】見・契!F51="","",【4】見・契!F51)</f>
        <v/>
      </c>
      <c r="G51" s="741" t="str">
        <f>IF(【4】見・契!G51="","",【4】見・契!G51)</f>
        <v/>
      </c>
      <c r="H51" s="1083" t="str">
        <f>IF(【4】見・契!H51="","",【4】見・契!H51)</f>
        <v/>
      </c>
      <c r="I51" s="896" t="str">
        <f t="shared" ref="I51" si="21">IF(H51="","",(IF(H51="往復",(G52*2),G52)))</f>
        <v/>
      </c>
      <c r="J51" s="1096"/>
      <c r="K51" s="1087" t="str">
        <f>IF(【4】見・契!K51="","",【4】見・契!K51)</f>
        <v/>
      </c>
    </row>
    <row r="52" spans="2:11" ht="18.75" customHeight="1">
      <c r="B52" s="1092"/>
      <c r="C52" s="1092"/>
      <c r="D52" s="1094"/>
      <c r="E52" s="1090"/>
      <c r="F52" s="1090"/>
      <c r="G52" s="349" t="str">
        <f>IF(【4】見・契!G52="","",【4】見・契!G52)</f>
        <v/>
      </c>
      <c r="H52" s="1084"/>
      <c r="I52" s="897"/>
      <c r="J52" s="1097"/>
      <c r="K52" s="1088"/>
    </row>
    <row r="53" spans="2:11" ht="18.75" customHeight="1">
      <c r="B53" s="1091" t="str">
        <f>IF(【4】見・契!B53="","",【4】見・契!B53)</f>
        <v/>
      </c>
      <c r="C53" s="1091"/>
      <c r="D53" s="1093" t="str">
        <f>IF(【4】見・契!D53="","",【4】見・契!D53)</f>
        <v/>
      </c>
      <c r="E53" s="1089" t="str">
        <f>IF(【4】見・契!E53="","",【4】見・契!E53)</f>
        <v/>
      </c>
      <c r="F53" s="1089" t="str">
        <f>IF(【4】見・契!F53="","",【4】見・契!F53)</f>
        <v/>
      </c>
      <c r="G53" s="741" t="str">
        <f>IF(【4】見・契!G53="","",【4】見・契!G53)</f>
        <v/>
      </c>
      <c r="H53" s="1083" t="str">
        <f>IF(【4】見・契!H53="","",【4】見・契!H53)</f>
        <v/>
      </c>
      <c r="I53" s="896" t="str">
        <f t="shared" ref="I53" si="22">IF(H53="","",(IF(H53="往復",(G54*2),G54)))</f>
        <v/>
      </c>
      <c r="J53" s="1096"/>
      <c r="K53" s="1087" t="str">
        <f>IF(【4】見・契!K53="","",【4】見・契!K53)</f>
        <v/>
      </c>
    </row>
    <row r="54" spans="2:11" ht="18.75" customHeight="1">
      <c r="B54" s="1092"/>
      <c r="C54" s="1092"/>
      <c r="D54" s="1094"/>
      <c r="E54" s="1090"/>
      <c r="F54" s="1090"/>
      <c r="G54" s="349" t="str">
        <f>IF(【4】見・契!G54="","",【4】見・契!G54)</f>
        <v/>
      </c>
      <c r="H54" s="1084"/>
      <c r="I54" s="897"/>
      <c r="J54" s="1097"/>
      <c r="K54" s="1088"/>
    </row>
    <row r="55" spans="2:11" ht="18.75" customHeight="1">
      <c r="B55" s="1091" t="str">
        <f>IF(【4】見・契!B55="","",【4】見・契!B55)</f>
        <v/>
      </c>
      <c r="C55" s="1091"/>
      <c r="D55" s="1093" t="str">
        <f>IF(【4】見・契!D55="","",【4】見・契!D55)</f>
        <v/>
      </c>
      <c r="E55" s="1089" t="str">
        <f>IF(【4】見・契!E55="","",【4】見・契!E55)</f>
        <v/>
      </c>
      <c r="F55" s="1089" t="str">
        <f>IF(【4】見・契!F55="","",【4】見・契!F55)</f>
        <v/>
      </c>
      <c r="G55" s="741" t="str">
        <f>IF(【4】見・契!G55="","",【4】見・契!G55)</f>
        <v/>
      </c>
      <c r="H55" s="1083" t="str">
        <f>IF(【4】見・契!H55="","",【4】見・契!H55)</f>
        <v/>
      </c>
      <c r="I55" s="896" t="str">
        <f t="shared" ref="I55" si="23">IF(H55="","",(IF(H55="往復",(G56*2),G56)))</f>
        <v/>
      </c>
      <c r="J55" s="1096"/>
      <c r="K55" s="1087" t="str">
        <f>IF(【4】見・契!K55="","",【4】見・契!K55)</f>
        <v/>
      </c>
    </row>
    <row r="56" spans="2:11" ht="18.75" customHeight="1">
      <c r="B56" s="1092"/>
      <c r="C56" s="1092"/>
      <c r="D56" s="1094"/>
      <c r="E56" s="1090"/>
      <c r="F56" s="1090"/>
      <c r="G56" s="349" t="str">
        <f>IF(【4】見・契!G56="","",【4】見・契!G56)</f>
        <v/>
      </c>
      <c r="H56" s="1084"/>
      <c r="I56" s="897"/>
      <c r="J56" s="1097"/>
      <c r="K56" s="1088"/>
    </row>
    <row r="57" spans="2:11" ht="18.75" customHeight="1">
      <c r="B57" s="1091" t="str">
        <f>IF(【4】見・契!B57="","",【4】見・契!B57)</f>
        <v/>
      </c>
      <c r="C57" s="1091"/>
      <c r="D57" s="1093" t="str">
        <f>IF(【4】見・契!D57="","",【4】見・契!D57)</f>
        <v/>
      </c>
      <c r="E57" s="1089" t="str">
        <f>IF(【4】見・契!E57="","",【4】見・契!E57)</f>
        <v/>
      </c>
      <c r="F57" s="1089" t="str">
        <f>IF(【4】見・契!F57="","",【4】見・契!F57)</f>
        <v/>
      </c>
      <c r="G57" s="741" t="str">
        <f>IF(【4】見・契!G57="","",【4】見・契!G57)</f>
        <v/>
      </c>
      <c r="H57" s="1083" t="str">
        <f>IF(【4】見・契!H57="","",【4】見・契!H57)</f>
        <v/>
      </c>
      <c r="I57" s="896" t="str">
        <f t="shared" ref="I57" si="24">IF(H57="","",(IF(H57="往復",(G58*2),G58)))</f>
        <v/>
      </c>
      <c r="J57" s="1096"/>
      <c r="K57" s="1087" t="str">
        <f>IF(【4】見・契!K57="","",【4】見・契!K57)</f>
        <v/>
      </c>
    </row>
    <row r="58" spans="2:11" ht="18.75" customHeight="1">
      <c r="B58" s="1092"/>
      <c r="C58" s="1092"/>
      <c r="D58" s="1094"/>
      <c r="E58" s="1090"/>
      <c r="F58" s="1090"/>
      <c r="G58" s="349" t="str">
        <f>IF(【4】見・契!G58="","",【4】見・契!G58)</f>
        <v/>
      </c>
      <c r="H58" s="1084"/>
      <c r="I58" s="897"/>
      <c r="J58" s="1097"/>
      <c r="K58" s="1088"/>
    </row>
    <row r="59" spans="2:11" ht="18.75" customHeight="1">
      <c r="B59" s="1091" t="str">
        <f>IF(【4】見・契!B59="","",【4】見・契!B59)</f>
        <v/>
      </c>
      <c r="C59" s="1091"/>
      <c r="D59" s="1093" t="str">
        <f>IF(【4】見・契!D59="","",【4】見・契!D59)</f>
        <v/>
      </c>
      <c r="E59" s="1089" t="str">
        <f>IF(【4】見・契!E59="","",【4】見・契!E59)</f>
        <v/>
      </c>
      <c r="F59" s="1089" t="str">
        <f>IF(【4】見・契!F59="","",【4】見・契!F59)</f>
        <v/>
      </c>
      <c r="G59" s="741" t="str">
        <f>IF(【4】見・契!G59="","",【4】見・契!G59)</f>
        <v/>
      </c>
      <c r="H59" s="1083" t="str">
        <f>IF(【4】見・契!H59="","",【4】見・契!H59)</f>
        <v/>
      </c>
      <c r="I59" s="896" t="str">
        <f>IF(H59="","",(IF(H59="往復",(G60*2),G60)))</f>
        <v/>
      </c>
      <c r="J59" s="1096"/>
      <c r="K59" s="1087" t="str">
        <f>IF(【4】見・契!K59="","",【4】見・契!K59)</f>
        <v/>
      </c>
    </row>
    <row r="60" spans="2:11" ht="18.75" customHeight="1">
      <c r="B60" s="1092"/>
      <c r="C60" s="1092"/>
      <c r="D60" s="1094"/>
      <c r="E60" s="1090"/>
      <c r="F60" s="1090"/>
      <c r="G60" s="349" t="str">
        <f>IF(【4】見・契!G60="","",【4】見・契!G60)</f>
        <v/>
      </c>
      <c r="H60" s="1084"/>
      <c r="I60" s="897"/>
      <c r="J60" s="1097"/>
      <c r="K60" s="1088"/>
    </row>
    <row r="61" spans="2:11" ht="24" customHeight="1">
      <c r="C61" s="123"/>
      <c r="D61" s="123"/>
      <c r="E61" s="123"/>
      <c r="F61" s="123"/>
      <c r="G61" s="123"/>
      <c r="H61" s="124" t="s">
        <v>304</v>
      </c>
      <c r="I61" s="716">
        <f>SUM(I7:I60)</f>
        <v>0</v>
      </c>
    </row>
    <row r="62" spans="2:11" ht="24" customHeight="1">
      <c r="C62" s="123"/>
      <c r="D62" s="123"/>
      <c r="E62" s="123"/>
      <c r="F62" s="123"/>
      <c r="G62" s="123"/>
      <c r="H62" s="124" t="s">
        <v>305</v>
      </c>
      <c r="I62" s="716">
        <f>SUM(I7:I60)/1.1</f>
        <v>0</v>
      </c>
    </row>
    <row r="63" spans="2:11" ht="19.5" customHeight="1">
      <c r="C63" s="123"/>
      <c r="D63" s="123"/>
      <c r="E63" s="123"/>
      <c r="F63" s="123"/>
      <c r="G63" s="123"/>
      <c r="H63" s="126"/>
      <c r="I63" s="125"/>
      <c r="K63" s="718"/>
    </row>
    <row r="64" spans="2:11" ht="19.5" customHeight="1">
      <c r="B64" s="111" t="s">
        <v>306</v>
      </c>
      <c r="I64" s="351"/>
      <c r="K64" s="722" t="s">
        <v>212</v>
      </c>
    </row>
    <row r="65" spans="2:11" ht="19.5" customHeight="1">
      <c r="B65" s="910" t="s">
        <v>256</v>
      </c>
      <c r="C65" s="910"/>
      <c r="D65" s="910" t="s">
        <v>307</v>
      </c>
      <c r="E65" s="915"/>
      <c r="F65" s="913" t="s">
        <v>261</v>
      </c>
      <c r="G65" s="421" t="s">
        <v>301</v>
      </c>
      <c r="H65" s="910" t="s">
        <v>302</v>
      </c>
      <c r="I65" s="914" t="s">
        <v>290</v>
      </c>
      <c r="J65" s="917" t="s">
        <v>271</v>
      </c>
      <c r="K65" s="914" t="s">
        <v>272</v>
      </c>
    </row>
    <row r="66" spans="2:11" ht="19.5" customHeight="1">
      <c r="B66" s="911"/>
      <c r="C66" s="911"/>
      <c r="D66" s="911"/>
      <c r="E66" s="916"/>
      <c r="F66" s="913"/>
      <c r="G66" s="121" t="s">
        <v>303</v>
      </c>
      <c r="H66" s="911"/>
      <c r="I66" s="914"/>
      <c r="J66" s="917"/>
      <c r="K66" s="914"/>
    </row>
    <row r="67" spans="2:11" ht="18.75" customHeight="1">
      <c r="B67" s="1091" t="str">
        <f>IF(【4】見・契!B67="","",【4】見・契!B67)</f>
        <v/>
      </c>
      <c r="C67" s="1091"/>
      <c r="D67" s="1083" t="str">
        <f>IF(【4】見・契!D67="","",【4】見・契!D67)</f>
        <v/>
      </c>
      <c r="E67" s="892"/>
      <c r="F67" s="1089" t="str">
        <f>IF(【4】見・契!F67="","",【4】見・契!F67)</f>
        <v/>
      </c>
      <c r="G67" s="741" t="str">
        <f>IF(【4】見・契!G67="","",【4】見・契!G67)</f>
        <v/>
      </c>
      <c r="H67" s="1083" t="str">
        <f>IF(【4】見・契!H67="","",【4】見・契!H67)</f>
        <v/>
      </c>
      <c r="I67" s="896" t="str">
        <f>IF(H67="","",(IF(H67="往復",(G68*2*D67),G68*D67)))</f>
        <v/>
      </c>
      <c r="J67" s="1095"/>
      <c r="K67" s="1087" t="str">
        <f>IF(【4】見・契!K67="","",【4】見・契!K67)</f>
        <v/>
      </c>
    </row>
    <row r="68" spans="2:11" ht="18.75" customHeight="1">
      <c r="B68" s="1092"/>
      <c r="C68" s="1092"/>
      <c r="D68" s="1084"/>
      <c r="E68" s="893"/>
      <c r="F68" s="1090"/>
      <c r="G68" s="352" t="str">
        <f>IF(【4】見・契!G68="","",【4】見・契!G68)</f>
        <v/>
      </c>
      <c r="H68" s="1084"/>
      <c r="I68" s="897"/>
      <c r="J68" s="1095"/>
      <c r="K68" s="1088"/>
    </row>
    <row r="69" spans="2:11" ht="18.75" customHeight="1">
      <c r="B69" s="1091" t="str">
        <f>IF(【4】見・契!B69="","",【4】見・契!B69)</f>
        <v/>
      </c>
      <c r="C69" s="1091"/>
      <c r="D69" s="1083" t="str">
        <f>IF(【4】見・契!D69="","",【4】見・契!D69)</f>
        <v/>
      </c>
      <c r="E69" s="892"/>
      <c r="F69" s="1089" t="str">
        <f>IF(【4】見・契!F69="","",【4】見・契!F69)</f>
        <v/>
      </c>
      <c r="G69" s="741" t="str">
        <f>IF(【4】見・契!G69="","",【4】見・契!G69)</f>
        <v/>
      </c>
      <c r="H69" s="1083" t="str">
        <f>IF(【4】見・契!H69="","",【4】見・契!H69)</f>
        <v/>
      </c>
      <c r="I69" s="896" t="str">
        <f t="shared" ref="I69" si="25">IF(H69="","",(IF(H69="往復",(G70*2*D69),G70*D69)))</f>
        <v/>
      </c>
      <c r="J69" s="1085"/>
      <c r="K69" s="1087" t="str">
        <f>IF(【4】見・契!K69="","",【4】見・契!K69)</f>
        <v/>
      </c>
    </row>
    <row r="70" spans="2:11" ht="18.75" customHeight="1">
      <c r="B70" s="1092"/>
      <c r="C70" s="1092"/>
      <c r="D70" s="1084"/>
      <c r="E70" s="893"/>
      <c r="F70" s="1090"/>
      <c r="G70" s="352" t="str">
        <f>IF(【4】見・契!G70="","",【4】見・契!G70)</f>
        <v/>
      </c>
      <c r="H70" s="1084"/>
      <c r="I70" s="897"/>
      <c r="J70" s="1086"/>
      <c r="K70" s="1088"/>
    </row>
    <row r="71" spans="2:11" ht="18.75" customHeight="1">
      <c r="B71" s="1091" t="str">
        <f>IF(【4】見・契!B71="","",【4】見・契!B71)</f>
        <v/>
      </c>
      <c r="C71" s="1091"/>
      <c r="D71" s="1083" t="str">
        <f>IF(【4】見・契!D71="","",【4】見・契!D71)</f>
        <v/>
      </c>
      <c r="E71" s="892"/>
      <c r="F71" s="1089" t="str">
        <f>IF(【4】見・契!F71="","",【4】見・契!F71)</f>
        <v/>
      </c>
      <c r="G71" s="741" t="str">
        <f>IF(【4】見・契!G71="","",【4】見・契!G71)</f>
        <v/>
      </c>
      <c r="H71" s="1083" t="str">
        <f>IF(【4】見・契!H71="","",【4】見・契!H71)</f>
        <v/>
      </c>
      <c r="I71" s="896" t="str">
        <f t="shared" ref="I71" si="26">IF(H71="","",(IF(H71="往復",(G72*2*D71),G72*D71)))</f>
        <v/>
      </c>
      <c r="J71" s="1085"/>
      <c r="K71" s="1087" t="str">
        <f>IF(【4】見・契!K71="","",【4】見・契!K71)</f>
        <v/>
      </c>
    </row>
    <row r="72" spans="2:11" ht="18.75" customHeight="1">
      <c r="B72" s="1092"/>
      <c r="C72" s="1092"/>
      <c r="D72" s="1084"/>
      <c r="E72" s="893"/>
      <c r="F72" s="1090"/>
      <c r="G72" s="352" t="str">
        <f>IF(【4】見・契!G72="","",【4】見・契!G72)</f>
        <v/>
      </c>
      <c r="H72" s="1084"/>
      <c r="I72" s="897"/>
      <c r="J72" s="1086"/>
      <c r="K72" s="1088"/>
    </row>
    <row r="73" spans="2:11" ht="18.75" customHeight="1">
      <c r="B73" s="1091" t="str">
        <f>IF(【4】見・契!B73="","",【4】見・契!B73)</f>
        <v/>
      </c>
      <c r="C73" s="1091"/>
      <c r="D73" s="1083" t="str">
        <f>IF(【4】見・契!D73="","",【4】見・契!D73)</f>
        <v/>
      </c>
      <c r="E73" s="892"/>
      <c r="F73" s="1089" t="str">
        <f>IF(【4】見・契!F73="","",【4】見・契!F73)</f>
        <v/>
      </c>
      <c r="G73" s="741" t="str">
        <f>IF(【4】見・契!G73="","",【4】見・契!G73)</f>
        <v/>
      </c>
      <c r="H73" s="1083" t="str">
        <f>IF(【4】見・契!H73="","",【4】見・契!H73)</f>
        <v/>
      </c>
      <c r="I73" s="896" t="str">
        <f t="shared" ref="I73" si="27">IF(H73="","",(IF(H73="往復",(G74*2*D73),G74*D73)))</f>
        <v/>
      </c>
      <c r="J73" s="1085"/>
      <c r="K73" s="1087" t="str">
        <f>IF(【4】見・契!K73="","",【4】見・契!K73)</f>
        <v/>
      </c>
    </row>
    <row r="74" spans="2:11" ht="18.75" customHeight="1">
      <c r="B74" s="1092"/>
      <c r="C74" s="1092"/>
      <c r="D74" s="1084"/>
      <c r="E74" s="893"/>
      <c r="F74" s="1090"/>
      <c r="G74" s="352" t="str">
        <f>IF(【4】見・契!G74="","",【4】見・契!G74)</f>
        <v/>
      </c>
      <c r="H74" s="1084"/>
      <c r="I74" s="897"/>
      <c r="J74" s="1086"/>
      <c r="K74" s="1088"/>
    </row>
    <row r="75" spans="2:11" ht="18.75" customHeight="1">
      <c r="B75" s="1091" t="str">
        <f>IF(【4】見・契!B75="","",【4】見・契!B75)</f>
        <v/>
      </c>
      <c r="C75" s="1091"/>
      <c r="D75" s="1083" t="str">
        <f>IF(【4】見・契!D75="","",【4】見・契!D75)</f>
        <v/>
      </c>
      <c r="E75" s="892"/>
      <c r="F75" s="1089" t="str">
        <f>IF(【4】見・契!F75="","",【4】見・契!F75)</f>
        <v/>
      </c>
      <c r="G75" s="741" t="str">
        <f>IF(【4】見・契!G75="","",【4】見・契!G75)</f>
        <v/>
      </c>
      <c r="H75" s="1083" t="str">
        <f>IF(【4】見・契!H75="","",【4】見・契!H75)</f>
        <v/>
      </c>
      <c r="I75" s="896" t="str">
        <f t="shared" ref="I75" si="28">IF(H75="","",(IF(H75="往復",(G76*2*D75),G76*D75)))</f>
        <v/>
      </c>
      <c r="J75" s="1085"/>
      <c r="K75" s="1087" t="str">
        <f>IF(【4】見・契!K75="","",【4】見・契!K75)</f>
        <v/>
      </c>
    </row>
    <row r="76" spans="2:11" ht="18.75" customHeight="1">
      <c r="B76" s="1092"/>
      <c r="C76" s="1092"/>
      <c r="D76" s="1084"/>
      <c r="E76" s="893"/>
      <c r="F76" s="1090"/>
      <c r="G76" s="352" t="str">
        <f>IF(【4】見・契!G76="","",【4】見・契!G76)</f>
        <v/>
      </c>
      <c r="H76" s="1084"/>
      <c r="I76" s="897"/>
      <c r="J76" s="1086"/>
      <c r="K76" s="1088"/>
    </row>
    <row r="77" spans="2:11" ht="18.75" customHeight="1">
      <c r="B77" s="1091" t="str">
        <f>IF(【4】見・契!B77="","",【4】見・契!B77)</f>
        <v/>
      </c>
      <c r="C77" s="1091"/>
      <c r="D77" s="1083" t="str">
        <f>IF(【4】見・契!D77="","",【4】見・契!D77)</f>
        <v/>
      </c>
      <c r="E77" s="892"/>
      <c r="F77" s="1089" t="str">
        <f>IF(【4】見・契!F77="","",【4】見・契!F77)</f>
        <v/>
      </c>
      <c r="G77" s="741" t="str">
        <f>IF(【4】見・契!G77="","",【4】見・契!G77)</f>
        <v/>
      </c>
      <c r="H77" s="1083" t="str">
        <f>IF(【4】見・契!H77="","",【4】見・契!H77)</f>
        <v/>
      </c>
      <c r="I77" s="896" t="str">
        <f t="shared" ref="I77" si="29">IF(H77="","",(IF(H77="往復",(G78*2*D77),G78*D77)))</f>
        <v/>
      </c>
      <c r="J77" s="1085"/>
      <c r="K77" s="1087" t="str">
        <f>IF(【4】見・契!K77="","",【4】見・契!K77)</f>
        <v/>
      </c>
    </row>
    <row r="78" spans="2:11" ht="18.75" customHeight="1">
      <c r="B78" s="1092"/>
      <c r="C78" s="1092"/>
      <c r="D78" s="1084"/>
      <c r="E78" s="893"/>
      <c r="F78" s="1090"/>
      <c r="G78" s="352" t="str">
        <f>IF(【4】見・契!G78="","",【4】見・契!G78)</f>
        <v/>
      </c>
      <c r="H78" s="1084"/>
      <c r="I78" s="897"/>
      <c r="J78" s="1086"/>
      <c r="K78" s="1088"/>
    </row>
    <row r="79" spans="2:11" ht="18.75" customHeight="1">
      <c r="B79" s="1091" t="str">
        <f>IF(【4】見・契!B79="","",【4】見・契!B79)</f>
        <v/>
      </c>
      <c r="C79" s="1091"/>
      <c r="D79" s="1083" t="str">
        <f>IF(【4】見・契!D79="","",【4】見・契!D79)</f>
        <v/>
      </c>
      <c r="E79" s="892"/>
      <c r="F79" s="1089" t="str">
        <f>IF(【4】見・契!F79="","",【4】見・契!F79)</f>
        <v/>
      </c>
      <c r="G79" s="741" t="str">
        <f>IF(【4】見・契!G79="","",【4】見・契!G79)</f>
        <v/>
      </c>
      <c r="H79" s="1083" t="str">
        <f>IF(【4】見・契!H79="","",【4】見・契!H79)</f>
        <v/>
      </c>
      <c r="I79" s="896" t="str">
        <f t="shared" ref="I79" si="30">IF(H79="","",(IF(H79="往復",(G80*2*D79),G80*D79)))</f>
        <v/>
      </c>
      <c r="J79" s="1085"/>
      <c r="K79" s="1087" t="str">
        <f>IF(【4】見・契!K79="","",【4】見・契!K79)</f>
        <v/>
      </c>
    </row>
    <row r="80" spans="2:11" ht="18.75" customHeight="1">
      <c r="B80" s="1092"/>
      <c r="C80" s="1092"/>
      <c r="D80" s="1084"/>
      <c r="E80" s="893"/>
      <c r="F80" s="1090"/>
      <c r="G80" s="352" t="str">
        <f>IF(【4】見・契!G80="","",【4】見・契!G80)</f>
        <v/>
      </c>
      <c r="H80" s="1084"/>
      <c r="I80" s="897"/>
      <c r="J80" s="1086"/>
      <c r="K80" s="1088"/>
    </row>
    <row r="81" spans="2:11" ht="18.75" customHeight="1">
      <c r="B81" s="1091" t="str">
        <f>IF(【4】見・契!B81="","",【4】見・契!B81)</f>
        <v/>
      </c>
      <c r="C81" s="1091"/>
      <c r="D81" s="1083" t="str">
        <f>IF(【4】見・契!D81="","",【4】見・契!D81)</f>
        <v/>
      </c>
      <c r="E81" s="892"/>
      <c r="F81" s="1089" t="str">
        <f>IF(【4】見・契!F81="","",【4】見・契!F81)</f>
        <v/>
      </c>
      <c r="G81" s="741" t="str">
        <f>IF(【4】見・契!G81="","",【4】見・契!G81)</f>
        <v/>
      </c>
      <c r="H81" s="1083" t="str">
        <f>IF(【4】見・契!H81="","",【4】見・契!H81)</f>
        <v/>
      </c>
      <c r="I81" s="896" t="str">
        <f t="shared" ref="I81" si="31">IF(H81="","",(IF(H81="往復",(G82*2*D81),G82*D81)))</f>
        <v/>
      </c>
      <c r="J81" s="1085"/>
      <c r="K81" s="1087" t="str">
        <f>IF(【4】見・契!K81="","",【4】見・契!K81)</f>
        <v/>
      </c>
    </row>
    <row r="82" spans="2:11" ht="18.75" customHeight="1">
      <c r="B82" s="1092"/>
      <c r="C82" s="1092"/>
      <c r="D82" s="1084"/>
      <c r="E82" s="893"/>
      <c r="F82" s="1090"/>
      <c r="G82" s="352" t="str">
        <f>IF(【4】見・契!G82="","",【4】見・契!G82)</f>
        <v/>
      </c>
      <c r="H82" s="1084"/>
      <c r="I82" s="897"/>
      <c r="J82" s="1086"/>
      <c r="K82" s="1088"/>
    </row>
    <row r="83" spans="2:11" ht="18.75" customHeight="1">
      <c r="B83" s="1091" t="str">
        <f>IF(【4】見・契!B83="","",【4】見・契!B83)</f>
        <v/>
      </c>
      <c r="C83" s="1091"/>
      <c r="D83" s="1083" t="str">
        <f>IF(【4】見・契!D83="","",【4】見・契!D83)</f>
        <v/>
      </c>
      <c r="E83" s="892"/>
      <c r="F83" s="1089" t="str">
        <f>IF(【4】見・契!F83="","",【4】見・契!F83)</f>
        <v/>
      </c>
      <c r="G83" s="741" t="str">
        <f>IF(【4】見・契!G83="","",【4】見・契!G83)</f>
        <v/>
      </c>
      <c r="H83" s="1083" t="str">
        <f>IF(【4】見・契!H83="","",【4】見・契!H83)</f>
        <v/>
      </c>
      <c r="I83" s="896" t="str">
        <f t="shared" ref="I83" si="32">IF(H83="","",(IF(H83="往復",(G84*2*D83),G84*D83)))</f>
        <v/>
      </c>
      <c r="J83" s="1085"/>
      <c r="K83" s="1087" t="str">
        <f>IF(【4】見・契!K83="","",【4】見・契!K83)</f>
        <v/>
      </c>
    </row>
    <row r="84" spans="2:11" ht="18.75" customHeight="1">
      <c r="B84" s="1092"/>
      <c r="C84" s="1092"/>
      <c r="D84" s="1084"/>
      <c r="E84" s="893"/>
      <c r="F84" s="1090"/>
      <c r="G84" s="352" t="str">
        <f>IF(【4】見・契!G84="","",【4】見・契!G84)</f>
        <v/>
      </c>
      <c r="H84" s="1084"/>
      <c r="I84" s="897"/>
      <c r="J84" s="1086"/>
      <c r="K84" s="1088"/>
    </row>
    <row r="85" spans="2:11" ht="18.75" customHeight="1">
      <c r="B85" s="1091" t="str">
        <f>IF(【4】見・契!B85="","",【4】見・契!B85)</f>
        <v/>
      </c>
      <c r="C85" s="1091"/>
      <c r="D85" s="1083" t="str">
        <f>IF(【4】見・契!D85="","",【4】見・契!D85)</f>
        <v/>
      </c>
      <c r="E85" s="892"/>
      <c r="F85" s="1089" t="str">
        <f>IF(【4】見・契!F85="","",【4】見・契!F85)</f>
        <v/>
      </c>
      <c r="G85" s="741" t="str">
        <f>IF(【4】見・契!G85="","",【4】見・契!G85)</f>
        <v/>
      </c>
      <c r="H85" s="1083" t="str">
        <f>IF(【4】見・契!H85="","",【4】見・契!H85)</f>
        <v/>
      </c>
      <c r="I85" s="896" t="str">
        <f t="shared" ref="I85" si="33">IF(H85="","",(IF(H85="往復",(G86*2*D85),G86*D85)))</f>
        <v/>
      </c>
      <c r="J85" s="1095"/>
      <c r="K85" s="1087" t="str">
        <f>IF(【4】見・契!K85="","",【4】見・契!K85)</f>
        <v/>
      </c>
    </row>
    <row r="86" spans="2:11" ht="18.75" customHeight="1">
      <c r="B86" s="1092"/>
      <c r="C86" s="1092"/>
      <c r="D86" s="1084"/>
      <c r="E86" s="893"/>
      <c r="F86" s="1090"/>
      <c r="G86" s="352" t="str">
        <f>IF(【4】見・契!G86="","",【4】見・契!G86)</f>
        <v/>
      </c>
      <c r="H86" s="1084"/>
      <c r="I86" s="897"/>
      <c r="J86" s="1095"/>
      <c r="K86" s="1088"/>
    </row>
    <row r="87" spans="2:11" ht="18.75" customHeight="1">
      <c r="B87" s="1091" t="str">
        <f>IF(【4】見・契!B87="","",【4】見・契!B87)</f>
        <v/>
      </c>
      <c r="C87" s="1091"/>
      <c r="D87" s="1083" t="str">
        <f>IF(【4】見・契!D87="","",【4】見・契!D87)</f>
        <v/>
      </c>
      <c r="E87" s="892"/>
      <c r="F87" s="1089" t="str">
        <f>IF(【4】見・契!F87="","",【4】見・契!F87)</f>
        <v/>
      </c>
      <c r="G87" s="741" t="str">
        <f>IF(【4】見・契!G87="","",【4】見・契!G87)</f>
        <v/>
      </c>
      <c r="H87" s="1083" t="str">
        <f>IF(【4】見・契!H87="","",【4】見・契!H87)</f>
        <v/>
      </c>
      <c r="I87" s="896" t="str">
        <f t="shared" ref="I87" si="34">IF(H87="","",(IF(H87="往復",(G88*2*D87),G88*D87)))</f>
        <v/>
      </c>
      <c r="J87" s="1095"/>
      <c r="K87" s="1087" t="str">
        <f>IF(【4】見・契!K87="","",【4】見・契!K87)</f>
        <v/>
      </c>
    </row>
    <row r="88" spans="2:11" ht="18.75" customHeight="1">
      <c r="B88" s="1092"/>
      <c r="C88" s="1092"/>
      <c r="D88" s="1084"/>
      <c r="E88" s="893"/>
      <c r="F88" s="1090"/>
      <c r="G88" s="352" t="str">
        <f>IF(【4】見・契!G88="","",【4】見・契!G88)</f>
        <v/>
      </c>
      <c r="H88" s="1084"/>
      <c r="I88" s="897"/>
      <c r="J88" s="1095"/>
      <c r="K88" s="1088"/>
    </row>
    <row r="89" spans="2:11" ht="18.75" customHeight="1">
      <c r="B89" s="1091" t="str">
        <f>IF(【4】見・契!B89="","",【4】見・契!B89)</f>
        <v/>
      </c>
      <c r="C89" s="1091"/>
      <c r="D89" s="1083" t="str">
        <f>IF(【4】見・契!D89="","",【4】見・契!D89)</f>
        <v/>
      </c>
      <c r="E89" s="892"/>
      <c r="F89" s="1089" t="str">
        <f>IF(【4】見・契!F89="","",【4】見・契!F89)</f>
        <v/>
      </c>
      <c r="G89" s="741" t="str">
        <f>IF(【4】見・契!G89="","",【4】見・契!G89)</f>
        <v/>
      </c>
      <c r="H89" s="1083" t="str">
        <f>IF(【4】見・契!H89="","",【4】見・契!H89)</f>
        <v/>
      </c>
      <c r="I89" s="896" t="str">
        <f t="shared" ref="I89" si="35">IF(H89="","",(IF(H89="往復",(G90*2*D89),G90*D89)))</f>
        <v/>
      </c>
      <c r="J89" s="1095"/>
      <c r="K89" s="1087" t="str">
        <f>IF(【4】見・契!K89="","",【4】見・契!K89)</f>
        <v/>
      </c>
    </row>
    <row r="90" spans="2:11" ht="18.75" customHeight="1">
      <c r="B90" s="1092"/>
      <c r="C90" s="1092"/>
      <c r="D90" s="1084"/>
      <c r="E90" s="893"/>
      <c r="F90" s="1090"/>
      <c r="G90" s="352" t="str">
        <f>IF(【4】見・契!G90="","",【4】見・契!G90)</f>
        <v/>
      </c>
      <c r="H90" s="1084"/>
      <c r="I90" s="897"/>
      <c r="J90" s="1095"/>
      <c r="K90" s="1088"/>
    </row>
    <row r="91" spans="2:11" ht="18.75" customHeight="1">
      <c r="B91" s="1091" t="str">
        <f>IF(【4】見・契!B91="","",【4】見・契!B91)</f>
        <v/>
      </c>
      <c r="C91" s="1091"/>
      <c r="D91" s="1083" t="str">
        <f>IF(【4】見・契!D91="","",【4】見・契!D91)</f>
        <v/>
      </c>
      <c r="E91" s="892"/>
      <c r="F91" s="1089" t="str">
        <f>IF(【4】見・契!F91="","",【4】見・契!F91)</f>
        <v/>
      </c>
      <c r="G91" s="741" t="str">
        <f>IF(【4】見・契!G91="","",【4】見・契!G91)</f>
        <v/>
      </c>
      <c r="H91" s="1083" t="str">
        <f>IF(【4】見・契!H91="","",【4】見・契!H91)</f>
        <v/>
      </c>
      <c r="I91" s="896" t="str">
        <f t="shared" ref="I91" si="36">IF(H91="","",(IF(H91="往復",(G92*2*D91),G92*D91)))</f>
        <v/>
      </c>
      <c r="J91" s="1095"/>
      <c r="K91" s="1087" t="str">
        <f>IF(【4】見・契!K91="","",【4】見・契!K91)</f>
        <v/>
      </c>
    </row>
    <row r="92" spans="2:11" ht="18.75" customHeight="1">
      <c r="B92" s="1092"/>
      <c r="C92" s="1092"/>
      <c r="D92" s="1084"/>
      <c r="E92" s="893"/>
      <c r="F92" s="1090"/>
      <c r="G92" s="352" t="str">
        <f>IF(【4】見・契!G92="","",【4】見・契!G92)</f>
        <v/>
      </c>
      <c r="H92" s="1084"/>
      <c r="I92" s="897"/>
      <c r="J92" s="1095"/>
      <c r="K92" s="1088"/>
    </row>
    <row r="93" spans="2:11" ht="18.75" customHeight="1">
      <c r="B93" s="1091" t="str">
        <f>IF(【4】見・契!B93="","",【4】見・契!B93)</f>
        <v/>
      </c>
      <c r="C93" s="1091"/>
      <c r="D93" s="1083" t="str">
        <f>IF(【4】見・契!D93="","",【4】見・契!D93)</f>
        <v/>
      </c>
      <c r="E93" s="892"/>
      <c r="F93" s="1089" t="str">
        <f>IF(【4】見・契!F93="","",【4】見・契!F93)</f>
        <v/>
      </c>
      <c r="G93" s="741" t="str">
        <f>IF(【4】見・契!G93="","",【4】見・契!G93)</f>
        <v/>
      </c>
      <c r="H93" s="1083" t="str">
        <f>IF(【4】見・契!H93="","",【4】見・契!H93)</f>
        <v/>
      </c>
      <c r="I93" s="896" t="str">
        <f t="shared" ref="I93" si="37">IF(H93="","",(IF(H93="往復",(G94*2*D93),G94*D93)))</f>
        <v/>
      </c>
      <c r="J93" s="1095"/>
      <c r="K93" s="1087" t="str">
        <f>IF(【4】見・契!K93="","",【4】見・契!K93)</f>
        <v/>
      </c>
    </row>
    <row r="94" spans="2:11" ht="18.75" customHeight="1">
      <c r="B94" s="1092"/>
      <c r="C94" s="1092"/>
      <c r="D94" s="1084"/>
      <c r="E94" s="893"/>
      <c r="F94" s="1090"/>
      <c r="G94" s="352" t="str">
        <f>IF(【4】見・契!G94="","",【4】見・契!G94)</f>
        <v/>
      </c>
      <c r="H94" s="1084"/>
      <c r="I94" s="897"/>
      <c r="J94" s="1095"/>
      <c r="K94" s="1088"/>
    </row>
    <row r="95" spans="2:11" ht="18.75" customHeight="1">
      <c r="B95" s="1091" t="str">
        <f>IF(【4】見・契!B95="","",【4】見・契!B95)</f>
        <v/>
      </c>
      <c r="C95" s="1091"/>
      <c r="D95" s="1083" t="str">
        <f>IF(【4】見・契!D95="","",【4】見・契!D95)</f>
        <v/>
      </c>
      <c r="E95" s="892"/>
      <c r="F95" s="1089" t="str">
        <f>IF(【4】見・契!F95="","",【4】見・契!F95)</f>
        <v/>
      </c>
      <c r="G95" s="741" t="str">
        <f>IF(【4】見・契!G95="","",【4】見・契!G95)</f>
        <v/>
      </c>
      <c r="H95" s="1083" t="str">
        <f>IF(【4】見・契!H95="","",【4】見・契!H95)</f>
        <v/>
      </c>
      <c r="I95" s="896" t="str">
        <f t="shared" ref="I95" si="38">IF(H95="","",(IF(H95="往復",(G96*2*D95),G96*D95)))</f>
        <v/>
      </c>
      <c r="J95" s="1095"/>
      <c r="K95" s="1087" t="str">
        <f>IF(【4】見・契!K95="","",【4】見・契!K95)</f>
        <v/>
      </c>
    </row>
    <row r="96" spans="2:11" ht="18.75" customHeight="1">
      <c r="B96" s="1092"/>
      <c r="C96" s="1092"/>
      <c r="D96" s="1084"/>
      <c r="E96" s="893"/>
      <c r="F96" s="1090"/>
      <c r="G96" s="352" t="str">
        <f>IF(【4】見・契!G96="","",【4】見・契!G96)</f>
        <v/>
      </c>
      <c r="H96" s="1084"/>
      <c r="I96" s="897"/>
      <c r="J96" s="1095"/>
      <c r="K96" s="1088"/>
    </row>
    <row r="97" spans="2:11" ht="18.75" customHeight="1">
      <c r="B97" s="1091" t="str">
        <f>IF(【4】見・契!B97="","",【4】見・契!B97)</f>
        <v/>
      </c>
      <c r="C97" s="1091"/>
      <c r="D97" s="1083" t="str">
        <f>IF(【4】見・契!D97="","",【4】見・契!D97)</f>
        <v/>
      </c>
      <c r="E97" s="892"/>
      <c r="F97" s="1089" t="str">
        <f>IF(【4】見・契!F97="","",【4】見・契!F97)</f>
        <v/>
      </c>
      <c r="G97" s="741" t="str">
        <f>IF(【4】見・契!G97="","",【4】見・契!G97)</f>
        <v/>
      </c>
      <c r="H97" s="1083" t="str">
        <f>IF(【4】見・契!H97="","",【4】見・契!H97)</f>
        <v/>
      </c>
      <c r="I97" s="896" t="str">
        <f t="shared" ref="I97" si="39">IF(H97="","",(IF(H97="往復",(G98*2*D97),G98*D97)))</f>
        <v/>
      </c>
      <c r="J97" s="1095"/>
      <c r="K97" s="1087" t="str">
        <f>IF(【4】見・契!K97="","",【4】見・契!K97)</f>
        <v/>
      </c>
    </row>
    <row r="98" spans="2:11" ht="18.75" customHeight="1">
      <c r="B98" s="1092"/>
      <c r="C98" s="1092"/>
      <c r="D98" s="1084"/>
      <c r="E98" s="893"/>
      <c r="F98" s="1090"/>
      <c r="G98" s="352" t="str">
        <f>IF(【4】見・契!G98="","",【4】見・契!G98)</f>
        <v/>
      </c>
      <c r="H98" s="1084"/>
      <c r="I98" s="897"/>
      <c r="J98" s="1095"/>
      <c r="K98" s="1088"/>
    </row>
    <row r="99" spans="2:11" ht="18.75" customHeight="1">
      <c r="B99" s="1091" t="str">
        <f>IF(【4】見・契!B99="","",【4】見・契!B99)</f>
        <v/>
      </c>
      <c r="C99" s="1091"/>
      <c r="D99" s="1083" t="str">
        <f>IF(【4】見・契!D99="","",【4】見・契!D99)</f>
        <v/>
      </c>
      <c r="E99" s="892"/>
      <c r="F99" s="1089" t="str">
        <f>IF(【4】見・契!F99="","",【4】見・契!F99)</f>
        <v/>
      </c>
      <c r="G99" s="741" t="str">
        <f>IF(【4】見・契!G99="","",【4】見・契!G99)</f>
        <v/>
      </c>
      <c r="H99" s="1083" t="str">
        <f>IF(【4】見・契!H99="","",【4】見・契!H99)</f>
        <v/>
      </c>
      <c r="I99" s="896" t="str">
        <f t="shared" ref="I99" si="40">IF(H99="","",(IF(H99="往復",(G100*2*D99),G100*D99)))</f>
        <v/>
      </c>
      <c r="J99" s="1095"/>
      <c r="K99" s="1087" t="str">
        <f>IF(【4】見・契!K99="","",【4】見・契!K99)</f>
        <v/>
      </c>
    </row>
    <row r="100" spans="2:11" ht="18.75" customHeight="1">
      <c r="B100" s="1092"/>
      <c r="C100" s="1092"/>
      <c r="D100" s="1084"/>
      <c r="E100" s="893"/>
      <c r="F100" s="1090"/>
      <c r="G100" s="352" t="str">
        <f>IF(【4】見・契!G100="","",【4】見・契!G100)</f>
        <v/>
      </c>
      <c r="H100" s="1084"/>
      <c r="I100" s="897"/>
      <c r="J100" s="1095"/>
      <c r="K100" s="1088"/>
    </row>
    <row r="101" spans="2:11" ht="18.75" customHeight="1">
      <c r="B101" s="1091" t="str">
        <f>IF(【4】見・契!B101="","",【4】見・契!B101)</f>
        <v/>
      </c>
      <c r="C101" s="1091"/>
      <c r="D101" s="1083" t="str">
        <f>IF(【4】見・契!D101="","",【4】見・契!D101)</f>
        <v/>
      </c>
      <c r="E101" s="892"/>
      <c r="F101" s="1089" t="str">
        <f>IF(【4】見・契!F101="","",【4】見・契!F101)</f>
        <v/>
      </c>
      <c r="G101" s="741" t="str">
        <f>IF(【4】見・契!G101="","",【4】見・契!G101)</f>
        <v/>
      </c>
      <c r="H101" s="1083" t="str">
        <f>IF(【4】見・契!H101="","",【4】見・契!H101)</f>
        <v/>
      </c>
      <c r="I101" s="896" t="str">
        <f t="shared" ref="I101" si="41">IF(H101="","",(IF(H101="往復",(G102*2*D101),G102*D101)))</f>
        <v/>
      </c>
      <c r="J101" s="1095"/>
      <c r="K101" s="1087" t="str">
        <f>IF(【4】見・契!K101="","",【4】見・契!K101)</f>
        <v/>
      </c>
    </row>
    <row r="102" spans="2:11" ht="18.75" customHeight="1">
      <c r="B102" s="1092"/>
      <c r="C102" s="1092"/>
      <c r="D102" s="1084"/>
      <c r="E102" s="893"/>
      <c r="F102" s="1090"/>
      <c r="G102" s="352" t="str">
        <f>IF(【4】見・契!G102="","",【4】見・契!G102)</f>
        <v/>
      </c>
      <c r="H102" s="1084"/>
      <c r="I102" s="897"/>
      <c r="J102" s="1095"/>
      <c r="K102" s="1088"/>
    </row>
    <row r="103" spans="2:11" ht="18.75" customHeight="1">
      <c r="B103" s="1091" t="str">
        <f>IF(【4】見・契!B103="","",【4】見・契!B103)</f>
        <v/>
      </c>
      <c r="C103" s="1091"/>
      <c r="D103" s="1083" t="str">
        <f>IF(【4】見・契!D103="","",【4】見・契!D103)</f>
        <v/>
      </c>
      <c r="E103" s="892"/>
      <c r="F103" s="1089" t="str">
        <f>IF(【4】見・契!F103="","",【4】見・契!F103)</f>
        <v/>
      </c>
      <c r="G103" s="741" t="str">
        <f>IF(【4】見・契!G103="","",【4】見・契!G103)</f>
        <v/>
      </c>
      <c r="H103" s="1083" t="str">
        <f>IF(【4】見・契!H103="","",【4】見・契!H103)</f>
        <v/>
      </c>
      <c r="I103" s="896" t="str">
        <f t="shared" ref="I103" si="42">IF(H103="","",(IF(H103="往復",(G104*2*D103),G104*D103)))</f>
        <v/>
      </c>
      <c r="J103" s="1095"/>
      <c r="K103" s="1087" t="str">
        <f>IF(【4】見・契!K103="","",【4】見・契!K103)</f>
        <v/>
      </c>
    </row>
    <row r="104" spans="2:11" ht="18.75" customHeight="1">
      <c r="B104" s="1092"/>
      <c r="C104" s="1092"/>
      <c r="D104" s="1084"/>
      <c r="E104" s="893"/>
      <c r="F104" s="1090"/>
      <c r="G104" s="352" t="str">
        <f>IF(【4】見・契!G104="","",【4】見・契!G104)</f>
        <v/>
      </c>
      <c r="H104" s="1084"/>
      <c r="I104" s="897"/>
      <c r="J104" s="1095"/>
      <c r="K104" s="1088"/>
    </row>
    <row r="105" spans="2:11" ht="18.75" customHeight="1">
      <c r="B105" s="1091" t="str">
        <f>IF(【4】見・契!B105="","",【4】見・契!B105)</f>
        <v/>
      </c>
      <c r="C105" s="1091"/>
      <c r="D105" s="1083" t="str">
        <f>IF(【4】見・契!D105="","",【4】見・契!D105)</f>
        <v/>
      </c>
      <c r="E105" s="892"/>
      <c r="F105" s="1089" t="str">
        <f>IF(【4】見・契!F105="","",【4】見・契!F105)</f>
        <v/>
      </c>
      <c r="G105" s="741" t="str">
        <f>IF(【4】見・契!G105="","",【4】見・契!G105)</f>
        <v/>
      </c>
      <c r="H105" s="1083" t="str">
        <f>IF(【4】見・契!H105="","",【4】見・契!H105)</f>
        <v/>
      </c>
      <c r="I105" s="896" t="str">
        <f t="shared" ref="I105" si="43">IF(H105="","",(IF(H105="往復",(G106*2*D105),G106*D105)))</f>
        <v/>
      </c>
      <c r="J105" s="1095"/>
      <c r="K105" s="1087" t="str">
        <f>IF(【4】見・契!K105="","",【4】見・契!K105)</f>
        <v/>
      </c>
    </row>
    <row r="106" spans="2:11" ht="18.75" customHeight="1">
      <c r="B106" s="1092"/>
      <c r="C106" s="1092"/>
      <c r="D106" s="1084"/>
      <c r="E106" s="893"/>
      <c r="F106" s="1090"/>
      <c r="G106" s="352" t="str">
        <f>IF(【4】見・契!G106="","",【4】見・契!G106)</f>
        <v/>
      </c>
      <c r="H106" s="1084"/>
      <c r="I106" s="897"/>
      <c r="J106" s="1095"/>
      <c r="K106" s="1088"/>
    </row>
    <row r="107" spans="2:11" ht="18.75" customHeight="1">
      <c r="B107" s="1091" t="str">
        <f>IF(【4】見・契!B107="","",【4】見・契!B107)</f>
        <v/>
      </c>
      <c r="C107" s="1091"/>
      <c r="D107" s="1083" t="str">
        <f>IF(【4】見・契!D107="","",【4】見・契!D107)</f>
        <v/>
      </c>
      <c r="E107" s="892"/>
      <c r="F107" s="1089" t="str">
        <f>IF(【4】見・契!F107="","",【4】見・契!F107)</f>
        <v/>
      </c>
      <c r="G107" s="741" t="str">
        <f>IF(【4】見・契!G107="","",【4】見・契!G107)</f>
        <v/>
      </c>
      <c r="H107" s="1083" t="str">
        <f>IF(【4】見・契!H107="","",【4】見・契!H107)</f>
        <v/>
      </c>
      <c r="I107" s="896" t="str">
        <f t="shared" ref="I107" si="44">IF(H107="","",(IF(H107="往復",(G108*2*D107),G108*D107)))</f>
        <v/>
      </c>
      <c r="J107" s="1095"/>
      <c r="K107" s="1087" t="str">
        <f>IF(【4】見・契!K107="","",【4】見・契!K107)</f>
        <v/>
      </c>
    </row>
    <row r="108" spans="2:11" ht="18.75" customHeight="1">
      <c r="B108" s="1092"/>
      <c r="C108" s="1092"/>
      <c r="D108" s="1084"/>
      <c r="E108" s="893"/>
      <c r="F108" s="1090"/>
      <c r="G108" s="352" t="str">
        <f>IF(【4】見・契!G108="","",【4】見・契!G108)</f>
        <v/>
      </c>
      <c r="H108" s="1084"/>
      <c r="I108" s="897"/>
      <c r="J108" s="1095"/>
      <c r="K108" s="1088"/>
    </row>
    <row r="109" spans="2:11" ht="18.75" customHeight="1">
      <c r="B109" s="1091" t="str">
        <f>IF(【4】見・契!B109="","",【4】見・契!B109)</f>
        <v/>
      </c>
      <c r="C109" s="1091"/>
      <c r="D109" s="1083" t="str">
        <f>IF(【4】見・契!D109="","",【4】見・契!D109)</f>
        <v/>
      </c>
      <c r="E109" s="892"/>
      <c r="F109" s="1089" t="str">
        <f>IF(【4】見・契!F109="","",【4】見・契!F109)</f>
        <v/>
      </c>
      <c r="G109" s="741" t="str">
        <f>IF(【4】見・契!G109="","",【4】見・契!G109)</f>
        <v/>
      </c>
      <c r="H109" s="1083" t="str">
        <f>IF(【4】見・契!H109="","",【4】見・契!H109)</f>
        <v/>
      </c>
      <c r="I109" s="896" t="str">
        <f t="shared" ref="I109" si="45">IF(H109="","",(IF(H109="往復",(G110*2*D109),G110*D109)))</f>
        <v/>
      </c>
      <c r="J109" s="1095"/>
      <c r="K109" s="1087" t="str">
        <f>IF(【4】見・契!K109="","",【4】見・契!K109)</f>
        <v/>
      </c>
    </row>
    <row r="110" spans="2:11" ht="18.75" customHeight="1">
      <c r="B110" s="1092"/>
      <c r="C110" s="1092"/>
      <c r="D110" s="1084"/>
      <c r="E110" s="893"/>
      <c r="F110" s="1090"/>
      <c r="G110" s="352" t="str">
        <f>IF(【4】見・契!G110="","",【4】見・契!G110)</f>
        <v/>
      </c>
      <c r="H110" s="1084"/>
      <c r="I110" s="897"/>
      <c r="J110" s="1095"/>
      <c r="K110" s="1088"/>
    </row>
    <row r="111" spans="2:11" ht="18.75" customHeight="1">
      <c r="B111" s="1091" t="str">
        <f>IF(【4】見・契!B111="","",【4】見・契!B111)</f>
        <v/>
      </c>
      <c r="C111" s="1091"/>
      <c r="D111" s="1083" t="str">
        <f>IF(【4】見・契!D111="","",【4】見・契!D111)</f>
        <v/>
      </c>
      <c r="E111" s="892"/>
      <c r="F111" s="1089" t="str">
        <f>IF(【4】見・契!F111="","",【4】見・契!F111)</f>
        <v/>
      </c>
      <c r="G111" s="741" t="str">
        <f>IF(【4】見・契!G111="","",【4】見・契!G111)</f>
        <v/>
      </c>
      <c r="H111" s="1083" t="str">
        <f>IF(【4】見・契!H111="","",【4】見・契!H111)</f>
        <v/>
      </c>
      <c r="I111" s="896" t="str">
        <f t="shared" ref="I111" si="46">IF(H111="","",(IF(H111="往復",(G112*2*D111),G112*D111)))</f>
        <v/>
      </c>
      <c r="J111" s="1095"/>
      <c r="K111" s="1087" t="str">
        <f>IF(【4】見・契!K111="","",【4】見・契!K111)</f>
        <v/>
      </c>
    </row>
    <row r="112" spans="2:11" ht="18.75" customHeight="1">
      <c r="B112" s="1092"/>
      <c r="C112" s="1092"/>
      <c r="D112" s="1084"/>
      <c r="E112" s="893"/>
      <c r="F112" s="1090"/>
      <c r="G112" s="352" t="str">
        <f>IF(【4】見・契!G112="","",【4】見・契!G112)</f>
        <v/>
      </c>
      <c r="H112" s="1084"/>
      <c r="I112" s="897"/>
      <c r="J112" s="1095"/>
      <c r="K112" s="1088"/>
    </row>
    <row r="113" spans="2:11" ht="18.75" customHeight="1">
      <c r="B113" s="1091" t="str">
        <f>IF(【4】見・契!B113="","",【4】見・契!B113)</f>
        <v/>
      </c>
      <c r="C113" s="1091"/>
      <c r="D113" s="1083" t="str">
        <f>IF(【4】見・契!D113="","",【4】見・契!D113)</f>
        <v/>
      </c>
      <c r="E113" s="892"/>
      <c r="F113" s="1089" t="str">
        <f>IF(【4】見・契!F113="","",【4】見・契!F113)</f>
        <v/>
      </c>
      <c r="G113" s="741" t="str">
        <f>IF(【4】見・契!G113="","",【4】見・契!G113)</f>
        <v/>
      </c>
      <c r="H113" s="1083" t="str">
        <f>IF(【4】見・契!H113="","",【4】見・契!H113)</f>
        <v/>
      </c>
      <c r="I113" s="896" t="str">
        <f t="shared" ref="I113" si="47">IF(H113="","",(IF(H113="往復",(G114*2*D113),G114*D113)))</f>
        <v/>
      </c>
      <c r="J113" s="1095"/>
      <c r="K113" s="1087" t="str">
        <f>IF(【4】見・契!K113="","",【4】見・契!K113)</f>
        <v/>
      </c>
    </row>
    <row r="114" spans="2:11" ht="18.75" customHeight="1">
      <c r="B114" s="1092"/>
      <c r="C114" s="1092"/>
      <c r="D114" s="1084"/>
      <c r="E114" s="893"/>
      <c r="F114" s="1090"/>
      <c r="G114" s="352" t="str">
        <f>IF(【4】見・契!G114="","",【4】見・契!G114)</f>
        <v/>
      </c>
      <c r="H114" s="1084"/>
      <c r="I114" s="897"/>
      <c r="J114" s="1095"/>
      <c r="K114" s="1088"/>
    </row>
    <row r="115" spans="2:11" ht="18.75" customHeight="1">
      <c r="B115" s="1091" t="str">
        <f>IF(【4】見・契!B115="","",【4】見・契!B115)</f>
        <v/>
      </c>
      <c r="C115" s="1091"/>
      <c r="D115" s="1083" t="str">
        <f>IF(【4】見・契!D115="","",【4】見・契!D115)</f>
        <v/>
      </c>
      <c r="E115" s="892"/>
      <c r="F115" s="1089" t="str">
        <f>IF(【4】見・契!F115="","",【4】見・契!F115)</f>
        <v/>
      </c>
      <c r="G115" s="741" t="str">
        <f>IF(【4】見・契!G115="","",【4】見・契!G115)</f>
        <v/>
      </c>
      <c r="H115" s="1083" t="str">
        <f>IF(【4】見・契!H115="","",【4】見・契!H115)</f>
        <v/>
      </c>
      <c r="I115" s="896" t="str">
        <f t="shared" ref="I115" si="48">IF(H115="","",(IF(H115="往復",(G116*2*D115),G116*D115)))</f>
        <v/>
      </c>
      <c r="J115" s="1095"/>
      <c r="K115" s="1087" t="str">
        <f>IF(【4】見・契!K115="","",【4】見・契!K115)</f>
        <v/>
      </c>
    </row>
    <row r="116" spans="2:11" ht="18.75" customHeight="1">
      <c r="B116" s="1092"/>
      <c r="C116" s="1092"/>
      <c r="D116" s="1084"/>
      <c r="E116" s="893"/>
      <c r="F116" s="1090"/>
      <c r="G116" s="352" t="str">
        <f>IF(【4】見・契!G116="","",【4】見・契!G116)</f>
        <v/>
      </c>
      <c r="H116" s="1084"/>
      <c r="I116" s="897"/>
      <c r="J116" s="1095"/>
      <c r="K116" s="1088"/>
    </row>
    <row r="117" spans="2:11" ht="18.75" customHeight="1">
      <c r="B117" s="1091" t="str">
        <f>IF(【4】見・契!B117="","",【4】見・契!B117)</f>
        <v/>
      </c>
      <c r="C117" s="1091"/>
      <c r="D117" s="1083" t="str">
        <f>IF(【4】見・契!D117="","",【4】見・契!D117)</f>
        <v/>
      </c>
      <c r="E117" s="892"/>
      <c r="F117" s="1089" t="str">
        <f>IF(【4】見・契!F117="","",【4】見・契!F117)</f>
        <v/>
      </c>
      <c r="G117" s="395" t="str">
        <f>IF(【4】見・契!G117="","",【4】見・契!G117)</f>
        <v/>
      </c>
      <c r="H117" s="1083" t="str">
        <f>IF(【4】見・契!H117="","",【4】見・契!H117)</f>
        <v/>
      </c>
      <c r="I117" s="896" t="str">
        <f t="shared" ref="I117" si="49">IF(H117="","",(IF(H117="往復",(G118*2*D117),G118*D117)))</f>
        <v/>
      </c>
      <c r="J117" s="1095"/>
      <c r="K117" s="1087" t="str">
        <f>IF(【4】見・契!K117="","",【4】見・契!K117)</f>
        <v/>
      </c>
    </row>
    <row r="118" spans="2:11" ht="18.75" customHeight="1">
      <c r="B118" s="1092"/>
      <c r="C118" s="1092"/>
      <c r="D118" s="1084"/>
      <c r="E118" s="893"/>
      <c r="F118" s="1090"/>
      <c r="G118" s="352" t="str">
        <f>IF(【4】見・契!G118="","",【4】見・契!G118)</f>
        <v/>
      </c>
      <c r="H118" s="1084"/>
      <c r="I118" s="897"/>
      <c r="J118" s="1095"/>
      <c r="K118" s="1088"/>
    </row>
    <row r="119" spans="2:11" ht="18.75" customHeight="1">
      <c r="B119" s="1091" t="str">
        <f>IF(【4】見・契!B119="","",【4】見・契!B119)</f>
        <v/>
      </c>
      <c r="C119" s="1091"/>
      <c r="D119" s="1083" t="str">
        <f>IF(【4】見・契!D119="","",【4】見・契!D119)</f>
        <v/>
      </c>
      <c r="E119" s="892"/>
      <c r="F119" s="1089" t="str">
        <f>IF(【4】見・契!F119="","",【4】見・契!F119)</f>
        <v/>
      </c>
      <c r="G119" s="741" t="str">
        <f>IF(【4】見・契!G119="","",【4】見・契!G119)</f>
        <v/>
      </c>
      <c r="H119" s="1083" t="str">
        <f>IF(【4】見・契!H119="","",【4】見・契!H119)</f>
        <v/>
      </c>
      <c r="I119" s="896" t="str">
        <f t="shared" ref="I119" si="50">IF(H119="","",(IF(H119="往復",(G120*2*D119),G120*D119)))</f>
        <v/>
      </c>
      <c r="J119" s="1095"/>
      <c r="K119" s="1087" t="str">
        <f>IF(【4】見・契!K119="","",【4】見・契!K119)</f>
        <v/>
      </c>
    </row>
    <row r="120" spans="2:11" ht="18.75" customHeight="1">
      <c r="B120" s="1092"/>
      <c r="C120" s="1092"/>
      <c r="D120" s="1084"/>
      <c r="E120" s="893"/>
      <c r="F120" s="1090"/>
      <c r="G120" s="352" t="str">
        <f>IF(【4】見・契!G120="","",【4】見・契!G120)</f>
        <v/>
      </c>
      <c r="H120" s="1084"/>
      <c r="I120" s="897"/>
      <c r="J120" s="1095"/>
      <c r="K120" s="1088"/>
    </row>
    <row r="121" spans="2:11" ht="18.75" customHeight="1">
      <c r="B121" s="1091" t="str">
        <f>IF(【4】見・契!B121="","",【4】見・契!B121)</f>
        <v/>
      </c>
      <c r="C121" s="1091"/>
      <c r="D121" s="1083" t="str">
        <f>IF(【4】見・契!D121="","",【4】見・契!D121)</f>
        <v/>
      </c>
      <c r="E121" s="892"/>
      <c r="F121" s="1089" t="str">
        <f>IF(【4】見・契!F121="","",【4】見・契!F121)</f>
        <v/>
      </c>
      <c r="G121" s="741" t="str">
        <f>IF(【4】見・契!G121="","",【4】見・契!G121)</f>
        <v/>
      </c>
      <c r="H121" s="1083" t="str">
        <f>IF(【4】見・契!H121="","",【4】見・契!H121)</f>
        <v/>
      </c>
      <c r="I121" s="896" t="str">
        <f t="shared" ref="I121" si="51">IF(H121="","",(IF(H121="往復",(G122*2*D121),G122*D121)))</f>
        <v/>
      </c>
      <c r="J121" s="1095"/>
      <c r="K121" s="1087" t="str">
        <f>IF(【4】見・契!K121="","",【4】見・契!K121)</f>
        <v/>
      </c>
    </row>
    <row r="122" spans="2:11" ht="18.75" customHeight="1">
      <c r="B122" s="1092"/>
      <c r="C122" s="1092"/>
      <c r="D122" s="1084"/>
      <c r="E122" s="893"/>
      <c r="F122" s="1090"/>
      <c r="G122" s="352" t="str">
        <f>IF(【4】見・契!G122="","",【4】見・契!G122)</f>
        <v/>
      </c>
      <c r="H122" s="1084"/>
      <c r="I122" s="897"/>
      <c r="J122" s="1095"/>
      <c r="K122" s="1088"/>
    </row>
    <row r="123" spans="2:11" ht="24" customHeight="1">
      <c r="C123" s="123"/>
      <c r="D123" s="123"/>
      <c r="E123" s="123"/>
      <c r="F123" s="123"/>
      <c r="G123" s="123"/>
      <c r="H123" s="124" t="s">
        <v>304</v>
      </c>
      <c r="I123" s="716">
        <f>SUM(I67:I122)</f>
        <v>0</v>
      </c>
    </row>
    <row r="124" spans="2:11" ht="24" customHeight="1">
      <c r="C124" s="123"/>
      <c r="D124" s="123"/>
      <c r="E124" s="123"/>
      <c r="F124" s="123"/>
      <c r="G124" s="123"/>
      <c r="H124" s="124" t="s">
        <v>305</v>
      </c>
      <c r="I124" s="716">
        <f>SUM(I67:I122)/1.1</f>
        <v>0</v>
      </c>
    </row>
    <row r="125" spans="2:11" ht="27" customHeight="1">
      <c r="B125" s="111" t="s">
        <v>310</v>
      </c>
      <c r="I125" s="351"/>
      <c r="K125" s="722" t="s">
        <v>212</v>
      </c>
    </row>
    <row r="126" spans="2:11" ht="19.5" customHeight="1">
      <c r="B126" s="910" t="s">
        <v>256</v>
      </c>
      <c r="C126" s="910"/>
      <c r="D126" s="912" t="s">
        <v>241</v>
      </c>
      <c r="E126" s="913" t="s">
        <v>311</v>
      </c>
      <c r="F126" s="913" t="s">
        <v>261</v>
      </c>
      <c r="G126" s="908" t="s">
        <v>312</v>
      </c>
      <c r="H126" s="909"/>
      <c r="I126" s="914" t="s">
        <v>290</v>
      </c>
      <c r="J126" s="917" t="s">
        <v>271</v>
      </c>
      <c r="K126" s="914" t="s">
        <v>272</v>
      </c>
    </row>
    <row r="127" spans="2:11" ht="19.5" customHeight="1">
      <c r="B127" s="911"/>
      <c r="C127" s="911"/>
      <c r="D127" s="911"/>
      <c r="E127" s="913"/>
      <c r="F127" s="913"/>
      <c r="G127" s="906" t="s">
        <v>313</v>
      </c>
      <c r="H127" s="907"/>
      <c r="I127" s="914"/>
      <c r="J127" s="917"/>
      <c r="K127" s="914"/>
    </row>
    <row r="128" spans="2:11" ht="18.75" customHeight="1">
      <c r="B128" s="1091" t="str">
        <f>IF(【4】見・契!B128="","",【4】見・契!B128)</f>
        <v/>
      </c>
      <c r="C128" s="1091"/>
      <c r="D128" s="1093" t="str">
        <f>IF(【4】見・契!D128="","",【4】見・契!D128)</f>
        <v/>
      </c>
      <c r="E128" s="1089" t="str">
        <f>IF(【4】見・契!E128="","",【4】見・契!E128)</f>
        <v/>
      </c>
      <c r="F128" s="1089" t="str">
        <f>IF(【4】見・契!F128="","",【4】見・契!F128)</f>
        <v/>
      </c>
      <c r="G128" s="1100" t="str">
        <f>IF(【4】見・契!G128="","",【4】見・契!G128)</f>
        <v/>
      </c>
      <c r="H128" s="1101"/>
      <c r="I128" s="896" t="str">
        <f>IF(G129="","",G129)</f>
        <v/>
      </c>
      <c r="J128" s="1095"/>
      <c r="K128" s="1087" t="str">
        <f>IF(【4】見・契!K128="","",【4】見・契!K128)</f>
        <v/>
      </c>
    </row>
    <row r="129" spans="2:11" ht="18.75" customHeight="1">
      <c r="B129" s="1092"/>
      <c r="C129" s="1092"/>
      <c r="D129" s="1094"/>
      <c r="E129" s="1090"/>
      <c r="F129" s="1090"/>
      <c r="G129" s="1098" t="str">
        <f>IF(【4】見・契!G129="","",【4】見・契!G129)</f>
        <v/>
      </c>
      <c r="H129" s="1099"/>
      <c r="I129" s="897" t="str">
        <f>IF(G129="","",(ROUND(IF(G129="税抜",F129*H129,(F129*H129)/1.08),0)))</f>
        <v/>
      </c>
      <c r="J129" s="1095"/>
      <c r="K129" s="1088"/>
    </row>
    <row r="130" spans="2:11" ht="18.75" customHeight="1">
      <c r="B130" s="1091" t="str">
        <f>IF(【4】見・契!B130="","",【4】見・契!B130)</f>
        <v/>
      </c>
      <c r="C130" s="1091"/>
      <c r="D130" s="1093" t="str">
        <f>IF(【4】見・契!D130="","",【4】見・契!D130)</f>
        <v/>
      </c>
      <c r="E130" s="1089" t="str">
        <f>IF(【4】見・契!E130="","",【4】見・契!E130)</f>
        <v/>
      </c>
      <c r="F130" s="1089" t="str">
        <f>IF(【4】見・契!F130="","",【4】見・契!F130)</f>
        <v/>
      </c>
      <c r="G130" s="1100" t="str">
        <f>IF(【4】見・契!G130="","",【4】見・契!G130)</f>
        <v/>
      </c>
      <c r="H130" s="1101"/>
      <c r="I130" s="896" t="str">
        <f t="shared" ref="I130" si="52">IF(G131="","",G131)</f>
        <v/>
      </c>
      <c r="J130" s="1095"/>
      <c r="K130" s="1087" t="str">
        <f>IF(【4】見・契!K130="","",【4】見・契!K130)</f>
        <v/>
      </c>
    </row>
    <row r="131" spans="2:11" ht="18.75" customHeight="1">
      <c r="B131" s="1092"/>
      <c r="C131" s="1092"/>
      <c r="D131" s="1094"/>
      <c r="E131" s="1090"/>
      <c r="F131" s="1090"/>
      <c r="G131" s="1098" t="str">
        <f>IF(【4】見・契!G131="","",【4】見・契!G131)</f>
        <v/>
      </c>
      <c r="H131" s="1099"/>
      <c r="I131" s="897" t="str">
        <f t="shared" ref="I131" si="53">IF(G131="","",(ROUND(IF(G131="税抜",F131*H131,(F131*H131)/1.08),0)))</f>
        <v/>
      </c>
      <c r="J131" s="1095"/>
      <c r="K131" s="1088"/>
    </row>
    <row r="132" spans="2:11" ht="18.75" customHeight="1">
      <c r="B132" s="1091" t="str">
        <f>IF(【4】見・契!B132="","",【4】見・契!B132)</f>
        <v/>
      </c>
      <c r="C132" s="1091"/>
      <c r="D132" s="1093" t="str">
        <f>IF(【4】見・契!D132="","",【4】見・契!D132)</f>
        <v/>
      </c>
      <c r="E132" s="1089" t="str">
        <f>IF(【4】見・契!E132="","",【4】見・契!E132)</f>
        <v/>
      </c>
      <c r="F132" s="1089" t="str">
        <f>IF(【4】見・契!F132="","",【4】見・契!F132)</f>
        <v/>
      </c>
      <c r="G132" s="1100" t="str">
        <f>IF(【4】見・契!G132="","",【4】見・契!G132)</f>
        <v/>
      </c>
      <c r="H132" s="1101"/>
      <c r="I132" s="896" t="str">
        <f t="shared" ref="I132" si="54">IF(G133="","",G133)</f>
        <v/>
      </c>
      <c r="J132" s="1095"/>
      <c r="K132" s="1087" t="str">
        <f>IF(【4】見・契!K132="","",【4】見・契!K132)</f>
        <v/>
      </c>
    </row>
    <row r="133" spans="2:11" ht="18.75" customHeight="1">
      <c r="B133" s="1092"/>
      <c r="C133" s="1092"/>
      <c r="D133" s="1094"/>
      <c r="E133" s="1090"/>
      <c r="F133" s="1090"/>
      <c r="G133" s="1098" t="str">
        <f>IF(【4】見・契!G133="","",【4】見・契!G133)</f>
        <v/>
      </c>
      <c r="H133" s="1099"/>
      <c r="I133" s="897" t="str">
        <f t="shared" ref="I133" si="55">IF(G133="","",(ROUND(IF(G133="税抜",F133*H133,(F133*H133)/1.08),0)))</f>
        <v/>
      </c>
      <c r="J133" s="1095"/>
      <c r="K133" s="1088"/>
    </row>
    <row r="134" spans="2:11" ht="18.75" customHeight="1">
      <c r="B134" s="1091" t="str">
        <f>IF(【4】見・契!B134="","",【4】見・契!B134)</f>
        <v/>
      </c>
      <c r="C134" s="1091"/>
      <c r="D134" s="1093" t="str">
        <f>IF(【4】見・契!D134="","",【4】見・契!D134)</f>
        <v/>
      </c>
      <c r="E134" s="1089" t="str">
        <f>IF(【4】見・契!E134="","",【4】見・契!E134)</f>
        <v/>
      </c>
      <c r="F134" s="1089" t="str">
        <f>IF(【4】見・契!F134="","",【4】見・契!F134)</f>
        <v/>
      </c>
      <c r="G134" s="1100" t="str">
        <f>IF(【4】見・契!G134="","",【4】見・契!G134)</f>
        <v/>
      </c>
      <c r="H134" s="1101"/>
      <c r="I134" s="896" t="str">
        <f t="shared" ref="I134" si="56">IF(G135="","",G135)</f>
        <v/>
      </c>
      <c r="J134" s="1095"/>
      <c r="K134" s="1087" t="str">
        <f>IF(【4】見・契!K134="","",【4】見・契!K134)</f>
        <v/>
      </c>
    </row>
    <row r="135" spans="2:11" ht="18.75" customHeight="1">
      <c r="B135" s="1092"/>
      <c r="C135" s="1092"/>
      <c r="D135" s="1094"/>
      <c r="E135" s="1090"/>
      <c r="F135" s="1090"/>
      <c r="G135" s="1098" t="str">
        <f>IF(【4】見・契!G135="","",【4】見・契!G135)</f>
        <v/>
      </c>
      <c r="H135" s="1099"/>
      <c r="I135" s="897" t="str">
        <f t="shared" ref="I135" si="57">IF(G135="","",(ROUND(IF(G135="税抜",F135*H135,(F135*H135)/1.08),0)))</f>
        <v/>
      </c>
      <c r="J135" s="1095"/>
      <c r="K135" s="1088"/>
    </row>
    <row r="136" spans="2:11" ht="18.75" customHeight="1">
      <c r="B136" s="1091" t="str">
        <f>IF(【4】見・契!B136="","",【4】見・契!B136)</f>
        <v/>
      </c>
      <c r="C136" s="1091"/>
      <c r="D136" s="1093" t="str">
        <f>IF(【4】見・契!D136="","",【4】見・契!D136)</f>
        <v/>
      </c>
      <c r="E136" s="1089" t="str">
        <f>IF(【4】見・契!E136="","",【4】見・契!E136)</f>
        <v/>
      </c>
      <c r="F136" s="1089" t="str">
        <f>IF(【4】見・契!F136="","",【4】見・契!F136)</f>
        <v/>
      </c>
      <c r="G136" s="1100" t="str">
        <f>IF(【4】見・契!G136="","",【4】見・契!G136)</f>
        <v/>
      </c>
      <c r="H136" s="1101"/>
      <c r="I136" s="896" t="str">
        <f t="shared" ref="I136" si="58">IF(G137="","",G137)</f>
        <v/>
      </c>
      <c r="J136" s="1095"/>
      <c r="K136" s="1087" t="str">
        <f>IF(【4】見・契!K136="","",【4】見・契!K136)</f>
        <v/>
      </c>
    </row>
    <row r="137" spans="2:11" ht="18.75" customHeight="1">
      <c r="B137" s="1092"/>
      <c r="C137" s="1092"/>
      <c r="D137" s="1094"/>
      <c r="E137" s="1090"/>
      <c r="F137" s="1090"/>
      <c r="G137" s="1098" t="str">
        <f>IF(【4】見・契!G137="","",【4】見・契!G137)</f>
        <v/>
      </c>
      <c r="H137" s="1099"/>
      <c r="I137" s="897" t="str">
        <f t="shared" ref="I137" si="59">IF(G137="","",(ROUND(IF(G137="税抜",F137*H137,(F137*H137)/1.08),0)))</f>
        <v/>
      </c>
      <c r="J137" s="1095"/>
      <c r="K137" s="1088"/>
    </row>
    <row r="138" spans="2:11" ht="18.75" customHeight="1">
      <c r="B138" s="1091" t="str">
        <f>IF(【4】見・契!B138="","",【4】見・契!B138)</f>
        <v/>
      </c>
      <c r="C138" s="1091"/>
      <c r="D138" s="1093" t="str">
        <f>IF(【4】見・契!D138="","",【4】見・契!D138)</f>
        <v/>
      </c>
      <c r="E138" s="1089" t="str">
        <f>IF(【4】見・契!E138="","",【4】見・契!E138)</f>
        <v/>
      </c>
      <c r="F138" s="1089" t="str">
        <f>IF(【4】見・契!F138="","",【4】見・契!F138)</f>
        <v/>
      </c>
      <c r="G138" s="1100" t="str">
        <f>IF(【4】見・契!G138="","",【4】見・契!G138)</f>
        <v/>
      </c>
      <c r="H138" s="1101"/>
      <c r="I138" s="896" t="str">
        <f t="shared" ref="I138" si="60">IF(G139="","",G139)</f>
        <v/>
      </c>
      <c r="J138" s="1095"/>
      <c r="K138" s="1087" t="str">
        <f>IF(【4】見・契!K138="","",【4】見・契!K138)</f>
        <v/>
      </c>
    </row>
    <row r="139" spans="2:11" ht="18.75" customHeight="1">
      <c r="B139" s="1092"/>
      <c r="C139" s="1092"/>
      <c r="D139" s="1094"/>
      <c r="E139" s="1090"/>
      <c r="F139" s="1090"/>
      <c r="G139" s="1098" t="str">
        <f>IF(【4】見・契!G139="","",【4】見・契!G139)</f>
        <v/>
      </c>
      <c r="H139" s="1099"/>
      <c r="I139" s="897" t="str">
        <f t="shared" ref="I139" si="61">IF(G139="","",(ROUND(IF(G139="税抜",F139*H139,(F139*H139)/1.08),0)))</f>
        <v/>
      </c>
      <c r="J139" s="1095"/>
      <c r="K139" s="1088"/>
    </row>
    <row r="140" spans="2:11" ht="18.75" customHeight="1">
      <c r="B140" s="1091" t="str">
        <f>IF(【4】見・契!B140="","",【4】見・契!B140)</f>
        <v/>
      </c>
      <c r="C140" s="1091"/>
      <c r="D140" s="1093" t="str">
        <f>IF(【4】見・契!D140="","",【4】見・契!D140)</f>
        <v/>
      </c>
      <c r="E140" s="1089" t="str">
        <f>IF(【4】見・契!E140="","",【4】見・契!E140)</f>
        <v/>
      </c>
      <c r="F140" s="1089" t="str">
        <f>IF(【4】見・契!F140="","",【4】見・契!F140)</f>
        <v/>
      </c>
      <c r="G140" s="1100" t="str">
        <f>IF(【4】見・契!G140="","",【4】見・契!G140)</f>
        <v/>
      </c>
      <c r="H140" s="1101"/>
      <c r="I140" s="896" t="str">
        <f t="shared" ref="I140" si="62">IF(G141="","",G141)</f>
        <v/>
      </c>
      <c r="J140" s="1095"/>
      <c r="K140" s="1087" t="str">
        <f>IF(【4】見・契!K140="","",【4】見・契!K140)</f>
        <v/>
      </c>
    </row>
    <row r="141" spans="2:11" ht="18.75" customHeight="1">
      <c r="B141" s="1092"/>
      <c r="C141" s="1092"/>
      <c r="D141" s="1094"/>
      <c r="E141" s="1090"/>
      <c r="F141" s="1090"/>
      <c r="G141" s="1098" t="str">
        <f>IF(【4】見・契!G141="","",【4】見・契!G141)</f>
        <v/>
      </c>
      <c r="H141" s="1099"/>
      <c r="I141" s="897" t="str">
        <f t="shared" ref="I141" si="63">IF(G141="","",(ROUND(IF(G141="税抜",F141*H141,(F141*H141)/1.08),0)))</f>
        <v/>
      </c>
      <c r="J141" s="1095"/>
      <c r="K141" s="1088"/>
    </row>
    <row r="142" spans="2:11" ht="18.75" customHeight="1">
      <c r="B142" s="1091" t="str">
        <f>IF(【4】見・契!B142="","",【4】見・契!B142)</f>
        <v/>
      </c>
      <c r="C142" s="1091"/>
      <c r="D142" s="1093" t="str">
        <f>IF(【4】見・契!D142="","",【4】見・契!D142)</f>
        <v/>
      </c>
      <c r="E142" s="1089" t="str">
        <f>IF(【4】見・契!E142="","",【4】見・契!E142)</f>
        <v/>
      </c>
      <c r="F142" s="1089" t="str">
        <f>IF(【4】見・契!F142="","",【4】見・契!F142)</f>
        <v/>
      </c>
      <c r="G142" s="1100" t="str">
        <f>IF(【4】見・契!G142="","",【4】見・契!G142)</f>
        <v/>
      </c>
      <c r="H142" s="1101"/>
      <c r="I142" s="896" t="str">
        <f t="shared" ref="I142" si="64">IF(G143="","",G143)</f>
        <v/>
      </c>
      <c r="J142" s="1095"/>
      <c r="K142" s="1087" t="str">
        <f>IF(【4】見・契!K142="","",【4】見・契!K142)</f>
        <v/>
      </c>
    </row>
    <row r="143" spans="2:11" ht="18.75" customHeight="1">
      <c r="B143" s="1092"/>
      <c r="C143" s="1092"/>
      <c r="D143" s="1094"/>
      <c r="E143" s="1090"/>
      <c r="F143" s="1090"/>
      <c r="G143" s="1098" t="str">
        <f>IF(【4】見・契!G143="","",【4】見・契!G143)</f>
        <v/>
      </c>
      <c r="H143" s="1099"/>
      <c r="I143" s="897" t="str">
        <f t="shared" ref="I143" si="65">IF(G143="","",(ROUND(IF(G143="税抜",F143*H143,(F143*H143)/1.08),0)))</f>
        <v/>
      </c>
      <c r="J143" s="1095"/>
      <c r="K143" s="1088"/>
    </row>
    <row r="144" spans="2:11" ht="18.75" customHeight="1">
      <c r="B144" s="1091" t="str">
        <f>IF(【4】見・契!B144="","",【4】見・契!B144)</f>
        <v/>
      </c>
      <c r="C144" s="1091"/>
      <c r="D144" s="1093" t="str">
        <f>IF(【4】見・契!D144="","",【4】見・契!D144)</f>
        <v/>
      </c>
      <c r="E144" s="1089" t="str">
        <f>IF(【4】見・契!E144="","",【4】見・契!E144)</f>
        <v/>
      </c>
      <c r="F144" s="1089" t="str">
        <f>IF(【4】見・契!F144="","",【4】見・契!F144)</f>
        <v/>
      </c>
      <c r="G144" s="1100" t="str">
        <f>IF(【4】見・契!G144="","",【4】見・契!G144)</f>
        <v/>
      </c>
      <c r="H144" s="1101"/>
      <c r="I144" s="896" t="str">
        <f t="shared" ref="I144" si="66">IF(G145="","",G145)</f>
        <v/>
      </c>
      <c r="J144" s="1095"/>
      <c r="K144" s="1087" t="str">
        <f>IF(【4】見・契!K144="","",【4】見・契!K144)</f>
        <v/>
      </c>
    </row>
    <row r="145" spans="2:11" ht="18.75" customHeight="1">
      <c r="B145" s="1092"/>
      <c r="C145" s="1092"/>
      <c r="D145" s="1094"/>
      <c r="E145" s="1090"/>
      <c r="F145" s="1090"/>
      <c r="G145" s="1098" t="str">
        <f>IF(【4】見・契!G145="","",【4】見・契!G145)</f>
        <v/>
      </c>
      <c r="H145" s="1099"/>
      <c r="I145" s="897" t="str">
        <f t="shared" ref="I145" si="67">IF(G145="","",(ROUND(IF(G145="税抜",F145*H145,(F145*H145)/1.08),0)))</f>
        <v/>
      </c>
      <c r="J145" s="1095"/>
      <c r="K145" s="1088"/>
    </row>
    <row r="146" spans="2:11" ht="18.75" customHeight="1">
      <c r="B146" s="1091" t="str">
        <f>IF(【4】見・契!B146="","",【4】見・契!B146)</f>
        <v/>
      </c>
      <c r="C146" s="1091"/>
      <c r="D146" s="1093" t="str">
        <f>IF(【4】見・契!D146="","",【4】見・契!D146)</f>
        <v/>
      </c>
      <c r="E146" s="1089" t="str">
        <f>IF(【4】見・契!E146="","",【4】見・契!E146)</f>
        <v/>
      </c>
      <c r="F146" s="1089" t="str">
        <f>IF(【4】見・契!F146="","",【4】見・契!F146)</f>
        <v/>
      </c>
      <c r="G146" s="1100" t="str">
        <f>IF(【4】見・契!G146="","",【4】見・契!G146)</f>
        <v/>
      </c>
      <c r="H146" s="1101"/>
      <c r="I146" s="896" t="str">
        <f t="shared" ref="I146" si="68">IF(G147="","",G147)</f>
        <v/>
      </c>
      <c r="J146" s="1095"/>
      <c r="K146" s="1087" t="str">
        <f>IF(【4】見・契!K146="","",【4】見・契!K146)</f>
        <v/>
      </c>
    </row>
    <row r="147" spans="2:11" ht="18.75" customHeight="1">
      <c r="B147" s="1092"/>
      <c r="C147" s="1092"/>
      <c r="D147" s="1094"/>
      <c r="E147" s="1090"/>
      <c r="F147" s="1090"/>
      <c r="G147" s="1102" t="str">
        <f>IF(【4】見・契!G147="","",【4】見・契!G147)</f>
        <v/>
      </c>
      <c r="H147" s="1103"/>
      <c r="I147" s="897" t="str">
        <f t="shared" ref="I147" si="69">IF(G147="","",(ROUND(IF(G147="税抜",F147*H147,(F147*H147)/1.08),0)))</f>
        <v/>
      </c>
      <c r="J147" s="1095"/>
      <c r="K147" s="1088"/>
    </row>
    <row r="148" spans="2:11" ht="18.75" customHeight="1">
      <c r="B148" s="1091" t="str">
        <f>IF(【4】見・契!B148="","",【4】見・契!B148)</f>
        <v/>
      </c>
      <c r="C148" s="1091"/>
      <c r="D148" s="1093" t="str">
        <f>IF(【4】見・契!D148="","",【4】見・契!D148)</f>
        <v/>
      </c>
      <c r="E148" s="1089" t="str">
        <f>IF(【4】見・契!E148="","",【4】見・契!E148)</f>
        <v/>
      </c>
      <c r="F148" s="1089" t="str">
        <f>IF(【4】見・契!F148="","",【4】見・契!F148)</f>
        <v/>
      </c>
      <c r="G148" s="1100" t="str">
        <f>IF(【4】見・契!G148="","",【4】見・契!G148)</f>
        <v/>
      </c>
      <c r="H148" s="1101"/>
      <c r="I148" s="896" t="str">
        <f t="shared" ref="I148" si="70">IF(G149="","",G149)</f>
        <v/>
      </c>
      <c r="J148" s="1095"/>
      <c r="K148" s="1087" t="str">
        <f>IF(【4】見・契!K148="","",【4】見・契!K148)</f>
        <v/>
      </c>
    </row>
    <row r="149" spans="2:11" ht="18.75" customHeight="1">
      <c r="B149" s="1092"/>
      <c r="C149" s="1092"/>
      <c r="D149" s="1094"/>
      <c r="E149" s="1090"/>
      <c r="F149" s="1090"/>
      <c r="G149" s="1098" t="str">
        <f>IF(【4】見・契!G149="","",【4】見・契!G149)</f>
        <v/>
      </c>
      <c r="H149" s="1099"/>
      <c r="I149" s="897" t="str">
        <f t="shared" ref="I149" si="71">IF(G149="","",(ROUND(IF(G149="税抜",F149*H149,(F149*H149)/1.08),0)))</f>
        <v/>
      </c>
      <c r="J149" s="1095"/>
      <c r="K149" s="1088"/>
    </row>
    <row r="150" spans="2:11" ht="18.75" customHeight="1">
      <c r="B150" s="1091" t="str">
        <f>IF(【4】見・契!B150="","",【4】見・契!B150)</f>
        <v/>
      </c>
      <c r="C150" s="1091"/>
      <c r="D150" s="1093" t="str">
        <f>IF(【4】見・契!D150="","",【4】見・契!D150)</f>
        <v/>
      </c>
      <c r="E150" s="1089" t="str">
        <f>IF(【4】見・契!E150="","",【4】見・契!E150)</f>
        <v/>
      </c>
      <c r="F150" s="1089" t="str">
        <f>IF(【4】見・契!F150="","",【4】見・契!F150)</f>
        <v/>
      </c>
      <c r="G150" s="1100" t="str">
        <f>IF(【4】見・契!G150="","",【4】見・契!G150)</f>
        <v/>
      </c>
      <c r="H150" s="1101"/>
      <c r="I150" s="896" t="str">
        <f t="shared" ref="I150" si="72">IF(G151="","",G151)</f>
        <v/>
      </c>
      <c r="J150" s="1095"/>
      <c r="K150" s="1087" t="str">
        <f>IF(【4】見・契!K150="","",【4】見・契!K150)</f>
        <v/>
      </c>
    </row>
    <row r="151" spans="2:11" ht="18.75" customHeight="1">
      <c r="B151" s="1092"/>
      <c r="C151" s="1092"/>
      <c r="D151" s="1094"/>
      <c r="E151" s="1090"/>
      <c r="F151" s="1090"/>
      <c r="G151" s="1098" t="str">
        <f>IF(【4】見・契!G151="","",【4】見・契!G151)</f>
        <v/>
      </c>
      <c r="H151" s="1099"/>
      <c r="I151" s="897" t="str">
        <f t="shared" ref="I151" si="73">IF(G151="","",(ROUND(IF(G151="税抜",F151*H151,(F151*H151)/1.08),0)))</f>
        <v/>
      </c>
      <c r="J151" s="1095"/>
      <c r="K151" s="1088"/>
    </row>
    <row r="152" spans="2:11" ht="18.75" customHeight="1">
      <c r="B152" s="1091" t="str">
        <f>IF(【4】見・契!B152="","",【4】見・契!B152)</f>
        <v/>
      </c>
      <c r="C152" s="1091"/>
      <c r="D152" s="1093" t="str">
        <f>IF(【4】見・契!D152="","",【4】見・契!D152)</f>
        <v/>
      </c>
      <c r="E152" s="1089" t="str">
        <f>IF(【4】見・契!E152="","",【4】見・契!E152)</f>
        <v/>
      </c>
      <c r="F152" s="1089" t="str">
        <f>IF(【4】見・契!F152="","",【4】見・契!F152)</f>
        <v/>
      </c>
      <c r="G152" s="1100" t="str">
        <f>IF(【4】見・契!G152="","",【4】見・契!G152)</f>
        <v/>
      </c>
      <c r="H152" s="1101"/>
      <c r="I152" s="896" t="str">
        <f t="shared" ref="I152" si="74">IF(G153="","",G153)</f>
        <v/>
      </c>
      <c r="J152" s="1095"/>
      <c r="K152" s="1087" t="str">
        <f>IF(【4】見・契!K152="","",【4】見・契!K152)</f>
        <v/>
      </c>
    </row>
    <row r="153" spans="2:11" ht="18.75" customHeight="1">
      <c r="B153" s="1092"/>
      <c r="C153" s="1092"/>
      <c r="D153" s="1094"/>
      <c r="E153" s="1090"/>
      <c r="F153" s="1090"/>
      <c r="G153" s="1098" t="str">
        <f>IF(【4】見・契!G153="","",【4】見・契!G153)</f>
        <v/>
      </c>
      <c r="H153" s="1099"/>
      <c r="I153" s="897" t="str">
        <f t="shared" ref="I153" si="75">IF(G153="","",(ROUND(IF(G153="税抜",F153*H153,(F153*H153)/1.08),0)))</f>
        <v/>
      </c>
      <c r="J153" s="1095"/>
      <c r="K153" s="1088"/>
    </row>
    <row r="154" spans="2:11" ht="18.75" customHeight="1">
      <c r="B154" s="1091" t="str">
        <f>IF(【4】見・契!B154="","",【4】見・契!B154)</f>
        <v/>
      </c>
      <c r="C154" s="1091"/>
      <c r="D154" s="1093" t="str">
        <f>IF(【4】見・契!D154="","",【4】見・契!D154)</f>
        <v/>
      </c>
      <c r="E154" s="1089" t="str">
        <f>IF(【4】見・契!E154="","",【4】見・契!E154)</f>
        <v/>
      </c>
      <c r="F154" s="1089" t="str">
        <f>IF(【4】見・契!F154="","",【4】見・契!F154)</f>
        <v/>
      </c>
      <c r="G154" s="1100" t="str">
        <f>IF(【4】見・契!G154="","",【4】見・契!G154)</f>
        <v/>
      </c>
      <c r="H154" s="1101"/>
      <c r="I154" s="896" t="str">
        <f t="shared" ref="I154" si="76">IF(G155="","",G155)</f>
        <v/>
      </c>
      <c r="J154" s="1095"/>
      <c r="K154" s="1087" t="str">
        <f>IF(【4】見・契!K154="","",【4】見・契!K154)</f>
        <v/>
      </c>
    </row>
    <row r="155" spans="2:11" ht="18.75" customHeight="1">
      <c r="B155" s="1092"/>
      <c r="C155" s="1092"/>
      <c r="D155" s="1094"/>
      <c r="E155" s="1090"/>
      <c r="F155" s="1090"/>
      <c r="G155" s="1098" t="str">
        <f>IF(【4】見・契!G155="","",【4】見・契!G155)</f>
        <v/>
      </c>
      <c r="H155" s="1099"/>
      <c r="I155" s="897" t="str">
        <f t="shared" ref="I155" si="77">IF(G155="","",(ROUND(IF(G155="税抜",F155*H155,(F155*H155)/1.08),0)))</f>
        <v/>
      </c>
      <c r="J155" s="1095"/>
      <c r="K155" s="1088"/>
    </row>
    <row r="156" spans="2:11" ht="18.75" customHeight="1">
      <c r="B156" s="1091" t="str">
        <f>IF(【4】見・契!B156="","",【4】見・契!B156)</f>
        <v/>
      </c>
      <c r="C156" s="1091"/>
      <c r="D156" s="1093" t="str">
        <f>IF(【4】見・契!D156="","",【4】見・契!D156)</f>
        <v/>
      </c>
      <c r="E156" s="1089" t="str">
        <f>IF(【4】見・契!E156="","",【4】見・契!E156)</f>
        <v/>
      </c>
      <c r="F156" s="1089" t="str">
        <f>IF(【4】見・契!F156="","",【4】見・契!F156)</f>
        <v/>
      </c>
      <c r="G156" s="1100" t="str">
        <f>IF(【4】見・契!G156="","",【4】見・契!G156)</f>
        <v/>
      </c>
      <c r="H156" s="1101"/>
      <c r="I156" s="896" t="str">
        <f t="shared" ref="I156" si="78">IF(G157="","",G157)</f>
        <v/>
      </c>
      <c r="J156" s="1095"/>
      <c r="K156" s="1087" t="str">
        <f>IF(【4】見・契!K156="","",【4】見・契!K156)</f>
        <v/>
      </c>
    </row>
    <row r="157" spans="2:11" ht="18.75" customHeight="1">
      <c r="B157" s="1092"/>
      <c r="C157" s="1092"/>
      <c r="D157" s="1094"/>
      <c r="E157" s="1090"/>
      <c r="F157" s="1090"/>
      <c r="G157" s="1098" t="str">
        <f>IF(【4】見・契!G157="","",【4】見・契!G157)</f>
        <v/>
      </c>
      <c r="H157" s="1099"/>
      <c r="I157" s="897" t="str">
        <f t="shared" ref="I157" si="79">IF(G157="","",(ROUND(IF(G157="税抜",F157*H157,(F157*H157)/1.08),0)))</f>
        <v/>
      </c>
      <c r="J157" s="1095"/>
      <c r="K157" s="1088"/>
    </row>
    <row r="158" spans="2:11" ht="18.75" customHeight="1">
      <c r="B158" s="1091" t="str">
        <f>IF(【4】見・契!B158="","",【4】見・契!B158)</f>
        <v/>
      </c>
      <c r="C158" s="1091"/>
      <c r="D158" s="1093" t="str">
        <f>IF(【4】見・契!D158="","",【4】見・契!D158)</f>
        <v/>
      </c>
      <c r="E158" s="1089" t="str">
        <f>IF(【4】見・契!E158="","",【4】見・契!E158)</f>
        <v/>
      </c>
      <c r="F158" s="1089" t="str">
        <f>IF(【4】見・契!F158="","",【4】見・契!F158)</f>
        <v/>
      </c>
      <c r="G158" s="1100" t="str">
        <f>IF(【4】見・契!G158="","",【4】見・契!G158)</f>
        <v/>
      </c>
      <c r="H158" s="1101"/>
      <c r="I158" s="896" t="str">
        <f t="shared" ref="I158" si="80">IF(G159="","",G159)</f>
        <v/>
      </c>
      <c r="J158" s="1095"/>
      <c r="K158" s="1087" t="str">
        <f>IF(【4】見・契!K158="","",【4】見・契!K158)</f>
        <v/>
      </c>
    </row>
    <row r="159" spans="2:11" ht="18.75" customHeight="1">
      <c r="B159" s="1092"/>
      <c r="C159" s="1092"/>
      <c r="D159" s="1094"/>
      <c r="E159" s="1090"/>
      <c r="F159" s="1090"/>
      <c r="G159" s="1098" t="str">
        <f>IF(【4】見・契!G159="","",【4】見・契!G159)</f>
        <v/>
      </c>
      <c r="H159" s="1099"/>
      <c r="I159" s="897" t="str">
        <f t="shared" ref="I159" si="81">IF(G159="","",(ROUND(IF(G159="税抜",F159*H159,(F159*H159)/1.08),0)))</f>
        <v/>
      </c>
      <c r="J159" s="1095"/>
      <c r="K159" s="1088"/>
    </row>
    <row r="160" spans="2:11" ht="18.75" customHeight="1">
      <c r="B160" s="1091" t="str">
        <f>IF(【4】見・契!B160="","",【4】見・契!B160)</f>
        <v/>
      </c>
      <c r="C160" s="1091"/>
      <c r="D160" s="1093" t="str">
        <f>IF(【4】見・契!D160="","",【4】見・契!D160)</f>
        <v/>
      </c>
      <c r="E160" s="1089" t="str">
        <f>IF(【4】見・契!E160="","",【4】見・契!E160)</f>
        <v/>
      </c>
      <c r="F160" s="1089" t="str">
        <f>IF(【4】見・契!F160="","",【4】見・契!F160)</f>
        <v/>
      </c>
      <c r="G160" s="1100" t="str">
        <f>IF(【4】見・契!G160="","",【4】見・契!G160)</f>
        <v/>
      </c>
      <c r="H160" s="1101"/>
      <c r="I160" s="896" t="str">
        <f t="shared" ref="I160" si="82">IF(G161="","",G161)</f>
        <v/>
      </c>
      <c r="J160" s="1095"/>
      <c r="K160" s="1087" t="str">
        <f>IF(【4】見・契!K160="","",【4】見・契!K160)</f>
        <v/>
      </c>
    </row>
    <row r="161" spans="2:11" ht="18.75" customHeight="1">
      <c r="B161" s="1092"/>
      <c r="C161" s="1092"/>
      <c r="D161" s="1094"/>
      <c r="E161" s="1090"/>
      <c r="F161" s="1090"/>
      <c r="G161" s="1098" t="str">
        <f>IF(【4】見・契!G161="","",【4】見・契!G161)</f>
        <v/>
      </c>
      <c r="H161" s="1099"/>
      <c r="I161" s="897" t="str">
        <f t="shared" ref="I161" si="83">IF(G161="","",(ROUND(IF(G161="税抜",F161*H161,(F161*H161)/1.08),0)))</f>
        <v/>
      </c>
      <c r="J161" s="1095"/>
      <c r="K161" s="1088"/>
    </row>
    <row r="162" spans="2:11" ht="18.75" customHeight="1">
      <c r="B162" s="1091" t="str">
        <f>IF(【4】見・契!B162="","",【4】見・契!B162)</f>
        <v/>
      </c>
      <c r="C162" s="1091"/>
      <c r="D162" s="1093" t="str">
        <f>IF(【4】見・契!D162="","",【4】見・契!D162)</f>
        <v/>
      </c>
      <c r="E162" s="1089" t="str">
        <f>IF(【4】見・契!E162="","",【4】見・契!E162)</f>
        <v/>
      </c>
      <c r="F162" s="1089" t="str">
        <f>IF(【4】見・契!F162="","",【4】見・契!F162)</f>
        <v/>
      </c>
      <c r="G162" s="1100" t="str">
        <f>IF(【4】見・契!G162="","",【4】見・契!G162)</f>
        <v/>
      </c>
      <c r="H162" s="1101"/>
      <c r="I162" s="896" t="str">
        <f t="shared" ref="I162" si="84">IF(G163="","",G163)</f>
        <v/>
      </c>
      <c r="J162" s="1095"/>
      <c r="K162" s="1087" t="str">
        <f>IF(【4】見・契!K162="","",【4】見・契!K162)</f>
        <v/>
      </c>
    </row>
    <row r="163" spans="2:11" ht="18.75" customHeight="1">
      <c r="B163" s="1092"/>
      <c r="C163" s="1092"/>
      <c r="D163" s="1094"/>
      <c r="E163" s="1090"/>
      <c r="F163" s="1090"/>
      <c r="G163" s="1098" t="str">
        <f>IF(【4】見・契!G163="","",【4】見・契!G163)</f>
        <v/>
      </c>
      <c r="H163" s="1099"/>
      <c r="I163" s="897" t="str">
        <f t="shared" ref="I163" si="85">IF(G163="","",(ROUND(IF(G163="税抜",F163*H163,(F163*H163)/1.08),0)))</f>
        <v/>
      </c>
      <c r="J163" s="1095"/>
      <c r="K163" s="1088"/>
    </row>
    <row r="164" spans="2:11" ht="18.75" customHeight="1">
      <c r="B164" s="1091" t="str">
        <f>IF(【4】見・契!B164="","",【4】見・契!B164)</f>
        <v/>
      </c>
      <c r="C164" s="1091"/>
      <c r="D164" s="1093" t="str">
        <f>IF(【4】見・契!D164="","",【4】見・契!D164)</f>
        <v/>
      </c>
      <c r="E164" s="1089" t="str">
        <f>IF(【4】見・契!E164="","",【4】見・契!E164)</f>
        <v/>
      </c>
      <c r="F164" s="1089" t="str">
        <f>IF(【4】見・契!F164="","",【4】見・契!F164)</f>
        <v/>
      </c>
      <c r="G164" s="1100" t="str">
        <f>IF(【4】見・契!G164="","",【4】見・契!G164)</f>
        <v/>
      </c>
      <c r="H164" s="1101"/>
      <c r="I164" s="896" t="str">
        <f t="shared" ref="I164" si="86">IF(G165="","",G165)</f>
        <v/>
      </c>
      <c r="J164" s="1095"/>
      <c r="K164" s="1087" t="str">
        <f>IF(【4】見・契!K164="","",【4】見・契!K164)</f>
        <v/>
      </c>
    </row>
    <row r="165" spans="2:11" ht="18.75" customHeight="1">
      <c r="B165" s="1092"/>
      <c r="C165" s="1092"/>
      <c r="D165" s="1094"/>
      <c r="E165" s="1090"/>
      <c r="F165" s="1090"/>
      <c r="G165" s="1098" t="str">
        <f>IF(【4】見・契!G165="","",【4】見・契!G165)</f>
        <v/>
      </c>
      <c r="H165" s="1099"/>
      <c r="I165" s="897" t="str">
        <f t="shared" ref="I165" si="87">IF(G165="","",(ROUND(IF(G165="税抜",F165*H165,(F165*H165)/1.08),0)))</f>
        <v/>
      </c>
      <c r="J165" s="1095"/>
      <c r="K165" s="1088"/>
    </row>
    <row r="166" spans="2:11" ht="18.75" customHeight="1">
      <c r="B166" s="1091" t="str">
        <f>IF(【4】見・契!B166="","",【4】見・契!B166)</f>
        <v/>
      </c>
      <c r="C166" s="1091"/>
      <c r="D166" s="1093" t="str">
        <f>IF(【4】見・契!D166="","",【4】見・契!D166)</f>
        <v/>
      </c>
      <c r="E166" s="1089" t="str">
        <f>IF(【4】見・契!E166="","",【4】見・契!E166)</f>
        <v/>
      </c>
      <c r="F166" s="1089" t="str">
        <f>IF(【4】見・契!F166="","",【4】見・契!F166)</f>
        <v/>
      </c>
      <c r="G166" s="1100" t="str">
        <f>IF(【4】見・契!G166="","",【4】見・契!G166)</f>
        <v/>
      </c>
      <c r="H166" s="1101"/>
      <c r="I166" s="896" t="str">
        <f t="shared" ref="I166" si="88">IF(G167="","",G167)</f>
        <v/>
      </c>
      <c r="J166" s="1095"/>
      <c r="K166" s="1087" t="str">
        <f>IF(【4】見・契!K166="","",【4】見・契!K166)</f>
        <v/>
      </c>
    </row>
    <row r="167" spans="2:11" ht="18.75" customHeight="1">
      <c r="B167" s="1092"/>
      <c r="C167" s="1092"/>
      <c r="D167" s="1094"/>
      <c r="E167" s="1090"/>
      <c r="F167" s="1090"/>
      <c r="G167" s="1098" t="str">
        <f>IF(【4】見・契!G167="","",【4】見・契!G167)</f>
        <v/>
      </c>
      <c r="H167" s="1099"/>
      <c r="I167" s="897" t="str">
        <f t="shared" ref="I167" si="89">IF(G167="","",(ROUND(IF(G167="税抜",F167*H167,(F167*H167)/1.08),0)))</f>
        <v/>
      </c>
      <c r="J167" s="1095"/>
      <c r="K167" s="1088"/>
    </row>
    <row r="168" spans="2:11" ht="18.75" customHeight="1">
      <c r="B168" s="1091" t="str">
        <f>IF(【4】見・契!B168="","",【4】見・契!B168)</f>
        <v/>
      </c>
      <c r="C168" s="1091"/>
      <c r="D168" s="1093" t="str">
        <f>IF(【4】見・契!D168="","",【4】見・契!D168)</f>
        <v/>
      </c>
      <c r="E168" s="1089" t="str">
        <f>IF(【4】見・契!E168="","",【4】見・契!E168)</f>
        <v/>
      </c>
      <c r="F168" s="1089" t="str">
        <f>IF(【4】見・契!F168="","",【4】見・契!F168)</f>
        <v/>
      </c>
      <c r="G168" s="1100" t="str">
        <f>IF(【4】見・契!G168="","",【4】見・契!G168)</f>
        <v/>
      </c>
      <c r="H168" s="1101"/>
      <c r="I168" s="896" t="str">
        <f t="shared" ref="I168" si="90">IF(G169="","",G169)</f>
        <v/>
      </c>
      <c r="J168" s="1095"/>
      <c r="K168" s="1087" t="str">
        <f>IF(【4】見・契!K168="","",【4】見・契!K168)</f>
        <v/>
      </c>
    </row>
    <row r="169" spans="2:11" ht="18.75" customHeight="1">
      <c r="B169" s="1092"/>
      <c r="C169" s="1092"/>
      <c r="D169" s="1094"/>
      <c r="E169" s="1090"/>
      <c r="F169" s="1090"/>
      <c r="G169" s="1098" t="str">
        <f>IF(【4】見・契!G169="","",【4】見・契!G169)</f>
        <v/>
      </c>
      <c r="H169" s="1099"/>
      <c r="I169" s="897" t="str">
        <f t="shared" ref="I169" si="91">IF(G169="","",(ROUND(IF(G169="税抜",F169*H169,(F169*H169)/1.08),0)))</f>
        <v/>
      </c>
      <c r="J169" s="1095"/>
      <c r="K169" s="1088"/>
    </row>
    <row r="170" spans="2:11" ht="18.75" customHeight="1">
      <c r="B170" s="1091" t="str">
        <f>IF(【4】見・契!B170="","",【4】見・契!B170)</f>
        <v/>
      </c>
      <c r="C170" s="1091"/>
      <c r="D170" s="1093" t="str">
        <f>IF(【4】見・契!D170="","",【4】見・契!D170)</f>
        <v/>
      </c>
      <c r="E170" s="1089" t="str">
        <f>IF(【4】見・契!E170="","",【4】見・契!E170)</f>
        <v/>
      </c>
      <c r="F170" s="1089" t="str">
        <f>IF(【4】見・契!F170="","",【4】見・契!F170)</f>
        <v/>
      </c>
      <c r="G170" s="1100" t="str">
        <f>IF(【4】見・契!G170="","",【4】見・契!G170)</f>
        <v/>
      </c>
      <c r="H170" s="1101"/>
      <c r="I170" s="896" t="str">
        <f t="shared" ref="I170" si="92">IF(G171="","",G171)</f>
        <v/>
      </c>
      <c r="J170" s="1095"/>
      <c r="K170" s="1087" t="str">
        <f>IF(【4】見・契!K170="","",【4】見・契!K170)</f>
        <v/>
      </c>
    </row>
    <row r="171" spans="2:11" ht="18.75" customHeight="1">
      <c r="B171" s="1092"/>
      <c r="C171" s="1092"/>
      <c r="D171" s="1094"/>
      <c r="E171" s="1090"/>
      <c r="F171" s="1090"/>
      <c r="G171" s="1098" t="str">
        <f>IF(【4】見・契!G171="","",【4】見・契!G171)</f>
        <v/>
      </c>
      <c r="H171" s="1099"/>
      <c r="I171" s="897" t="str">
        <f t="shared" ref="I171" si="93">IF(G171="","",(ROUND(IF(G171="税抜",F171*H171,(F171*H171)/1.08),0)))</f>
        <v/>
      </c>
      <c r="J171" s="1095"/>
      <c r="K171" s="1088"/>
    </row>
    <row r="172" spans="2:11" ht="18.75" customHeight="1">
      <c r="B172" s="1091" t="str">
        <f>IF(【4】見・契!B172="","",【4】見・契!B172)</f>
        <v/>
      </c>
      <c r="C172" s="1091"/>
      <c r="D172" s="1093" t="str">
        <f>IF(【4】見・契!D172="","",【4】見・契!D172)</f>
        <v/>
      </c>
      <c r="E172" s="1089" t="str">
        <f>IF(【4】見・契!E172="","",【4】見・契!E172)</f>
        <v/>
      </c>
      <c r="F172" s="1089" t="str">
        <f>IF(【4】見・契!F172="","",【4】見・契!F172)</f>
        <v/>
      </c>
      <c r="G172" s="1100" t="str">
        <f>IF(【4】見・契!G172="","",【4】見・契!G172)</f>
        <v/>
      </c>
      <c r="H172" s="1101"/>
      <c r="I172" s="896" t="str">
        <f t="shared" ref="I172" si="94">IF(G173="","",G173)</f>
        <v/>
      </c>
      <c r="J172" s="1095"/>
      <c r="K172" s="1087" t="str">
        <f>IF(【4】見・契!K172="","",【4】見・契!K172)</f>
        <v/>
      </c>
    </row>
    <row r="173" spans="2:11" ht="18.75" customHeight="1">
      <c r="B173" s="1092"/>
      <c r="C173" s="1092"/>
      <c r="D173" s="1094"/>
      <c r="E173" s="1090"/>
      <c r="F173" s="1090"/>
      <c r="G173" s="1098" t="str">
        <f>IF(【4】見・契!G173="","",【4】見・契!G173)</f>
        <v/>
      </c>
      <c r="H173" s="1099"/>
      <c r="I173" s="897" t="str">
        <f t="shared" ref="I173" si="95">IF(G173="","",(ROUND(IF(G173="税抜",F173*H173,(F173*H173)/1.08),0)))</f>
        <v/>
      </c>
      <c r="J173" s="1095"/>
      <c r="K173" s="1088"/>
    </row>
    <row r="174" spans="2:11" ht="18.75" customHeight="1">
      <c r="B174" s="1091" t="str">
        <f>IF(【4】見・契!B174="","",【4】見・契!B174)</f>
        <v/>
      </c>
      <c r="C174" s="1091"/>
      <c r="D174" s="1093" t="str">
        <f>IF(【4】見・契!D174="","",【4】見・契!D174)</f>
        <v/>
      </c>
      <c r="E174" s="1089" t="str">
        <f>IF(【4】見・契!E174="","",【4】見・契!E174)</f>
        <v/>
      </c>
      <c r="F174" s="1089" t="str">
        <f>IF(【4】見・契!F174="","",【4】見・契!F174)</f>
        <v/>
      </c>
      <c r="G174" s="1100" t="str">
        <f>IF(【4】見・契!G174="","",【4】見・契!G174)</f>
        <v/>
      </c>
      <c r="H174" s="1101"/>
      <c r="I174" s="896" t="str">
        <f t="shared" ref="I174" si="96">IF(G175="","",G175)</f>
        <v/>
      </c>
      <c r="J174" s="1095"/>
      <c r="K174" s="1087" t="str">
        <f>IF(【4】見・契!K174="","",【4】見・契!K174)</f>
        <v/>
      </c>
    </row>
    <row r="175" spans="2:11" ht="18.75" customHeight="1">
      <c r="B175" s="1092"/>
      <c r="C175" s="1092"/>
      <c r="D175" s="1094"/>
      <c r="E175" s="1090"/>
      <c r="F175" s="1090"/>
      <c r="G175" s="1098" t="str">
        <f>IF(【4】見・契!G175="","",【4】見・契!G175)</f>
        <v/>
      </c>
      <c r="H175" s="1099"/>
      <c r="I175" s="897" t="str">
        <f t="shared" ref="I175" si="97">IF(G175="","",(ROUND(IF(G175="税抜",F175*H175,(F175*H175)/1.08),0)))</f>
        <v/>
      </c>
      <c r="J175" s="1095"/>
      <c r="K175" s="1088"/>
    </row>
    <row r="176" spans="2:11" ht="18.75" customHeight="1">
      <c r="B176" s="1091" t="str">
        <f>IF(【4】見・契!B176="","",【4】見・契!B176)</f>
        <v/>
      </c>
      <c r="C176" s="1091"/>
      <c r="D176" s="1093" t="str">
        <f>IF(【4】見・契!D176="","",【4】見・契!D176)</f>
        <v/>
      </c>
      <c r="E176" s="1089" t="str">
        <f>IF(【4】見・契!E176="","",【4】見・契!E176)</f>
        <v/>
      </c>
      <c r="F176" s="1089" t="str">
        <f>IF(【4】見・契!F176="","",【4】見・契!F176)</f>
        <v/>
      </c>
      <c r="G176" s="1100" t="str">
        <f>IF(【4】見・契!G176="","",【4】見・契!G176)</f>
        <v/>
      </c>
      <c r="H176" s="1101"/>
      <c r="I176" s="896" t="str">
        <f t="shared" ref="I176" si="98">IF(G177="","",G177)</f>
        <v/>
      </c>
      <c r="J176" s="1095"/>
      <c r="K176" s="1087" t="str">
        <f>IF(【4】見・契!K176="","",【4】見・契!K176)</f>
        <v/>
      </c>
    </row>
    <row r="177" spans="2:11" ht="18.75" customHeight="1">
      <c r="B177" s="1092"/>
      <c r="C177" s="1092"/>
      <c r="D177" s="1094"/>
      <c r="E177" s="1090"/>
      <c r="F177" s="1090"/>
      <c r="G177" s="1098" t="str">
        <f>IF(【4】見・契!G177="","",【4】見・契!G177)</f>
        <v/>
      </c>
      <c r="H177" s="1099"/>
      <c r="I177" s="897" t="str">
        <f t="shared" ref="I177" si="99">IF(G177="","",(ROUND(IF(G177="税抜",F177*H177,(F177*H177)/1.08),0)))</f>
        <v/>
      </c>
      <c r="J177" s="1095"/>
      <c r="K177" s="1088"/>
    </row>
    <row r="178" spans="2:11" ht="18.75" customHeight="1">
      <c r="B178" s="1091" t="str">
        <f>IF(【4】見・契!B178="","",【4】見・契!B178)</f>
        <v/>
      </c>
      <c r="C178" s="1091"/>
      <c r="D178" s="1093" t="str">
        <f>IF(【4】見・契!D178="","",【4】見・契!D178)</f>
        <v/>
      </c>
      <c r="E178" s="1089" t="str">
        <f>IF(【4】見・契!E178="","",【4】見・契!E178)</f>
        <v/>
      </c>
      <c r="F178" s="1089" t="str">
        <f>IF(【4】見・契!F178="","",【4】見・契!F178)</f>
        <v/>
      </c>
      <c r="G178" s="1100" t="str">
        <f>IF(【4】見・契!G178="","",【4】見・契!G178)</f>
        <v/>
      </c>
      <c r="H178" s="1101"/>
      <c r="I178" s="896" t="str">
        <f t="shared" ref="I178" si="100">IF(G179="","",G179)</f>
        <v/>
      </c>
      <c r="J178" s="1095"/>
      <c r="K178" s="1087" t="str">
        <f>IF(【4】見・契!K178="","",【4】見・契!K178)</f>
        <v/>
      </c>
    </row>
    <row r="179" spans="2:11" ht="18.75" customHeight="1">
      <c r="B179" s="1092"/>
      <c r="C179" s="1092"/>
      <c r="D179" s="1094"/>
      <c r="E179" s="1090"/>
      <c r="F179" s="1090"/>
      <c r="G179" s="1098" t="str">
        <f>IF(【4】見・契!G179="","",【4】見・契!G179)</f>
        <v/>
      </c>
      <c r="H179" s="1099"/>
      <c r="I179" s="897" t="str">
        <f t="shared" ref="I179" si="101">IF(G179="","",(ROUND(IF(G179="税抜",F179*H179,(F179*H179)/1.08),0)))</f>
        <v/>
      </c>
      <c r="J179" s="1095"/>
      <c r="K179" s="1088"/>
    </row>
    <row r="180" spans="2:11" ht="18.75" customHeight="1">
      <c r="B180" s="1091" t="str">
        <f>IF(【4】見・契!B180="","",【4】見・契!B180)</f>
        <v/>
      </c>
      <c r="C180" s="1091"/>
      <c r="D180" s="1093" t="str">
        <f>IF(【4】見・契!D180="","",【4】見・契!D180)</f>
        <v/>
      </c>
      <c r="E180" s="1089" t="str">
        <f>IF(【4】見・契!E180="","",【4】見・契!E180)</f>
        <v/>
      </c>
      <c r="F180" s="1089" t="str">
        <f>IF(【4】見・契!F180="","",【4】見・契!F180)</f>
        <v/>
      </c>
      <c r="G180" s="1100" t="str">
        <f>IF(【4】見・契!G180="","",【4】見・契!G180)</f>
        <v/>
      </c>
      <c r="H180" s="1101"/>
      <c r="I180" s="896" t="str">
        <f t="shared" ref="I180" si="102">IF(G181="","",G181)</f>
        <v/>
      </c>
      <c r="J180" s="1095"/>
      <c r="K180" s="1087" t="str">
        <f>IF(【4】見・契!K180="","",【4】見・契!K180)</f>
        <v/>
      </c>
    </row>
    <row r="181" spans="2:11" ht="18.75" customHeight="1">
      <c r="B181" s="1092"/>
      <c r="C181" s="1092"/>
      <c r="D181" s="1094"/>
      <c r="E181" s="1090"/>
      <c r="F181" s="1090"/>
      <c r="G181" s="1098" t="str">
        <f>IF(【4】見・契!G181="","",【4】見・契!G181)</f>
        <v/>
      </c>
      <c r="H181" s="1099"/>
      <c r="I181" s="897" t="str">
        <f t="shared" ref="I181" si="103">IF(G181="","",(ROUND(IF(G181="税抜",F181*H181,(F181*H181)/1.08),0)))</f>
        <v/>
      </c>
      <c r="J181" s="1095"/>
      <c r="K181" s="1088"/>
    </row>
    <row r="182" spans="2:11" ht="18.75" customHeight="1">
      <c r="B182" s="1091" t="str">
        <f>IF(【4】見・契!B182="","",【4】見・契!B182)</f>
        <v/>
      </c>
      <c r="C182" s="1091"/>
      <c r="D182" s="1093" t="str">
        <f>IF(【4】見・契!D182="","",【4】見・契!D182)</f>
        <v/>
      </c>
      <c r="E182" s="1089" t="str">
        <f>IF(【4】見・契!E182="","",【4】見・契!E182)</f>
        <v/>
      </c>
      <c r="F182" s="1089" t="str">
        <f>IF(【4】見・契!F182="","",【4】見・契!F182)</f>
        <v/>
      </c>
      <c r="G182" s="1100" t="str">
        <f>IF(【4】見・契!G182="","",【4】見・契!G182)</f>
        <v/>
      </c>
      <c r="H182" s="1101"/>
      <c r="I182" s="896" t="str">
        <f t="shared" ref="I182" si="104">IF(G183="","",G183)</f>
        <v/>
      </c>
      <c r="J182" s="1095"/>
      <c r="K182" s="1087" t="str">
        <f>IF(【4】見・契!K182="","",【4】見・契!K182)</f>
        <v/>
      </c>
    </row>
    <row r="183" spans="2:11" ht="18.75" customHeight="1">
      <c r="B183" s="1092"/>
      <c r="C183" s="1092"/>
      <c r="D183" s="1094"/>
      <c r="E183" s="1090"/>
      <c r="F183" s="1090"/>
      <c r="G183" s="1098" t="str">
        <f>IF(【4】見・契!G183="","",【4】見・契!G183)</f>
        <v/>
      </c>
      <c r="H183" s="1099"/>
      <c r="I183" s="897" t="str">
        <f t="shared" ref="I183" si="105">IF(G183="","",(ROUND(IF(G183="税抜",F183*H183,(F183*H183)/1.08),0)))</f>
        <v/>
      </c>
      <c r="J183" s="1095"/>
      <c r="K183" s="1088"/>
    </row>
    <row r="184" spans="2:11" ht="24" customHeight="1">
      <c r="C184" s="123"/>
      <c r="D184" s="123"/>
      <c r="E184" s="123"/>
      <c r="F184" s="123"/>
      <c r="G184" s="123"/>
      <c r="H184" s="124" t="s">
        <v>304</v>
      </c>
      <c r="I184" s="716">
        <f>SUM(I128:I183)</f>
        <v>0</v>
      </c>
    </row>
    <row r="185" spans="2:11" ht="24" customHeight="1">
      <c r="H185" s="124" t="s">
        <v>305</v>
      </c>
      <c r="I185" s="716">
        <f>SUM(I128:I183)/1.1</f>
        <v>0</v>
      </c>
    </row>
  </sheetData>
  <mergeCells count="717">
    <mergeCell ref="G182:H182"/>
    <mergeCell ref="G165:H165"/>
    <mergeCell ref="G166:H166"/>
    <mergeCell ref="G167:H167"/>
    <mergeCell ref="G168:H168"/>
    <mergeCell ref="G169:H169"/>
    <mergeCell ref="G170:H170"/>
    <mergeCell ref="G174:H174"/>
    <mergeCell ref="G175:H175"/>
    <mergeCell ref="G176:H176"/>
    <mergeCell ref="G159:H159"/>
    <mergeCell ref="G160:H160"/>
    <mergeCell ref="G161:H161"/>
    <mergeCell ref="G162:H162"/>
    <mergeCell ref="G163:H163"/>
    <mergeCell ref="G164:H164"/>
    <mergeCell ref="G177:H177"/>
    <mergeCell ref="G178:H178"/>
    <mergeCell ref="G181:H181"/>
    <mergeCell ref="G147:H147"/>
    <mergeCell ref="G148:H148"/>
    <mergeCell ref="G149:H149"/>
    <mergeCell ref="G150:H150"/>
    <mergeCell ref="G151:H151"/>
    <mergeCell ref="G152:H152"/>
    <mergeCell ref="G156:H156"/>
    <mergeCell ref="G157:H157"/>
    <mergeCell ref="G158:H158"/>
    <mergeCell ref="G135:H135"/>
    <mergeCell ref="G136:H136"/>
    <mergeCell ref="G137:H137"/>
    <mergeCell ref="G138:H138"/>
    <mergeCell ref="G139:H139"/>
    <mergeCell ref="G140:H140"/>
    <mergeCell ref="G141:H141"/>
    <mergeCell ref="G142:H142"/>
    <mergeCell ref="G143:H143"/>
    <mergeCell ref="G127:H127"/>
    <mergeCell ref="G126:H126"/>
    <mergeCell ref="G129:H129"/>
    <mergeCell ref="G128:H128"/>
    <mergeCell ref="G130:H130"/>
    <mergeCell ref="G131:H131"/>
    <mergeCell ref="G132:H132"/>
    <mergeCell ref="G133:H133"/>
    <mergeCell ref="G134:H134"/>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I5:I6"/>
    <mergeCell ref="J5:J6"/>
    <mergeCell ref="K5:K6"/>
    <mergeCell ref="B5:C6"/>
    <mergeCell ref="D5:D6"/>
    <mergeCell ref="E5:E6"/>
    <mergeCell ref="F5:F6"/>
    <mergeCell ref="H5:H6"/>
    <mergeCell ref="J7:J8"/>
    <mergeCell ref="K7:K8"/>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B13:C14"/>
    <mergeCell ref="D13:D14"/>
    <mergeCell ref="E13:E14"/>
    <mergeCell ref="F13:F14"/>
    <mergeCell ref="H13:H14"/>
    <mergeCell ref="E11:E12"/>
    <mergeCell ref="F11:F12"/>
    <mergeCell ref="H11:H12"/>
    <mergeCell ref="I11:I12"/>
    <mergeCell ref="I15:I16"/>
    <mergeCell ref="K49:K50"/>
    <mergeCell ref="D49:D50"/>
    <mergeCell ref="E49:E50"/>
    <mergeCell ref="F49:F50"/>
    <mergeCell ref="H49:H50"/>
    <mergeCell ref="I49:I50"/>
    <mergeCell ref="J49:J50"/>
    <mergeCell ref="I13:I14"/>
    <mergeCell ref="J13:J14"/>
    <mergeCell ref="K13:K14"/>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D65:D66"/>
    <mergeCell ref="E65:E66"/>
    <mergeCell ref="F65:F66"/>
    <mergeCell ref="H65:H66"/>
    <mergeCell ref="I65:I66"/>
    <mergeCell ref="J65:J66"/>
    <mergeCell ref="B65:C66"/>
    <mergeCell ref="K65:K66"/>
    <mergeCell ref="E67:E68"/>
    <mergeCell ref="F67:F68"/>
    <mergeCell ref="H67:H68"/>
    <mergeCell ref="I67:I68"/>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J111:J112"/>
    <mergeCell ref="K111:K112"/>
    <mergeCell ref="B111:C112"/>
    <mergeCell ref="D111:D112"/>
    <mergeCell ref="K107:K108"/>
    <mergeCell ref="B109:C110"/>
    <mergeCell ref="B107:C108"/>
    <mergeCell ref="D107:D108"/>
    <mergeCell ref="E107:E108"/>
    <mergeCell ref="F107:F108"/>
    <mergeCell ref="H107:H108"/>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E172:E173"/>
    <mergeCell ref="F172:F173"/>
    <mergeCell ref="I172:I173"/>
    <mergeCell ref="J172:J173"/>
    <mergeCell ref="I168:I169"/>
    <mergeCell ref="J168:J169"/>
    <mergeCell ref="K168:K169"/>
    <mergeCell ref="G171:H171"/>
    <mergeCell ref="G172:H172"/>
    <mergeCell ref="G173:H173"/>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65" fitToHeight="0" orientation="portrait" r:id="rId1"/>
  <rowBreaks count="2" manualBreakCount="2">
    <brk id="62" min="1" max="10" man="1"/>
    <brk id="124" min="1" max="1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0"/>
  <sheetViews>
    <sheetView showGridLines="0" view="pageBreakPreview" topLeftCell="A70" zoomScale="80" zoomScaleNormal="90" zoomScaleSheetLayoutView="80" workbookViewId="0">
      <selection activeCell="A27" sqref="A27"/>
    </sheetView>
  </sheetViews>
  <sheetFormatPr defaultColWidth="9" defaultRowHeight="19.5" customHeight="1"/>
  <cols>
    <col min="1" max="1" width="53.26953125" style="133" customWidth="1"/>
    <col min="2" max="2" width="15.08984375" style="133" customWidth="1"/>
    <col min="3" max="3" width="7" style="133" customWidth="1"/>
    <col min="4" max="4" width="2.36328125" style="133" customWidth="1"/>
    <col min="5" max="5" width="7" style="133" customWidth="1"/>
    <col min="6" max="6" width="7.6328125" style="133" customWidth="1"/>
    <col min="7" max="7" width="16.6328125" style="133" customWidth="1"/>
    <col min="8" max="8" width="11.08984375" style="133" customWidth="1"/>
    <col min="9" max="9" width="19.26953125" style="133" customWidth="1"/>
    <col min="10" max="10" width="13.6328125" style="133" customWidth="1"/>
    <col min="11" max="11" width="13" style="133" customWidth="1"/>
    <col min="12" max="12" width="8.36328125" style="133" customWidth="1"/>
    <col min="13" max="13" width="10" style="133" customWidth="1"/>
    <col min="14" max="14" width="9" style="133" customWidth="1"/>
    <col min="15" max="16384" width="9" style="133"/>
  </cols>
  <sheetData>
    <row r="1" spans="2:13" s="111" customFormat="1" ht="18" customHeight="1">
      <c r="G1" s="112"/>
      <c r="J1" s="113"/>
      <c r="M1" s="718" t="s">
        <v>505</v>
      </c>
    </row>
    <row r="2" spans="2:13" s="111" customFormat="1" ht="18" customHeight="1">
      <c r="B2" s="2" t="s">
        <v>314</v>
      </c>
      <c r="K2" s="117"/>
    </row>
    <row r="3" spans="2:13" s="111" customFormat="1" ht="18" customHeight="1">
      <c r="B3" s="43" t="s">
        <v>315</v>
      </c>
      <c r="K3" s="117"/>
      <c r="M3" s="722"/>
    </row>
    <row r="4" spans="2:13" s="111" customFormat="1" ht="18" customHeight="1">
      <c r="B4" s="717" t="s">
        <v>316</v>
      </c>
      <c r="C4" s="913" t="s">
        <v>317</v>
      </c>
      <c r="D4" s="913"/>
      <c r="E4" s="913"/>
      <c r="F4" s="913" t="s">
        <v>318</v>
      </c>
      <c r="G4" s="913"/>
      <c r="H4" s="717" t="s">
        <v>319</v>
      </c>
      <c r="I4" s="913" t="s">
        <v>320</v>
      </c>
      <c r="J4" s="913"/>
      <c r="K4" s="913"/>
      <c r="L4" s="913"/>
      <c r="M4" s="719" t="s">
        <v>506</v>
      </c>
    </row>
    <row r="5" spans="2:13" s="111" customFormat="1" ht="55.5" customHeight="1">
      <c r="B5" s="442" t="str">
        <f>IF(【5】見・契!B5="","",【5】見・契!B5)</f>
        <v/>
      </c>
      <c r="C5" s="1120" t="str">
        <f>IF(【5】見・契!C5="","",【5】見・契!C5)</f>
        <v/>
      </c>
      <c r="D5" s="1120"/>
      <c r="E5" s="1120"/>
      <c r="F5" s="1121" t="str">
        <f>IF(【5】見・契!F5="","",【5】見・契!F5)</f>
        <v/>
      </c>
      <c r="G5" s="1121"/>
      <c r="H5" s="353" t="str">
        <f>IF(【5】見・契!H5="","",【5】見・契!H5)</f>
        <v/>
      </c>
      <c r="I5" s="1121" t="str">
        <f>IF(【5】見・契!I5="","",【5】見・契!I5)</f>
        <v/>
      </c>
      <c r="J5" s="1121"/>
      <c r="K5" s="1121"/>
      <c r="L5" s="1121"/>
      <c r="M5" s="743" t="str">
        <f>IF(【5】見・契!M5="","",【5】見・契!M5)</f>
        <v/>
      </c>
    </row>
    <row r="6" spans="2:13" s="111" customFormat="1" ht="55.5" customHeight="1">
      <c r="B6" s="442" t="str">
        <f>IF(【5】見・契!B6="","",【5】見・契!B6)</f>
        <v/>
      </c>
      <c r="C6" s="1120" t="str">
        <f>IF(【5】見・契!C6="","",【5】見・契!C6)</f>
        <v/>
      </c>
      <c r="D6" s="1120"/>
      <c r="E6" s="1120"/>
      <c r="F6" s="1121" t="str">
        <f>IF(【5】見・契!F6="","",【5】見・契!F6)</f>
        <v/>
      </c>
      <c r="G6" s="1121"/>
      <c r="H6" s="353" t="str">
        <f>IF(【5】見・契!H6="","",【5】見・契!H6)</f>
        <v/>
      </c>
      <c r="I6" s="1121" t="str">
        <f>IF(【5】見・契!I6="","",【5】見・契!I6)</f>
        <v/>
      </c>
      <c r="J6" s="1121"/>
      <c r="K6" s="1121"/>
      <c r="L6" s="1121"/>
      <c r="M6" s="743" t="str">
        <f>IF(【5】見・契!M6="","",【5】見・契!M6)</f>
        <v/>
      </c>
    </row>
    <row r="7" spans="2:13" s="111" customFormat="1" ht="18" customHeight="1">
      <c r="B7" s="43"/>
      <c r="K7" s="117"/>
    </row>
    <row r="8" spans="2:13" s="111" customFormat="1" ht="18" customHeight="1">
      <c r="B8" s="43" t="s">
        <v>321</v>
      </c>
      <c r="F8" s="130"/>
      <c r="H8" s="131"/>
      <c r="K8" s="118"/>
      <c r="M8" s="722" t="s">
        <v>212</v>
      </c>
    </row>
    <row r="9" spans="2:13" s="116" customFormat="1" ht="18" customHeight="1">
      <c r="B9" s="717" t="s">
        <v>316</v>
      </c>
      <c r="C9" s="1106" t="s">
        <v>322</v>
      </c>
      <c r="D9" s="1107"/>
      <c r="E9" s="1107"/>
      <c r="F9" s="1107"/>
      <c r="G9" s="1108"/>
      <c r="H9" s="945" t="s">
        <v>323</v>
      </c>
      <c r="I9" s="945"/>
      <c r="J9" s="913" t="s">
        <v>324</v>
      </c>
      <c r="K9" s="913"/>
      <c r="L9" s="719" t="s">
        <v>325</v>
      </c>
      <c r="M9" s="719" t="s">
        <v>506</v>
      </c>
    </row>
    <row r="10" spans="2:13" ht="18" customHeight="1">
      <c r="B10" s="442" t="str">
        <f>IF(【5】見・契!B10="","",【5】見・契!B10)</f>
        <v/>
      </c>
      <c r="C10" s="1109" t="str">
        <f>IF(【5】見・契!C10="","",【5】見・契!C10)</f>
        <v/>
      </c>
      <c r="D10" s="1110"/>
      <c r="E10" s="1110"/>
      <c r="F10" s="1110"/>
      <c r="G10" s="1111"/>
      <c r="H10" s="1122" t="str">
        <f>IF(【5】見・契!H10="","",【5】見・契!H10)</f>
        <v/>
      </c>
      <c r="I10" s="1122"/>
      <c r="J10" s="1123" t="str">
        <f>IF(【5】見・契!J10="","",【5】見・契!J10)</f>
        <v/>
      </c>
      <c r="K10" s="1123"/>
      <c r="L10" s="744"/>
      <c r="M10" s="745" t="str">
        <f>IF(【5】見・契!M10="","",【5】見・契!M10)</f>
        <v/>
      </c>
    </row>
    <row r="11" spans="2:13" ht="18" customHeight="1">
      <c r="B11" s="442" t="str">
        <f>IF(【5】見・契!B11="","",【5】見・契!B11)</f>
        <v/>
      </c>
      <c r="C11" s="1109" t="str">
        <f>IF(【5】見・契!C11="","",【5】見・契!C11)</f>
        <v/>
      </c>
      <c r="D11" s="1110"/>
      <c r="E11" s="1110"/>
      <c r="F11" s="1110"/>
      <c r="G11" s="1111"/>
      <c r="H11" s="1122" t="str">
        <f>IF(【5】見・契!H11="","",【5】見・契!H11)</f>
        <v/>
      </c>
      <c r="I11" s="1122"/>
      <c r="J11" s="1123" t="str">
        <f>IF(【5】見・契!J11="","",【5】見・契!J11)</f>
        <v/>
      </c>
      <c r="K11" s="1123"/>
      <c r="L11" s="744"/>
      <c r="M11" s="745" t="str">
        <f>IF(【5】見・契!M11="","",【5】見・契!M11)</f>
        <v/>
      </c>
    </row>
    <row r="12" spans="2:13" ht="18" customHeight="1">
      <c r="B12" s="442" t="str">
        <f>IF(【5】見・契!B12="","",【5】見・契!B12)</f>
        <v/>
      </c>
      <c r="C12" s="1109" t="str">
        <f>IF(【5】見・契!C12="","",【5】見・契!C12)</f>
        <v/>
      </c>
      <c r="D12" s="1110"/>
      <c r="E12" s="1110"/>
      <c r="F12" s="1110"/>
      <c r="G12" s="1111"/>
      <c r="H12" s="1122" t="str">
        <f>IF(【5】見・契!H12="","",【5】見・契!H12)</f>
        <v/>
      </c>
      <c r="I12" s="1122"/>
      <c r="J12" s="1123" t="str">
        <f>IF(【5】見・契!J12="","",【5】見・契!J12)</f>
        <v/>
      </c>
      <c r="K12" s="1123"/>
      <c r="L12" s="744"/>
      <c r="M12" s="745" t="str">
        <f>IF(【5】見・契!M12="","",【5】見・契!M12)</f>
        <v/>
      </c>
    </row>
    <row r="13" spans="2:13" ht="18" customHeight="1">
      <c r="B13" s="442" t="str">
        <f>IF(【5】見・契!B13="","",【5】見・契!B13)</f>
        <v/>
      </c>
      <c r="C13" s="1109" t="str">
        <f>IF(【5】見・契!C13="","",【5】見・契!C13)</f>
        <v/>
      </c>
      <c r="D13" s="1110"/>
      <c r="E13" s="1110"/>
      <c r="F13" s="1110"/>
      <c r="G13" s="1111"/>
      <c r="H13" s="1122" t="str">
        <f>IF(【5】見・契!H13="","",【5】見・契!H13)</f>
        <v/>
      </c>
      <c r="I13" s="1122"/>
      <c r="J13" s="1123" t="str">
        <f>IF(【5】見・契!J13="","",【5】見・契!J13)</f>
        <v/>
      </c>
      <c r="K13" s="1123"/>
      <c r="L13" s="744"/>
      <c r="M13" s="745" t="str">
        <f>IF(【5】見・契!M13="","",【5】見・契!M13)</f>
        <v/>
      </c>
    </row>
    <row r="14" spans="2:13" ht="18" customHeight="1">
      <c r="B14" s="442" t="str">
        <f>IF(【5】見・契!B14="","",【5】見・契!B14)</f>
        <v/>
      </c>
      <c r="C14" s="1109" t="str">
        <f>IF(【5】見・契!C14="","",【5】見・契!C14)</f>
        <v/>
      </c>
      <c r="D14" s="1110"/>
      <c r="E14" s="1110"/>
      <c r="F14" s="1110"/>
      <c r="G14" s="1111"/>
      <c r="H14" s="1122" t="str">
        <f>IF(【5】見・契!H14="","",【5】見・契!H14)</f>
        <v/>
      </c>
      <c r="I14" s="1122"/>
      <c r="J14" s="1123" t="str">
        <f>IF(【5】見・契!J14="","",【5】見・契!J14)</f>
        <v/>
      </c>
      <c r="K14" s="1123"/>
      <c r="L14" s="744"/>
      <c r="M14" s="745" t="str">
        <f>IF(【5】見・契!M14="","",【5】見・契!M14)</f>
        <v/>
      </c>
    </row>
    <row r="15" spans="2:13" ht="18" customHeight="1">
      <c r="B15" s="442" t="str">
        <f>IF(【5】見・契!B15="","",【5】見・契!B15)</f>
        <v/>
      </c>
      <c r="C15" s="1109" t="str">
        <f>IF(【5】見・契!C15="","",【5】見・契!C15)</f>
        <v/>
      </c>
      <c r="D15" s="1110"/>
      <c r="E15" s="1110"/>
      <c r="F15" s="1110"/>
      <c r="G15" s="1111"/>
      <c r="H15" s="1122" t="str">
        <f>IF(【5】見・契!H15="","",【5】見・契!H15)</f>
        <v/>
      </c>
      <c r="I15" s="1122"/>
      <c r="J15" s="1123" t="str">
        <f>IF(【5】見・契!J15="","",【5】見・契!J15)</f>
        <v/>
      </c>
      <c r="K15" s="1123"/>
      <c r="L15" s="744"/>
      <c r="M15" s="745" t="str">
        <f>IF(【5】見・契!M15="","",【5】見・契!M15)</f>
        <v/>
      </c>
    </row>
    <row r="16" spans="2:13" ht="24" customHeight="1">
      <c r="I16" s="134" t="s">
        <v>507</v>
      </c>
      <c r="J16" s="965">
        <f>SUM(J10:K15)</f>
        <v>0</v>
      </c>
      <c r="K16" s="966"/>
    </row>
    <row r="17" spans="2:13" ht="18" customHeight="1">
      <c r="F17" s="136"/>
      <c r="H17" s="135"/>
    </row>
    <row r="18" spans="2:13" ht="18" customHeight="1">
      <c r="B18" s="43" t="s">
        <v>327</v>
      </c>
      <c r="L18" s="111"/>
      <c r="M18" s="722" t="s">
        <v>212</v>
      </c>
    </row>
    <row r="19" spans="2:13" s="136" customFormat="1" ht="18" customHeight="1">
      <c r="B19" s="415" t="s">
        <v>316</v>
      </c>
      <c r="C19" s="926" t="s">
        <v>328</v>
      </c>
      <c r="D19" s="926"/>
      <c r="E19" s="926"/>
      <c r="F19" s="926"/>
      <c r="G19" s="719" t="s">
        <v>329</v>
      </c>
      <c r="H19" s="719" t="s">
        <v>330</v>
      </c>
      <c r="I19" s="719" t="s">
        <v>331</v>
      </c>
      <c r="J19" s="719" t="s">
        <v>292</v>
      </c>
      <c r="K19" s="422" t="s">
        <v>332</v>
      </c>
      <c r="L19" s="719" t="s">
        <v>325</v>
      </c>
      <c r="M19" s="719" t="s">
        <v>506</v>
      </c>
    </row>
    <row r="20" spans="2:13" ht="18" customHeight="1">
      <c r="B20" s="430" t="str">
        <f>IF(【5】見・契!B20="","",【5】見・契!B20)</f>
        <v/>
      </c>
      <c r="C20" s="1051" t="str">
        <f>IF(【5】見・契!C20="","",【5】見・契!C20)</f>
        <v/>
      </c>
      <c r="D20" s="1051" t="str">
        <f>IF(【5】見・契!D20="","",【5】見・契!D20)</f>
        <v/>
      </c>
      <c r="E20" s="1051" t="str">
        <f>IF(【5】見・契!E20="","",【5】見・契!E20)</f>
        <v/>
      </c>
      <c r="F20" s="1051" t="str">
        <f>IF(【5】見・契!F20="","",【5】見・契!F20)</f>
        <v/>
      </c>
      <c r="G20" s="742" t="str">
        <f>IF(【5】見・契!G20="","",【5】見・契!G20)</f>
        <v/>
      </c>
      <c r="H20" s="736" t="str">
        <f>IF(【5】見・契!H20="","",【5】見・契!H20)</f>
        <v/>
      </c>
      <c r="I20" s="742" t="str">
        <f>IF(【5】見・契!I20="","",【5】見・契!I20)</f>
        <v/>
      </c>
      <c r="J20" s="736" t="str">
        <f>IF(【5】見・契!J20="","",【5】見・契!J20)</f>
        <v/>
      </c>
      <c r="K20" s="394" t="str">
        <f>IF(J20="","",(INT(IF(AND(G20="",I20=""),0,(SUM(G20*H20+I20*J20))))))</f>
        <v/>
      </c>
      <c r="L20" s="744"/>
      <c r="M20" s="745" t="str">
        <f>IF(【5】見・契!M20="","",【5】見・契!M20)</f>
        <v/>
      </c>
    </row>
    <row r="21" spans="2:13" ht="18" customHeight="1">
      <c r="B21" s="736" t="str">
        <f>IF(【5】見・契!B21="","",【5】見・契!B21)</f>
        <v/>
      </c>
      <c r="C21" s="1051" t="str">
        <f>IF(【5】見・契!C21="","",【5】見・契!C21)</f>
        <v/>
      </c>
      <c r="D21" s="1051" t="str">
        <f>IF(【5】見・契!D21="","",【5】見・契!D21)</f>
        <v/>
      </c>
      <c r="E21" s="1051" t="str">
        <f>IF(【5】見・契!E21="","",【5】見・契!E21)</f>
        <v/>
      </c>
      <c r="F21" s="1051" t="str">
        <f>IF(【5】見・契!F21="","",【5】見・契!F21)</f>
        <v/>
      </c>
      <c r="G21" s="742" t="str">
        <f>IF(【5】見・契!G21="","",【5】見・契!G21)</f>
        <v/>
      </c>
      <c r="H21" s="736" t="str">
        <f>IF(【5】見・契!H21="","",【5】見・契!H21)</f>
        <v/>
      </c>
      <c r="I21" s="742" t="str">
        <f>IF(【5】見・契!I21="","",【5】見・契!I21)</f>
        <v/>
      </c>
      <c r="J21" s="736" t="str">
        <f>IF(【5】見・契!J21="","",【5】見・契!J21)</f>
        <v/>
      </c>
      <c r="K21" s="394" t="str">
        <f t="shared" ref="K21:K29" si="0">IF(J21="","",(INT(IF(AND(G21="",I21=""),0,(SUM(G21*H21+I21*J21))))))</f>
        <v/>
      </c>
      <c r="L21" s="744"/>
      <c r="M21" s="745" t="str">
        <f>IF(【5】見・契!M21="","",【5】見・契!M21)</f>
        <v/>
      </c>
    </row>
    <row r="22" spans="2:13" ht="18" customHeight="1">
      <c r="B22" s="430" t="str">
        <f>IF(【5】見・契!B22="","",【5】見・契!B22)</f>
        <v/>
      </c>
      <c r="C22" s="1051" t="str">
        <f>IF(【5】見・契!C22="","",【5】見・契!C22)</f>
        <v/>
      </c>
      <c r="D22" s="1051" t="str">
        <f>IF(【5】見・契!D22="","",【5】見・契!D22)</f>
        <v/>
      </c>
      <c r="E22" s="1051" t="str">
        <f>IF(【5】見・契!E22="","",【5】見・契!E22)</f>
        <v/>
      </c>
      <c r="F22" s="1051" t="str">
        <f>IF(【5】見・契!F22="","",【5】見・契!F22)</f>
        <v/>
      </c>
      <c r="G22" s="742" t="str">
        <f>IF(【5】見・契!G22="","",【5】見・契!G22)</f>
        <v/>
      </c>
      <c r="H22" s="736" t="str">
        <f>IF(【5】見・契!H22="","",【5】見・契!H22)</f>
        <v/>
      </c>
      <c r="I22" s="742" t="str">
        <f>IF(【5】見・契!I22="","",【5】見・契!I22)</f>
        <v/>
      </c>
      <c r="J22" s="736" t="str">
        <f>IF(【5】見・契!J22="","",【5】見・契!J22)</f>
        <v/>
      </c>
      <c r="K22" s="394" t="str">
        <f t="shared" si="0"/>
        <v/>
      </c>
      <c r="L22" s="744"/>
      <c r="M22" s="745" t="str">
        <f>IF(【5】見・契!M22="","",【5】見・契!M22)</f>
        <v/>
      </c>
    </row>
    <row r="23" spans="2:13" ht="18" customHeight="1">
      <c r="B23" s="736" t="str">
        <f>IF(【5】見・契!B23="","",【5】見・契!B23)</f>
        <v/>
      </c>
      <c r="C23" s="1051" t="str">
        <f>IF(【5】見・契!C23="","",【5】見・契!C23)</f>
        <v/>
      </c>
      <c r="D23" s="1051" t="str">
        <f>IF(【5】見・契!D23="","",【5】見・契!D23)</f>
        <v/>
      </c>
      <c r="E23" s="1051" t="str">
        <f>IF(【5】見・契!E23="","",【5】見・契!E23)</f>
        <v/>
      </c>
      <c r="F23" s="1051" t="str">
        <f>IF(【5】見・契!F23="","",【5】見・契!F23)</f>
        <v/>
      </c>
      <c r="G23" s="742" t="str">
        <f>IF(【5】見・契!G23="","",【5】見・契!G23)</f>
        <v/>
      </c>
      <c r="H23" s="736" t="str">
        <f>IF(【5】見・契!H23="","",【5】見・契!H23)</f>
        <v/>
      </c>
      <c r="I23" s="742" t="str">
        <f>IF(【5】見・契!I23="","",【5】見・契!I23)</f>
        <v/>
      </c>
      <c r="J23" s="736" t="str">
        <f>IF(【5】見・契!J23="","",【5】見・契!J23)</f>
        <v/>
      </c>
      <c r="K23" s="394" t="str">
        <f t="shared" si="0"/>
        <v/>
      </c>
      <c r="L23" s="744"/>
      <c r="M23" s="745" t="str">
        <f>IF(【5】見・契!M23="","",【5】見・契!M23)</f>
        <v/>
      </c>
    </row>
    <row r="24" spans="2:13" ht="18" customHeight="1">
      <c r="B24" s="430" t="str">
        <f>IF(【5】見・契!B24="","",【5】見・契!B24)</f>
        <v/>
      </c>
      <c r="C24" s="1051" t="str">
        <f>IF(【5】見・契!C24="","",【5】見・契!C24)</f>
        <v/>
      </c>
      <c r="D24" s="1051" t="str">
        <f>IF(【5】見・契!D24="","",【5】見・契!D24)</f>
        <v/>
      </c>
      <c r="E24" s="1051" t="str">
        <f>IF(【5】見・契!E24="","",【5】見・契!E24)</f>
        <v/>
      </c>
      <c r="F24" s="1051" t="str">
        <f>IF(【5】見・契!F24="","",【5】見・契!F24)</f>
        <v/>
      </c>
      <c r="G24" s="742" t="str">
        <f>IF(【5】見・契!G24="","",【5】見・契!G24)</f>
        <v/>
      </c>
      <c r="H24" s="736" t="str">
        <f>IF(【5】見・契!H24="","",【5】見・契!H24)</f>
        <v/>
      </c>
      <c r="I24" s="742" t="str">
        <f>IF(【5】見・契!I24="","",【5】見・契!I24)</f>
        <v/>
      </c>
      <c r="J24" s="736" t="str">
        <f>IF(【5】見・契!J24="","",【5】見・契!J24)</f>
        <v/>
      </c>
      <c r="K24" s="394" t="str">
        <f t="shared" si="0"/>
        <v/>
      </c>
      <c r="L24" s="744"/>
      <c r="M24" s="745" t="str">
        <f>IF(【5】見・契!M24="","",【5】見・契!M24)</f>
        <v/>
      </c>
    </row>
    <row r="25" spans="2:13" ht="18" customHeight="1">
      <c r="B25" s="736" t="str">
        <f>IF(【5】見・契!B25="","",【5】見・契!B25)</f>
        <v/>
      </c>
      <c r="C25" s="1051" t="str">
        <f>IF(【5】見・契!C25="","",【5】見・契!C25)</f>
        <v/>
      </c>
      <c r="D25" s="1051" t="str">
        <f>IF(【5】見・契!D25="","",【5】見・契!D25)</f>
        <v/>
      </c>
      <c r="E25" s="1051" t="str">
        <f>IF(【5】見・契!E25="","",【5】見・契!E25)</f>
        <v/>
      </c>
      <c r="F25" s="1051" t="str">
        <f>IF(【5】見・契!F25="","",【5】見・契!F25)</f>
        <v/>
      </c>
      <c r="G25" s="742" t="str">
        <f>IF(【5】見・契!G25="","",【5】見・契!G25)</f>
        <v/>
      </c>
      <c r="H25" s="736" t="str">
        <f>IF(【5】見・契!H25="","",【5】見・契!H25)</f>
        <v/>
      </c>
      <c r="I25" s="742" t="str">
        <f>IF(【5】見・契!I25="","",【5】見・契!I25)</f>
        <v/>
      </c>
      <c r="J25" s="736" t="str">
        <f>IF(【5】見・契!J25="","",【5】見・契!J25)</f>
        <v/>
      </c>
      <c r="K25" s="394" t="str">
        <f t="shared" si="0"/>
        <v/>
      </c>
      <c r="L25" s="744"/>
      <c r="M25" s="745" t="str">
        <f>IF(【5】見・契!M25="","",【5】見・契!M25)</f>
        <v/>
      </c>
    </row>
    <row r="26" spans="2:13" ht="18" customHeight="1">
      <c r="B26" s="430" t="str">
        <f>IF(【5】見・契!B26="","",【5】見・契!B26)</f>
        <v/>
      </c>
      <c r="C26" s="1051" t="str">
        <f>IF(【5】見・契!C26="","",【5】見・契!C26)</f>
        <v/>
      </c>
      <c r="D26" s="1051" t="str">
        <f>IF(【5】見・契!D26="","",【5】見・契!D26)</f>
        <v/>
      </c>
      <c r="E26" s="1051" t="str">
        <f>IF(【5】見・契!E26="","",【5】見・契!E26)</f>
        <v/>
      </c>
      <c r="F26" s="1051" t="str">
        <f>IF(【5】見・契!F26="","",【5】見・契!F26)</f>
        <v/>
      </c>
      <c r="G26" s="742" t="str">
        <f>IF(【5】見・契!G26="","",【5】見・契!G26)</f>
        <v/>
      </c>
      <c r="H26" s="736" t="str">
        <f>IF(【5】見・契!H26="","",【5】見・契!H26)</f>
        <v/>
      </c>
      <c r="I26" s="742" t="str">
        <f>IF(【5】見・契!I26="","",【5】見・契!I26)</f>
        <v/>
      </c>
      <c r="J26" s="736" t="str">
        <f>IF(【5】見・契!J26="","",【5】見・契!J26)</f>
        <v/>
      </c>
      <c r="K26" s="394" t="str">
        <f t="shared" si="0"/>
        <v/>
      </c>
      <c r="L26" s="744"/>
      <c r="M26" s="745" t="str">
        <f>IF(【5】見・契!M26="","",【5】見・契!M26)</f>
        <v/>
      </c>
    </row>
    <row r="27" spans="2:13" ht="18" customHeight="1">
      <c r="B27" s="736" t="str">
        <f>IF(【5】見・契!B27="","",【5】見・契!B27)</f>
        <v/>
      </c>
      <c r="C27" s="1051" t="str">
        <f>IF(【5】見・契!C27="","",【5】見・契!C27)</f>
        <v/>
      </c>
      <c r="D27" s="1051" t="str">
        <f>IF(【5】見・契!D27="","",【5】見・契!D27)</f>
        <v/>
      </c>
      <c r="E27" s="1051" t="str">
        <f>IF(【5】見・契!E27="","",【5】見・契!E27)</f>
        <v/>
      </c>
      <c r="F27" s="1051" t="str">
        <f>IF(【5】見・契!F27="","",【5】見・契!F27)</f>
        <v/>
      </c>
      <c r="G27" s="742" t="str">
        <f>IF(【5】見・契!G27="","",【5】見・契!G27)</f>
        <v/>
      </c>
      <c r="H27" s="736" t="str">
        <f>IF(【5】見・契!H27="","",【5】見・契!H27)</f>
        <v/>
      </c>
      <c r="I27" s="742" t="str">
        <f>IF(【5】見・契!I27="","",【5】見・契!I27)</f>
        <v/>
      </c>
      <c r="J27" s="736" t="str">
        <f>IF(【5】見・契!J27="","",【5】見・契!J27)</f>
        <v/>
      </c>
      <c r="K27" s="394" t="str">
        <f t="shared" si="0"/>
        <v/>
      </c>
      <c r="L27" s="744"/>
      <c r="M27" s="745" t="str">
        <f>IF(【5】見・契!M27="","",【5】見・契!M27)</f>
        <v/>
      </c>
    </row>
    <row r="28" spans="2:13" ht="18" customHeight="1">
      <c r="B28" s="430" t="str">
        <f>IF(【5】見・契!B28="","",【5】見・契!B28)</f>
        <v/>
      </c>
      <c r="C28" s="1051" t="str">
        <f>IF(【5】見・契!C28="","",【5】見・契!C28)</f>
        <v/>
      </c>
      <c r="D28" s="1051" t="str">
        <f>IF(【5】見・契!D28="","",【5】見・契!D28)</f>
        <v/>
      </c>
      <c r="E28" s="1051" t="str">
        <f>IF(【5】見・契!E28="","",【5】見・契!E28)</f>
        <v/>
      </c>
      <c r="F28" s="1051" t="str">
        <f>IF(【5】見・契!F28="","",【5】見・契!F28)</f>
        <v/>
      </c>
      <c r="G28" s="742" t="str">
        <f>IF(【5】見・契!G28="","",【5】見・契!G28)</f>
        <v/>
      </c>
      <c r="H28" s="736" t="str">
        <f>IF(【5】見・契!H28="","",【5】見・契!H28)</f>
        <v/>
      </c>
      <c r="I28" s="742" t="str">
        <f>IF(【5】見・契!I28="","",【5】見・契!I28)</f>
        <v/>
      </c>
      <c r="J28" s="736" t="str">
        <f>IF(【5】見・契!J28="","",【5】見・契!J28)</f>
        <v/>
      </c>
      <c r="K28" s="394" t="str">
        <f t="shared" si="0"/>
        <v/>
      </c>
      <c r="L28" s="744"/>
      <c r="M28" s="745" t="str">
        <f>IF(【5】見・契!M28="","",【5】見・契!M28)</f>
        <v/>
      </c>
    </row>
    <row r="29" spans="2:13" ht="18" customHeight="1">
      <c r="B29" s="736" t="str">
        <f>IF(【5】見・契!B29="","",【5】見・契!B29)</f>
        <v/>
      </c>
      <c r="C29" s="1051" t="str">
        <f>IF(【5】見・契!C29="","",【5】見・契!C29)</f>
        <v/>
      </c>
      <c r="D29" s="1051" t="str">
        <f>IF(【5】見・契!D29="","",【5】見・契!D29)</f>
        <v/>
      </c>
      <c r="E29" s="1051" t="str">
        <f>IF(【5】見・契!E29="","",【5】見・契!E29)</f>
        <v/>
      </c>
      <c r="F29" s="1051" t="str">
        <f>IF(【5】見・契!F29="","",【5】見・契!F29)</f>
        <v/>
      </c>
      <c r="G29" s="742" t="str">
        <f>IF(【5】見・契!G29="","",【5】見・契!G29)</f>
        <v/>
      </c>
      <c r="H29" s="736" t="str">
        <f>IF(【5】見・契!H29="","",【5】見・契!H29)</f>
        <v/>
      </c>
      <c r="I29" s="742" t="str">
        <f>IF(【5】見・契!I29="","",【5】見・契!I29)</f>
        <v/>
      </c>
      <c r="J29" s="736" t="str">
        <f>IF(【5】見・契!J29="","",【5】見・契!J29)</f>
        <v/>
      </c>
      <c r="K29" s="394" t="str">
        <f t="shared" si="0"/>
        <v/>
      </c>
      <c r="L29" s="744"/>
      <c r="M29" s="745" t="str">
        <f>IF(【5】見・契!M29="","",【5】見・契!M29)</f>
        <v/>
      </c>
    </row>
    <row r="30" spans="2:13" ht="24" customHeight="1">
      <c r="I30" s="963" t="s">
        <v>333</v>
      </c>
      <c r="J30" s="964"/>
      <c r="K30" s="546">
        <f>SUM(K20:K29)</f>
        <v>0</v>
      </c>
    </row>
    <row r="31" spans="2:13" ht="24" customHeight="1">
      <c r="I31" s="946" t="s">
        <v>334</v>
      </c>
      <c r="J31" s="947"/>
      <c r="K31" s="137">
        <f>SUM(K20:K29)/1.1</f>
        <v>0</v>
      </c>
    </row>
    <row r="32" spans="2:13" ht="18" customHeight="1"/>
    <row r="33" spans="2:13" ht="18" customHeight="1">
      <c r="B33" s="43" t="s">
        <v>335</v>
      </c>
      <c r="L33" s="111"/>
      <c r="M33" s="722" t="s">
        <v>212</v>
      </c>
    </row>
    <row r="34" spans="2:13" ht="18" customHeight="1">
      <c r="B34" s="910" t="s">
        <v>256</v>
      </c>
      <c r="C34" s="958" t="s">
        <v>316</v>
      </c>
      <c r="D34" s="958"/>
      <c r="E34" s="910" t="s">
        <v>261</v>
      </c>
      <c r="F34" s="910"/>
      <c r="G34" s="910"/>
      <c r="H34" s="934" t="s">
        <v>301</v>
      </c>
      <c r="I34" s="934"/>
      <c r="J34" s="910" t="s">
        <v>302</v>
      </c>
      <c r="K34" s="967" t="s">
        <v>332</v>
      </c>
      <c r="L34" s="926" t="s">
        <v>325</v>
      </c>
      <c r="M34" s="926" t="s">
        <v>506</v>
      </c>
    </row>
    <row r="35" spans="2:13" ht="18" customHeight="1">
      <c r="B35" s="911"/>
      <c r="C35" s="959"/>
      <c r="D35" s="959"/>
      <c r="E35" s="911"/>
      <c r="F35" s="911"/>
      <c r="G35" s="911"/>
      <c r="H35" s="911" t="s">
        <v>303</v>
      </c>
      <c r="I35" s="911"/>
      <c r="J35" s="911"/>
      <c r="K35" s="968"/>
      <c r="L35" s="926"/>
      <c r="M35" s="926" t="s">
        <v>506</v>
      </c>
    </row>
    <row r="36" spans="2:13" ht="18" customHeight="1">
      <c r="B36" s="1091" t="str">
        <f>IF(【5】見・契!B36="","",【5】見・契!B36)</f>
        <v/>
      </c>
      <c r="C36" s="1116" t="str">
        <f>IF(【5】見・契!C36="","",【5】見・契!C36)</f>
        <v/>
      </c>
      <c r="D36" s="1116"/>
      <c r="E36" s="1093" t="str">
        <f>IF(【5】見・契!E36="","",【5】見・契!E36)</f>
        <v/>
      </c>
      <c r="F36" s="1093"/>
      <c r="G36" s="1093"/>
      <c r="H36" s="1118" t="str">
        <f>IF(【5】見・契!H36="","",【5】見・契!H36)</f>
        <v/>
      </c>
      <c r="I36" s="1118"/>
      <c r="J36" s="1083" t="str">
        <f>IF(【5】見・契!J36="","",【5】見・契!J36)</f>
        <v/>
      </c>
      <c r="K36" s="1112" t="str">
        <f>IF(J36="","",INT(IF(J36="往復",(H37*2),H37)))</f>
        <v/>
      </c>
      <c r="L36" s="1114"/>
      <c r="M36" s="1115" t="str">
        <f>IF(【5】見・契!M36="","",【5】見・契!M36)</f>
        <v/>
      </c>
    </row>
    <row r="37" spans="2:13" ht="18" customHeight="1">
      <c r="B37" s="1092" t="str">
        <f>IF(【5】見・契!B37="","",【5】見・契!B37)</f>
        <v/>
      </c>
      <c r="C37" s="1117"/>
      <c r="D37" s="1117"/>
      <c r="E37" s="1094"/>
      <c r="F37" s="1094"/>
      <c r="G37" s="1094"/>
      <c r="H37" s="897" t="str">
        <f>IF(【5】見・契!H37="","",【5】見・契!H37)</f>
        <v/>
      </c>
      <c r="I37" s="897"/>
      <c r="J37" s="1084"/>
      <c r="K37" s="1113"/>
      <c r="L37" s="1114"/>
      <c r="M37" s="1115" t="str">
        <f>IF(【5】見・契!M37="","",【5】見・契!M37)</f>
        <v/>
      </c>
    </row>
    <row r="38" spans="2:13" ht="18" customHeight="1">
      <c r="B38" s="1091" t="str">
        <f>IF(【5】見・契!B38="","",【5】見・契!B38)</f>
        <v/>
      </c>
      <c r="C38" s="1116" t="str">
        <f>IF(【5】見・契!C38="","",【5】見・契!C38)</f>
        <v/>
      </c>
      <c r="D38" s="1116"/>
      <c r="E38" s="1093" t="str">
        <f>IF(【5】見・契!E38="","",【5】見・契!E38)</f>
        <v/>
      </c>
      <c r="F38" s="1093"/>
      <c r="G38" s="1093"/>
      <c r="H38" s="1118" t="str">
        <f>IF(【5】見・契!H38="","",【5】見・契!H38)</f>
        <v/>
      </c>
      <c r="I38" s="1118"/>
      <c r="J38" s="1083" t="str">
        <f>IF(【5】見・契!J38="","",【5】見・契!J38)</f>
        <v/>
      </c>
      <c r="K38" s="1112" t="str">
        <f t="shared" ref="K38" si="1">IF(J38="","",INT(IF(J38="往復",(H39*2),H39)))</f>
        <v/>
      </c>
      <c r="L38" s="1114"/>
      <c r="M38" s="1115" t="str">
        <f>IF(【5】見・契!M38="","",【5】見・契!M38)</f>
        <v/>
      </c>
    </row>
    <row r="39" spans="2:13" ht="18" customHeight="1">
      <c r="B39" s="1092" t="str">
        <f>IF(【5】見・契!B39="","",【5】見・契!B39)</f>
        <v/>
      </c>
      <c r="C39" s="1117"/>
      <c r="D39" s="1117"/>
      <c r="E39" s="1094"/>
      <c r="F39" s="1094"/>
      <c r="G39" s="1094"/>
      <c r="H39" s="897" t="str">
        <f>IF(【5】見・契!H39="","",【5】見・契!H39)</f>
        <v/>
      </c>
      <c r="I39" s="897"/>
      <c r="J39" s="1084"/>
      <c r="K39" s="1113"/>
      <c r="L39" s="1114"/>
      <c r="M39" s="1115" t="str">
        <f>IF(【5】見・契!M39="","",【5】見・契!M39)</f>
        <v/>
      </c>
    </row>
    <row r="40" spans="2:13" ht="18" customHeight="1">
      <c r="B40" s="1091" t="str">
        <f>IF(【5】見・契!B40="","",【5】見・契!B40)</f>
        <v/>
      </c>
      <c r="C40" s="1116" t="str">
        <f>IF(【5】見・契!C40="","",【5】見・契!C40)</f>
        <v/>
      </c>
      <c r="D40" s="1116"/>
      <c r="E40" s="1093" t="str">
        <f>IF(【5】見・契!E40="","",【5】見・契!E40)</f>
        <v/>
      </c>
      <c r="F40" s="1093"/>
      <c r="G40" s="1093"/>
      <c r="H40" s="1118" t="str">
        <f>IF(【5】見・契!H40="","",【5】見・契!H40)</f>
        <v/>
      </c>
      <c r="I40" s="1118"/>
      <c r="J40" s="1083" t="str">
        <f>IF(【5】見・契!J40="","",【5】見・契!J40)</f>
        <v/>
      </c>
      <c r="K40" s="1112" t="str">
        <f t="shared" ref="K40" si="2">IF(J40="","",INT(IF(J40="往復",(H41*2),H41)))</f>
        <v/>
      </c>
      <c r="L40" s="1114"/>
      <c r="M40" s="1115" t="str">
        <f>IF(【5】見・契!M40="","",【5】見・契!M40)</f>
        <v/>
      </c>
    </row>
    <row r="41" spans="2:13" ht="18" customHeight="1">
      <c r="B41" s="1092" t="str">
        <f>IF(【5】見・契!B41="","",【5】見・契!B41)</f>
        <v/>
      </c>
      <c r="C41" s="1117"/>
      <c r="D41" s="1117"/>
      <c r="E41" s="1094"/>
      <c r="F41" s="1094"/>
      <c r="G41" s="1094"/>
      <c r="H41" s="897" t="str">
        <f>IF(【5】見・契!H41="","",【5】見・契!H41)</f>
        <v/>
      </c>
      <c r="I41" s="897"/>
      <c r="J41" s="1084"/>
      <c r="K41" s="1113"/>
      <c r="L41" s="1114"/>
      <c r="M41" s="1115" t="str">
        <f>IF(【5】見・契!M41="","",【5】見・契!M41)</f>
        <v/>
      </c>
    </row>
    <row r="42" spans="2:13" ht="18" customHeight="1">
      <c r="B42" s="1091" t="str">
        <f>IF(【5】見・契!B42="","",【5】見・契!B42)</f>
        <v/>
      </c>
      <c r="C42" s="1116" t="str">
        <f>IF(【5】見・契!C42="","",【5】見・契!C42)</f>
        <v/>
      </c>
      <c r="D42" s="1116"/>
      <c r="E42" s="1093" t="str">
        <f>IF(【5】見・契!E42="","",【5】見・契!E42)</f>
        <v/>
      </c>
      <c r="F42" s="1093"/>
      <c r="G42" s="1093"/>
      <c r="H42" s="1118" t="str">
        <f>IF(【5】見・契!H42="","",【5】見・契!H42)</f>
        <v/>
      </c>
      <c r="I42" s="1118"/>
      <c r="J42" s="1083" t="str">
        <f>IF(【5】見・契!J42="","",【5】見・契!J42)</f>
        <v/>
      </c>
      <c r="K42" s="1112" t="str">
        <f t="shared" ref="K42" si="3">IF(J42="","",INT(IF(J42="往復",(H43*2),H43)))</f>
        <v/>
      </c>
      <c r="L42" s="1114"/>
      <c r="M42" s="1115" t="str">
        <f>IF(【5】見・契!M42="","",【5】見・契!M42)</f>
        <v/>
      </c>
    </row>
    <row r="43" spans="2:13" ht="18" customHeight="1">
      <c r="B43" s="1092" t="str">
        <f>IF(【5】見・契!B43="","",【5】見・契!B43)</f>
        <v/>
      </c>
      <c r="C43" s="1117"/>
      <c r="D43" s="1117"/>
      <c r="E43" s="1094"/>
      <c r="F43" s="1094"/>
      <c r="G43" s="1094"/>
      <c r="H43" s="897" t="str">
        <f>IF(【5】見・契!H43="","",【5】見・契!H43)</f>
        <v/>
      </c>
      <c r="I43" s="897"/>
      <c r="J43" s="1084"/>
      <c r="K43" s="1113"/>
      <c r="L43" s="1114"/>
      <c r="M43" s="1115" t="str">
        <f>IF(【5】見・契!M43="","",【5】見・契!M43)</f>
        <v/>
      </c>
    </row>
    <row r="44" spans="2:13" ht="18" customHeight="1">
      <c r="B44" s="1091" t="str">
        <f>IF(【5】見・契!B44="","",【5】見・契!B44)</f>
        <v/>
      </c>
      <c r="C44" s="1116" t="str">
        <f>IF(【5】見・契!C44="","",【5】見・契!C44)</f>
        <v/>
      </c>
      <c r="D44" s="1116"/>
      <c r="E44" s="1093" t="str">
        <f>IF(【5】見・契!E44="","",【5】見・契!E44)</f>
        <v/>
      </c>
      <c r="F44" s="1093"/>
      <c r="G44" s="1093"/>
      <c r="H44" s="1118" t="str">
        <f>IF(【5】見・契!H44="","",【5】見・契!H44)</f>
        <v/>
      </c>
      <c r="I44" s="1118"/>
      <c r="J44" s="1083" t="str">
        <f>IF(【5】見・契!J44="","",【5】見・契!J44)</f>
        <v/>
      </c>
      <c r="K44" s="1112" t="str">
        <f t="shared" ref="K44" si="4">IF(J44="","",INT(IF(J44="往復",(H45*2),H45)))</f>
        <v/>
      </c>
      <c r="L44" s="1114"/>
      <c r="M44" s="1115" t="str">
        <f>IF(【5】見・契!M44="","",【5】見・契!M44)</f>
        <v/>
      </c>
    </row>
    <row r="45" spans="2:13" ht="18" customHeight="1">
      <c r="B45" s="1092" t="str">
        <f>IF(【5】見・契!B45="","",【5】見・契!B45)</f>
        <v/>
      </c>
      <c r="C45" s="1117"/>
      <c r="D45" s="1117"/>
      <c r="E45" s="1094"/>
      <c r="F45" s="1094"/>
      <c r="G45" s="1094"/>
      <c r="H45" s="897" t="str">
        <f>IF(【5】見・契!H45="","",【5】見・契!H45)</f>
        <v/>
      </c>
      <c r="I45" s="897"/>
      <c r="J45" s="1084"/>
      <c r="K45" s="1113"/>
      <c r="L45" s="1114"/>
      <c r="M45" s="1115" t="str">
        <f>IF(【5】見・契!M45="","",【5】見・契!M45)</f>
        <v/>
      </c>
    </row>
    <row r="46" spans="2:13" ht="18" customHeight="1">
      <c r="B46" s="1091" t="str">
        <f>IF(【5】見・契!B46="","",【5】見・契!B46)</f>
        <v/>
      </c>
      <c r="C46" s="1116" t="str">
        <f>IF(【5】見・契!C46="","",【5】見・契!C46)</f>
        <v/>
      </c>
      <c r="D46" s="1116"/>
      <c r="E46" s="1093" t="str">
        <f>IF(【5】見・契!E46="","",【5】見・契!E46)</f>
        <v/>
      </c>
      <c r="F46" s="1093"/>
      <c r="G46" s="1093"/>
      <c r="H46" s="1118" t="str">
        <f>IF(【5】見・契!H46="","",【5】見・契!H46)</f>
        <v/>
      </c>
      <c r="I46" s="1118"/>
      <c r="J46" s="1083" t="str">
        <f>IF(【5】見・契!J46="","",【5】見・契!J46)</f>
        <v/>
      </c>
      <c r="K46" s="1112" t="str">
        <f t="shared" ref="K46" si="5">IF(J46="","",INT(IF(J46="往復",(H47*2),H47)))</f>
        <v/>
      </c>
      <c r="L46" s="1114"/>
      <c r="M46" s="1115" t="str">
        <f>IF(【5】見・契!M46="","",【5】見・契!M46)</f>
        <v/>
      </c>
    </row>
    <row r="47" spans="2:13" ht="18" customHeight="1">
      <c r="B47" s="1092" t="str">
        <f>IF(【5】見・契!B47="","",【5】見・契!B47)</f>
        <v/>
      </c>
      <c r="C47" s="1117"/>
      <c r="D47" s="1117"/>
      <c r="E47" s="1094"/>
      <c r="F47" s="1094"/>
      <c r="G47" s="1094"/>
      <c r="H47" s="897" t="str">
        <f>IF(【5】見・契!H47="","",【5】見・契!H47)</f>
        <v/>
      </c>
      <c r="I47" s="897"/>
      <c r="J47" s="1084"/>
      <c r="K47" s="1113"/>
      <c r="L47" s="1114"/>
      <c r="M47" s="1115" t="str">
        <f>IF(【5】見・契!M47="","",【5】見・契!M47)</f>
        <v/>
      </c>
    </row>
    <row r="48" spans="2:13" ht="18" customHeight="1">
      <c r="B48" s="1091" t="str">
        <f>IF(【5】見・契!B48="","",【5】見・契!B48)</f>
        <v/>
      </c>
      <c r="C48" s="1116" t="str">
        <f>IF(【5】見・契!C48="","",【5】見・契!C48)</f>
        <v/>
      </c>
      <c r="D48" s="1116"/>
      <c r="E48" s="1093" t="str">
        <f>IF(【5】見・契!E48="","",【5】見・契!E48)</f>
        <v/>
      </c>
      <c r="F48" s="1093"/>
      <c r="G48" s="1093"/>
      <c r="H48" s="1118" t="str">
        <f>IF(【5】見・契!H48="","",【5】見・契!H48)</f>
        <v/>
      </c>
      <c r="I48" s="1118"/>
      <c r="J48" s="1083" t="str">
        <f>IF(【5】見・契!J48="","",【5】見・契!J48)</f>
        <v/>
      </c>
      <c r="K48" s="1112" t="str">
        <f t="shared" ref="K48" si="6">IF(J48="","",INT(IF(J48="往復",(H49*2),H49)))</f>
        <v/>
      </c>
      <c r="L48" s="1114"/>
      <c r="M48" s="1115" t="str">
        <f>IF(【5】見・契!M48="","",【5】見・契!M48)</f>
        <v/>
      </c>
    </row>
    <row r="49" spans="2:13" ht="18" customHeight="1">
      <c r="B49" s="1092" t="str">
        <f>IF(【5】見・契!B49="","",【5】見・契!B49)</f>
        <v/>
      </c>
      <c r="C49" s="1117"/>
      <c r="D49" s="1117"/>
      <c r="E49" s="1094"/>
      <c r="F49" s="1094"/>
      <c r="G49" s="1094"/>
      <c r="H49" s="897" t="str">
        <f>IF(【5】見・契!H49="","",【5】見・契!H49)</f>
        <v/>
      </c>
      <c r="I49" s="897"/>
      <c r="J49" s="1084"/>
      <c r="K49" s="1113"/>
      <c r="L49" s="1114"/>
      <c r="M49" s="1115" t="str">
        <f>IF(【5】見・契!M49="","",【5】見・契!M49)</f>
        <v/>
      </c>
    </row>
    <row r="50" spans="2:13" ht="18" customHeight="1">
      <c r="B50" s="1091" t="str">
        <f>IF(【5】見・契!B50="","",【5】見・契!B50)</f>
        <v/>
      </c>
      <c r="C50" s="1116" t="str">
        <f>IF(【5】見・契!C50="","",【5】見・契!C50)</f>
        <v/>
      </c>
      <c r="D50" s="1116"/>
      <c r="E50" s="1093" t="str">
        <f>IF(【5】見・契!E50="","",【5】見・契!E50)</f>
        <v/>
      </c>
      <c r="F50" s="1093"/>
      <c r="G50" s="1093"/>
      <c r="H50" s="1118" t="str">
        <f>IF(【5】見・契!H50="","",【5】見・契!H50)</f>
        <v/>
      </c>
      <c r="I50" s="1118"/>
      <c r="J50" s="1083" t="str">
        <f>IF(【5】見・契!J50="","",【5】見・契!J50)</f>
        <v/>
      </c>
      <c r="K50" s="1112" t="str">
        <f t="shared" ref="K50" si="7">IF(J50="","",INT(IF(J50="往復",(H51*2),H51)))</f>
        <v/>
      </c>
      <c r="L50" s="1114"/>
      <c r="M50" s="1115" t="str">
        <f>IF(【5】見・契!M50="","",【5】見・契!M50)</f>
        <v/>
      </c>
    </row>
    <row r="51" spans="2:13" ht="18" customHeight="1">
      <c r="B51" s="1092" t="str">
        <f>IF(【5】見・契!B51="","",【5】見・契!B51)</f>
        <v/>
      </c>
      <c r="C51" s="1117"/>
      <c r="D51" s="1117"/>
      <c r="E51" s="1094"/>
      <c r="F51" s="1094"/>
      <c r="G51" s="1094"/>
      <c r="H51" s="897" t="str">
        <f>IF(【5】見・契!H51="","",【5】見・契!H51)</f>
        <v/>
      </c>
      <c r="I51" s="897"/>
      <c r="J51" s="1084"/>
      <c r="K51" s="1113"/>
      <c r="L51" s="1114"/>
      <c r="M51" s="1115" t="str">
        <f>IF(【5】見・契!M51="","",【5】見・契!M51)</f>
        <v/>
      </c>
    </row>
    <row r="52" spans="2:13" ht="18" customHeight="1">
      <c r="B52" s="1091" t="str">
        <f>IF(【5】見・契!B52="","",【5】見・契!B52)</f>
        <v/>
      </c>
      <c r="C52" s="1116" t="str">
        <f>IF(【5】見・契!C52="","",【5】見・契!C52)</f>
        <v/>
      </c>
      <c r="D52" s="1116"/>
      <c r="E52" s="1093" t="str">
        <f>IF(【5】見・契!E52="","",【5】見・契!E52)</f>
        <v/>
      </c>
      <c r="F52" s="1093"/>
      <c r="G52" s="1093"/>
      <c r="H52" s="1118" t="str">
        <f>IF(【5】見・契!H52="","",【5】見・契!H52)</f>
        <v/>
      </c>
      <c r="I52" s="1118"/>
      <c r="J52" s="1083" t="str">
        <f>IF(【5】見・契!J52="","",【5】見・契!J52)</f>
        <v/>
      </c>
      <c r="K52" s="1112" t="str">
        <f t="shared" ref="K52" si="8">IF(J52="","",INT(IF(J52="往復",(H53*2),H53)))</f>
        <v/>
      </c>
      <c r="L52" s="1114"/>
      <c r="M52" s="1115" t="str">
        <f>IF(【5】見・契!M52="","",【5】見・契!M52)</f>
        <v/>
      </c>
    </row>
    <row r="53" spans="2:13" ht="18" customHeight="1">
      <c r="B53" s="1092" t="str">
        <f>IF(【5】見・契!B53="","",【5】見・契!B53)</f>
        <v/>
      </c>
      <c r="C53" s="1117"/>
      <c r="D53" s="1117"/>
      <c r="E53" s="1094"/>
      <c r="F53" s="1094"/>
      <c r="G53" s="1094"/>
      <c r="H53" s="897" t="str">
        <f>IF(【5】見・契!H53="","",【5】見・契!H53)</f>
        <v/>
      </c>
      <c r="I53" s="897"/>
      <c r="J53" s="1084"/>
      <c r="K53" s="1113"/>
      <c r="L53" s="1114"/>
      <c r="M53" s="1115" t="str">
        <f>IF(【5】見・契!M53="","",【5】見・契!M53)</f>
        <v/>
      </c>
    </row>
    <row r="54" spans="2:13" ht="18" customHeight="1">
      <c r="B54" s="1091" t="str">
        <f>IF(【5】見・契!B54="","",【5】見・契!B54)</f>
        <v/>
      </c>
      <c r="C54" s="1116" t="str">
        <f>IF(【5】見・契!C54="","",【5】見・契!C54)</f>
        <v/>
      </c>
      <c r="D54" s="1116"/>
      <c r="E54" s="1093" t="str">
        <f>IF(【5】見・契!E54="","",【5】見・契!E54)</f>
        <v/>
      </c>
      <c r="F54" s="1093"/>
      <c r="G54" s="1093"/>
      <c r="H54" s="1119" t="str">
        <f>IF(【5】見・契!H54="","",【5】見・契!H54)</f>
        <v/>
      </c>
      <c r="I54" s="1119"/>
      <c r="J54" s="1083" t="str">
        <f>IF(【5】見・契!J54="","",【5】見・契!J54)</f>
        <v/>
      </c>
      <c r="K54" s="1112" t="str">
        <f t="shared" ref="K54" si="9">IF(J54="","",INT(IF(J54="往復",(H55*2),H55)))</f>
        <v/>
      </c>
      <c r="L54" s="1114"/>
      <c r="M54" s="1115" t="str">
        <f>IF(【5】見・契!M54="","",【5】見・契!M54)</f>
        <v/>
      </c>
    </row>
    <row r="55" spans="2:13" ht="18" customHeight="1">
      <c r="B55" s="1092" t="str">
        <f>IF(【5】見・契!B55="","",【5】見・契!B55)</f>
        <v/>
      </c>
      <c r="C55" s="1117"/>
      <c r="D55" s="1117"/>
      <c r="E55" s="1094"/>
      <c r="F55" s="1094"/>
      <c r="G55" s="1094"/>
      <c r="H55" s="897" t="str">
        <f>IF(【5】見・契!H55="","",【5】見・契!H55)</f>
        <v/>
      </c>
      <c r="I55" s="897"/>
      <c r="J55" s="1084"/>
      <c r="K55" s="1113"/>
      <c r="L55" s="1114"/>
      <c r="M55" s="1115" t="str">
        <f>IF(【5】見・契!M55="","",【5】見・契!M55)</f>
        <v/>
      </c>
    </row>
    <row r="56" spans="2:13" ht="24" customHeight="1">
      <c r="B56" s="111"/>
      <c r="F56" s="123"/>
      <c r="I56" s="930" t="s">
        <v>336</v>
      </c>
      <c r="J56" s="931"/>
      <c r="K56" s="494">
        <f>SUM(K36:K55)</f>
        <v>0</v>
      </c>
      <c r="L56" s="126"/>
      <c r="M56" s="354"/>
    </row>
    <row r="57" spans="2:13" ht="24" customHeight="1">
      <c r="B57" s="111"/>
      <c r="F57" s="123"/>
      <c r="I57" s="928" t="s">
        <v>337</v>
      </c>
      <c r="J57" s="929"/>
      <c r="K57" s="545">
        <f>SUM(K36:K55)/1.1</f>
        <v>0</v>
      </c>
      <c r="L57" s="126"/>
      <c r="M57" s="354"/>
    </row>
    <row r="58" spans="2:13" ht="18" customHeight="1">
      <c r="I58" s="927"/>
      <c r="J58" s="927"/>
      <c r="K58" s="627"/>
    </row>
    <row r="59" spans="2:13" ht="24" customHeight="1">
      <c r="B59" s="43" t="s">
        <v>338</v>
      </c>
      <c r="I59" s="928" t="s">
        <v>339</v>
      </c>
      <c r="J59" s="929"/>
      <c r="K59" s="545">
        <f>K72+K86+K100</f>
        <v>0</v>
      </c>
      <c r="L59" s="111"/>
    </row>
    <row r="60" spans="2:13" ht="18" customHeight="1">
      <c r="B60" s="43" t="s">
        <v>340</v>
      </c>
      <c r="L60" s="111"/>
      <c r="M60" s="722" t="s">
        <v>212</v>
      </c>
    </row>
    <row r="61" spans="2:13" s="136" customFormat="1" ht="18" customHeight="1">
      <c r="B61" s="717" t="s">
        <v>256</v>
      </c>
      <c r="C61" s="926" t="s">
        <v>341</v>
      </c>
      <c r="D61" s="926"/>
      <c r="E61" s="926"/>
      <c r="F61" s="719" t="s">
        <v>233</v>
      </c>
      <c r="G61" s="924" t="s">
        <v>316</v>
      </c>
      <c r="H61" s="925"/>
      <c r="I61" s="719" t="s">
        <v>508</v>
      </c>
      <c r="J61" s="705" t="s">
        <v>509</v>
      </c>
      <c r="K61" s="422" t="s">
        <v>344</v>
      </c>
      <c r="L61" s="719" t="s">
        <v>325</v>
      </c>
      <c r="M61" s="719" t="s">
        <v>506</v>
      </c>
    </row>
    <row r="62" spans="2:13" ht="18" customHeight="1">
      <c r="B62" s="591" t="str">
        <f>IF(【5】見・契!B62="","",【5】見・契!B62)</f>
        <v/>
      </c>
      <c r="C62" s="379" t="str">
        <f>IF(【5】見・契!C62="","",【5】見・契!C62)</f>
        <v/>
      </c>
      <c r="D62" s="746" t="s">
        <v>245</v>
      </c>
      <c r="E62" s="380" t="str">
        <f>IF(【5】見・契!E62="","",【5】見・契!E62)</f>
        <v/>
      </c>
      <c r="F62" s="141" t="str">
        <f t="shared" ref="F62:F71" si="10">IF(C62="","",TIME(HOUR(E62-C62),ROUNDUP(MINUTE(E62-C62)/30,0)*30,0)*24)</f>
        <v/>
      </c>
      <c r="G62" s="1104" t="str">
        <f>IF(【5】見・契!G62="","",【5】見・契!G62)</f>
        <v/>
      </c>
      <c r="H62" s="1105"/>
      <c r="I62" s="719" t="str">
        <f>IF(【5】見・契!I62="","",【5】見・契!I62)</f>
        <v/>
      </c>
      <c r="J62" s="393">
        <f>【5】見・契!J62</f>
        <v>0</v>
      </c>
      <c r="K62" s="493" t="str">
        <f>IF(F62="","",(J62*F62))</f>
        <v/>
      </c>
      <c r="L62" s="744"/>
      <c r="M62" s="745" t="str">
        <f>IF(【5】見・契!M62="","",【5】見・契!M62)</f>
        <v/>
      </c>
    </row>
    <row r="63" spans="2:13" ht="18" customHeight="1">
      <c r="B63" s="591" t="str">
        <f>IF(【5】見・契!B63="","",【5】見・契!B63)</f>
        <v/>
      </c>
      <c r="C63" s="379" t="str">
        <f>IF(【5】見・契!C63="","",【5】見・契!C63)</f>
        <v/>
      </c>
      <c r="D63" s="746" t="s">
        <v>245</v>
      </c>
      <c r="E63" s="380" t="str">
        <f>IF(【5】見・契!E63="","",【5】見・契!E63)</f>
        <v/>
      </c>
      <c r="F63" s="141" t="str">
        <f t="shared" si="10"/>
        <v/>
      </c>
      <c r="G63" s="1104" t="str">
        <f>IF(【5】見・契!G63="","",【5】見・契!G63)</f>
        <v/>
      </c>
      <c r="H63" s="1105"/>
      <c r="I63" s="719" t="str">
        <f>IF(【5】見・契!I63="","",【5】見・契!I63)</f>
        <v/>
      </c>
      <c r="J63" s="393">
        <f>【5】見・契!J63</f>
        <v>0</v>
      </c>
      <c r="K63" s="493" t="str">
        <f t="shared" ref="K63:K71" si="11">IF(F63="","",(J63*F63))</f>
        <v/>
      </c>
      <c r="L63" s="744"/>
      <c r="M63" s="745" t="str">
        <f>IF(【5】見・契!M63="","",【5】見・契!M63)</f>
        <v/>
      </c>
    </row>
    <row r="64" spans="2:13" ht="18" customHeight="1">
      <c r="B64" s="591" t="str">
        <f>IF(【5】見・契!B64="","",【5】見・契!B64)</f>
        <v/>
      </c>
      <c r="C64" s="379" t="str">
        <f>IF(【5】見・契!C64="","",【5】見・契!C64)</f>
        <v/>
      </c>
      <c r="D64" s="746" t="s">
        <v>245</v>
      </c>
      <c r="E64" s="380" t="str">
        <f>IF(【5】見・契!E64="","",【5】見・契!E64)</f>
        <v/>
      </c>
      <c r="F64" s="141" t="str">
        <f t="shared" si="10"/>
        <v/>
      </c>
      <c r="G64" s="1104" t="str">
        <f>IF(【5】見・契!G64="","",【5】見・契!G64)</f>
        <v/>
      </c>
      <c r="H64" s="1105"/>
      <c r="I64" s="719" t="str">
        <f>IF(【5】見・契!I64="","",【5】見・契!I64)</f>
        <v/>
      </c>
      <c r="J64" s="393">
        <f>【5】見・契!J64</f>
        <v>0</v>
      </c>
      <c r="K64" s="493" t="str">
        <f t="shared" si="11"/>
        <v/>
      </c>
      <c r="L64" s="744"/>
      <c r="M64" s="745" t="str">
        <f>IF(【5】見・契!M64="","",【5】見・契!M64)</f>
        <v/>
      </c>
    </row>
    <row r="65" spans="2:13" ht="18" customHeight="1">
      <c r="B65" s="591" t="str">
        <f>IF(【5】見・契!B65="","",【5】見・契!B65)</f>
        <v/>
      </c>
      <c r="C65" s="379" t="str">
        <f>IF(【5】見・契!C65="","",【5】見・契!C65)</f>
        <v/>
      </c>
      <c r="D65" s="746" t="s">
        <v>245</v>
      </c>
      <c r="E65" s="380" t="str">
        <f>IF(【5】見・契!E65="","",【5】見・契!E65)</f>
        <v/>
      </c>
      <c r="F65" s="141" t="str">
        <f t="shared" si="10"/>
        <v/>
      </c>
      <c r="G65" s="1104" t="str">
        <f>IF(【5】見・契!G65="","",【5】見・契!G65)</f>
        <v/>
      </c>
      <c r="H65" s="1105"/>
      <c r="I65" s="719" t="str">
        <f>IF(【5】見・契!I65="","",【5】見・契!I65)</f>
        <v/>
      </c>
      <c r="J65" s="393">
        <f>【5】見・契!J65</f>
        <v>0</v>
      </c>
      <c r="K65" s="493" t="str">
        <f t="shared" si="11"/>
        <v/>
      </c>
      <c r="L65" s="744"/>
      <c r="M65" s="745" t="str">
        <f>IF(【5】見・契!M65="","",【5】見・契!M65)</f>
        <v/>
      </c>
    </row>
    <row r="66" spans="2:13" ht="18" customHeight="1">
      <c r="B66" s="591" t="str">
        <f>IF(【5】見・契!B66="","",【5】見・契!B66)</f>
        <v/>
      </c>
      <c r="C66" s="379" t="str">
        <f>IF(【5】見・契!C66="","",【5】見・契!C66)</f>
        <v/>
      </c>
      <c r="D66" s="746" t="s">
        <v>245</v>
      </c>
      <c r="E66" s="380" t="str">
        <f>IF(【5】見・契!E66="","",【5】見・契!E66)</f>
        <v/>
      </c>
      <c r="F66" s="141" t="str">
        <f t="shared" si="10"/>
        <v/>
      </c>
      <c r="G66" s="1104" t="str">
        <f>IF(【5】見・契!G66="","",【5】見・契!G66)</f>
        <v/>
      </c>
      <c r="H66" s="1105"/>
      <c r="I66" s="719" t="str">
        <f>IF(【5】見・契!I66="","",【5】見・契!I66)</f>
        <v/>
      </c>
      <c r="J66" s="393">
        <f>【5】見・契!J66</f>
        <v>0</v>
      </c>
      <c r="K66" s="493" t="str">
        <f t="shared" si="11"/>
        <v/>
      </c>
      <c r="L66" s="744"/>
      <c r="M66" s="745" t="str">
        <f>IF(【5】見・契!M66="","",【5】見・契!M66)</f>
        <v/>
      </c>
    </row>
    <row r="67" spans="2:13" ht="18" customHeight="1">
      <c r="B67" s="591" t="str">
        <f>IF(【5】見・契!B67="","",【5】見・契!B67)</f>
        <v/>
      </c>
      <c r="C67" s="379" t="str">
        <f>IF(【5】見・契!C67="","",【5】見・契!C67)</f>
        <v/>
      </c>
      <c r="D67" s="746" t="s">
        <v>245</v>
      </c>
      <c r="E67" s="380" t="str">
        <f>IF(【5】見・契!E67="","",【5】見・契!E67)</f>
        <v/>
      </c>
      <c r="F67" s="141" t="str">
        <f t="shared" si="10"/>
        <v/>
      </c>
      <c r="G67" s="1104" t="str">
        <f>IF(【5】見・契!G67="","",【5】見・契!G67)</f>
        <v/>
      </c>
      <c r="H67" s="1105"/>
      <c r="I67" s="719" t="str">
        <f>IF(【5】見・契!I67="","",【5】見・契!I67)</f>
        <v/>
      </c>
      <c r="J67" s="393">
        <f>【5】見・契!J67</f>
        <v>0</v>
      </c>
      <c r="K67" s="493" t="str">
        <f t="shared" si="11"/>
        <v/>
      </c>
      <c r="L67" s="744"/>
      <c r="M67" s="745" t="str">
        <f>IF(【5】見・契!M67="","",【5】見・契!M67)</f>
        <v/>
      </c>
    </row>
    <row r="68" spans="2:13" ht="18" customHeight="1">
      <c r="B68" s="591" t="str">
        <f>IF(【5】見・契!B68="","",【5】見・契!B68)</f>
        <v/>
      </c>
      <c r="C68" s="379" t="str">
        <f>IF(【5】見・契!C68="","",【5】見・契!C68)</f>
        <v/>
      </c>
      <c r="D68" s="746" t="s">
        <v>245</v>
      </c>
      <c r="E68" s="380" t="str">
        <f>IF(【5】見・契!E68="","",【5】見・契!E68)</f>
        <v/>
      </c>
      <c r="F68" s="141" t="str">
        <f t="shared" si="10"/>
        <v/>
      </c>
      <c r="G68" s="1104" t="str">
        <f>IF(【5】見・契!G68="","",【5】見・契!G68)</f>
        <v/>
      </c>
      <c r="H68" s="1105"/>
      <c r="I68" s="719" t="str">
        <f>IF(【5】見・契!I68="","",【5】見・契!I68)</f>
        <v/>
      </c>
      <c r="J68" s="393">
        <f>【5】見・契!J68</f>
        <v>0</v>
      </c>
      <c r="K68" s="493" t="str">
        <f t="shared" si="11"/>
        <v/>
      </c>
      <c r="L68" s="744"/>
      <c r="M68" s="745" t="str">
        <f>IF(【5】見・契!M68="","",【5】見・契!M68)</f>
        <v/>
      </c>
    </row>
    <row r="69" spans="2:13" ht="18" customHeight="1">
      <c r="B69" s="591" t="str">
        <f>IF(【5】見・契!B69="","",【5】見・契!B69)</f>
        <v/>
      </c>
      <c r="C69" s="379" t="str">
        <f>IF(【5】見・契!C69="","",【5】見・契!C69)</f>
        <v/>
      </c>
      <c r="D69" s="746" t="s">
        <v>245</v>
      </c>
      <c r="E69" s="380" t="str">
        <f>IF(【5】見・契!E69="","",【5】見・契!E69)</f>
        <v/>
      </c>
      <c r="F69" s="141" t="str">
        <f t="shared" si="10"/>
        <v/>
      </c>
      <c r="G69" s="1104" t="str">
        <f>IF(【5】見・契!G69="","",【5】見・契!G69)</f>
        <v/>
      </c>
      <c r="H69" s="1105"/>
      <c r="I69" s="719" t="str">
        <f>IF(【5】見・契!I69="","",【5】見・契!I69)</f>
        <v/>
      </c>
      <c r="J69" s="393">
        <f>【5】見・契!J69</f>
        <v>0</v>
      </c>
      <c r="K69" s="493" t="str">
        <f t="shared" si="11"/>
        <v/>
      </c>
      <c r="L69" s="744"/>
      <c r="M69" s="745" t="str">
        <f>IF(【5】見・契!M69="","",【5】見・契!M69)</f>
        <v/>
      </c>
    </row>
    <row r="70" spans="2:13" ht="18" customHeight="1">
      <c r="B70" s="591" t="str">
        <f>IF(【5】見・契!B70="","",【5】見・契!B70)</f>
        <v/>
      </c>
      <c r="C70" s="379" t="str">
        <f>IF(【5】見・契!C70="","",【5】見・契!C70)</f>
        <v/>
      </c>
      <c r="D70" s="746" t="s">
        <v>245</v>
      </c>
      <c r="E70" s="380" t="str">
        <f>IF(【5】見・契!E70="","",【5】見・契!E70)</f>
        <v/>
      </c>
      <c r="F70" s="141" t="str">
        <f t="shared" si="10"/>
        <v/>
      </c>
      <c r="G70" s="1104" t="str">
        <f>IF(【5】見・契!G70="","",【5】見・契!G70)</f>
        <v/>
      </c>
      <c r="H70" s="1105"/>
      <c r="I70" s="719" t="str">
        <f>IF(【5】見・契!I70="","",【5】見・契!I70)</f>
        <v/>
      </c>
      <c r="J70" s="393">
        <f>【5】見・契!J70</f>
        <v>0</v>
      </c>
      <c r="K70" s="493" t="str">
        <f t="shared" si="11"/>
        <v/>
      </c>
      <c r="L70" s="744"/>
      <c r="M70" s="745" t="str">
        <f>IF(【5】見・契!M70="","",【5】見・契!M70)</f>
        <v/>
      </c>
    </row>
    <row r="71" spans="2:13" ht="18" customHeight="1">
      <c r="B71" s="591" t="str">
        <f>IF(【5】見・契!B71="","",【5】見・契!B71)</f>
        <v/>
      </c>
      <c r="C71" s="379" t="str">
        <f>IF(【5】見・契!C71="","",【5】見・契!C71)</f>
        <v/>
      </c>
      <c r="D71" s="746" t="s">
        <v>245</v>
      </c>
      <c r="E71" s="380" t="str">
        <f>IF(【5】見・契!E71="","",【5】見・契!E71)</f>
        <v/>
      </c>
      <c r="F71" s="141" t="str">
        <f t="shared" si="10"/>
        <v/>
      </c>
      <c r="G71" s="1104" t="str">
        <f>IF(【5】見・契!G71="","",【5】見・契!G71)</f>
        <v/>
      </c>
      <c r="H71" s="1105"/>
      <c r="I71" s="719" t="str">
        <f>IF(【5】見・契!I71="","",【5】見・契!I71)</f>
        <v/>
      </c>
      <c r="J71" s="393">
        <f>【5】見・契!J71</f>
        <v>0</v>
      </c>
      <c r="K71" s="493" t="str">
        <f t="shared" si="11"/>
        <v/>
      </c>
      <c r="L71" s="744"/>
      <c r="M71" s="745" t="str">
        <f>IF(【5】見・契!M71="","",【5】見・契!M71)</f>
        <v/>
      </c>
    </row>
    <row r="72" spans="2:13" ht="24" customHeight="1">
      <c r="J72" s="124" t="s">
        <v>345</v>
      </c>
      <c r="K72" s="494">
        <f>SUM(K62:K71)</f>
        <v>0</v>
      </c>
    </row>
    <row r="73" spans="2:13" ht="24" customHeight="1">
      <c r="J73" s="126"/>
      <c r="K73" s="542"/>
    </row>
    <row r="74" spans="2:13" ht="18" customHeight="1">
      <c r="B74" s="43" t="s">
        <v>346</v>
      </c>
      <c r="L74" s="111"/>
      <c r="M74" s="722" t="s">
        <v>212</v>
      </c>
    </row>
    <row r="75" spans="2:13" s="136" customFormat="1" ht="18" customHeight="1">
      <c r="B75" s="717" t="s">
        <v>256</v>
      </c>
      <c r="C75" s="926" t="s">
        <v>341</v>
      </c>
      <c r="D75" s="926"/>
      <c r="E75" s="926"/>
      <c r="F75" s="719" t="s">
        <v>233</v>
      </c>
      <c r="G75" s="924" t="s">
        <v>316</v>
      </c>
      <c r="H75" s="925"/>
      <c r="I75" s="719" t="s">
        <v>508</v>
      </c>
      <c r="J75" s="705" t="s">
        <v>510</v>
      </c>
      <c r="K75" s="422" t="s">
        <v>344</v>
      </c>
      <c r="L75" s="719" t="s">
        <v>325</v>
      </c>
      <c r="M75" s="719" t="s">
        <v>506</v>
      </c>
    </row>
    <row r="76" spans="2:13" ht="18" customHeight="1">
      <c r="B76" s="591" t="str">
        <f>IF(【5】見・契!B76="","",【5】見・契!B76)</f>
        <v/>
      </c>
      <c r="C76" s="379" t="str">
        <f>IF(【5】見・契!C76="","",【5】見・契!C76)</f>
        <v/>
      </c>
      <c r="D76" s="746" t="s">
        <v>245</v>
      </c>
      <c r="E76" s="380" t="str">
        <f>IF(【5】見・契!E76="","",【5】見・契!E76)</f>
        <v/>
      </c>
      <c r="F76" s="141" t="str">
        <f t="shared" ref="F76:F85" si="12">IF(C76="","",TIME(HOUR(E76-C76),ROUNDUP(MINUTE(E76-C76)/30,0)*30,0)*24)</f>
        <v/>
      </c>
      <c r="G76" s="1104" t="str">
        <f>IF(【5】見・契!G76="","",【5】見・契!G76)</f>
        <v/>
      </c>
      <c r="H76" s="1105"/>
      <c r="I76" s="719" t="str">
        <f>IF(【5】見・契!I76="","",【5】見・契!I76)</f>
        <v/>
      </c>
      <c r="J76" s="393">
        <f>【5】見・契!J76</f>
        <v>0</v>
      </c>
      <c r="K76" s="493" t="str">
        <f>IF(F76="","",(J76*F76))</f>
        <v/>
      </c>
      <c r="L76" s="744"/>
      <c r="M76" s="745" t="str">
        <f>IF(【5】見・契!M76="","",【5】見・契!M76)</f>
        <v/>
      </c>
    </row>
    <row r="77" spans="2:13" ht="18" customHeight="1">
      <c r="B77" s="591" t="str">
        <f>IF(【5】見・契!B77="","",【5】見・契!B77)</f>
        <v/>
      </c>
      <c r="C77" s="379" t="str">
        <f>IF(【5】見・契!C77="","",【5】見・契!C77)</f>
        <v/>
      </c>
      <c r="D77" s="746" t="s">
        <v>245</v>
      </c>
      <c r="E77" s="380" t="str">
        <f>IF(【5】見・契!E77="","",【5】見・契!E77)</f>
        <v/>
      </c>
      <c r="F77" s="141" t="str">
        <f t="shared" si="12"/>
        <v/>
      </c>
      <c r="G77" s="1104" t="str">
        <f>IF(【5】見・契!G77="","",【5】見・契!G77)</f>
        <v/>
      </c>
      <c r="H77" s="1105"/>
      <c r="I77" s="719" t="str">
        <f>IF(【5】見・契!I77="","",【5】見・契!I77)</f>
        <v/>
      </c>
      <c r="J77" s="393">
        <f>【5】見・契!J77</f>
        <v>0</v>
      </c>
      <c r="K77" s="493" t="str">
        <f t="shared" ref="K77:K85" si="13">IF(F77="","",(J77*F77))</f>
        <v/>
      </c>
      <c r="L77" s="744"/>
      <c r="M77" s="745" t="str">
        <f>IF(【5】見・契!M77="","",【5】見・契!M77)</f>
        <v/>
      </c>
    </row>
    <row r="78" spans="2:13" ht="18" customHeight="1">
      <c r="B78" s="591" t="str">
        <f>IF(【5】見・契!B78="","",【5】見・契!B78)</f>
        <v/>
      </c>
      <c r="C78" s="379" t="str">
        <f>IF(【5】見・契!C78="","",【5】見・契!C78)</f>
        <v/>
      </c>
      <c r="D78" s="746" t="s">
        <v>245</v>
      </c>
      <c r="E78" s="380" t="str">
        <f>IF(【5】見・契!E78="","",【5】見・契!E78)</f>
        <v/>
      </c>
      <c r="F78" s="141" t="str">
        <f t="shared" si="12"/>
        <v/>
      </c>
      <c r="G78" s="1104" t="str">
        <f>IF(【5】見・契!G78="","",【5】見・契!G78)</f>
        <v/>
      </c>
      <c r="H78" s="1105"/>
      <c r="I78" s="719" t="str">
        <f>IF(【5】見・契!I78="","",【5】見・契!I78)</f>
        <v/>
      </c>
      <c r="J78" s="393">
        <f>【5】見・契!J78</f>
        <v>0</v>
      </c>
      <c r="K78" s="493" t="str">
        <f t="shared" si="13"/>
        <v/>
      </c>
      <c r="L78" s="744"/>
      <c r="M78" s="745" t="str">
        <f>IF(【5】見・契!M78="","",【5】見・契!M78)</f>
        <v/>
      </c>
    </row>
    <row r="79" spans="2:13" ht="18" customHeight="1">
      <c r="B79" s="591" t="str">
        <f>IF(【5】見・契!B79="","",【5】見・契!B79)</f>
        <v/>
      </c>
      <c r="C79" s="379" t="str">
        <f>IF(【5】見・契!C79="","",【5】見・契!C79)</f>
        <v/>
      </c>
      <c r="D79" s="746" t="s">
        <v>245</v>
      </c>
      <c r="E79" s="380" t="str">
        <f>IF(【5】見・契!E79="","",【5】見・契!E79)</f>
        <v/>
      </c>
      <c r="F79" s="141" t="str">
        <f t="shared" si="12"/>
        <v/>
      </c>
      <c r="G79" s="1104" t="str">
        <f>IF(【5】見・契!G79="","",【5】見・契!G79)</f>
        <v/>
      </c>
      <c r="H79" s="1105"/>
      <c r="I79" s="719" t="str">
        <f>IF(【5】見・契!I79="","",【5】見・契!I79)</f>
        <v/>
      </c>
      <c r="J79" s="393">
        <f>【5】見・契!J79</f>
        <v>0</v>
      </c>
      <c r="K79" s="493" t="str">
        <f t="shared" si="13"/>
        <v/>
      </c>
      <c r="L79" s="744"/>
      <c r="M79" s="745" t="str">
        <f>IF(【5】見・契!M79="","",【5】見・契!M79)</f>
        <v/>
      </c>
    </row>
    <row r="80" spans="2:13" ht="18" customHeight="1">
      <c r="B80" s="591" t="str">
        <f>IF(【5】見・契!B80="","",【5】見・契!B80)</f>
        <v/>
      </c>
      <c r="C80" s="379" t="str">
        <f>IF(【5】見・契!C80="","",【5】見・契!C80)</f>
        <v/>
      </c>
      <c r="D80" s="746" t="s">
        <v>245</v>
      </c>
      <c r="E80" s="380" t="str">
        <f>IF(【5】見・契!E80="","",【5】見・契!E80)</f>
        <v/>
      </c>
      <c r="F80" s="141" t="str">
        <f t="shared" si="12"/>
        <v/>
      </c>
      <c r="G80" s="1104" t="str">
        <f>IF(【5】見・契!G80="","",【5】見・契!G80)</f>
        <v/>
      </c>
      <c r="H80" s="1105"/>
      <c r="I80" s="719" t="str">
        <f>IF(【5】見・契!I80="","",【5】見・契!I80)</f>
        <v/>
      </c>
      <c r="J80" s="393">
        <f>【5】見・契!J80</f>
        <v>0</v>
      </c>
      <c r="K80" s="493" t="str">
        <f t="shared" si="13"/>
        <v/>
      </c>
      <c r="L80" s="744"/>
      <c r="M80" s="745" t="str">
        <f>IF(【5】見・契!M80="","",【5】見・契!M80)</f>
        <v/>
      </c>
    </row>
    <row r="81" spans="2:13" ht="18" customHeight="1">
      <c r="B81" s="591" t="str">
        <f>IF(【5】見・契!B81="","",【5】見・契!B81)</f>
        <v/>
      </c>
      <c r="C81" s="379" t="str">
        <f>IF(【5】見・契!C81="","",【5】見・契!C81)</f>
        <v/>
      </c>
      <c r="D81" s="746" t="s">
        <v>245</v>
      </c>
      <c r="E81" s="380" t="str">
        <f>IF(【5】見・契!E81="","",【5】見・契!E81)</f>
        <v/>
      </c>
      <c r="F81" s="141" t="str">
        <f t="shared" si="12"/>
        <v/>
      </c>
      <c r="G81" s="1104" t="str">
        <f>IF(【5】見・契!G81="","",【5】見・契!G81)</f>
        <v/>
      </c>
      <c r="H81" s="1105"/>
      <c r="I81" s="719" t="str">
        <f>IF(【5】見・契!I81="","",【5】見・契!I81)</f>
        <v/>
      </c>
      <c r="J81" s="393">
        <f>【5】見・契!J81</f>
        <v>0</v>
      </c>
      <c r="K81" s="493" t="str">
        <f t="shared" si="13"/>
        <v/>
      </c>
      <c r="L81" s="744"/>
      <c r="M81" s="745" t="str">
        <f>IF(【5】見・契!M81="","",【5】見・契!M81)</f>
        <v/>
      </c>
    </row>
    <row r="82" spans="2:13" ht="18" customHeight="1">
      <c r="B82" s="591" t="str">
        <f>IF(【5】見・契!B82="","",【5】見・契!B82)</f>
        <v/>
      </c>
      <c r="C82" s="379" t="str">
        <f>IF(【5】見・契!C82="","",【5】見・契!C82)</f>
        <v/>
      </c>
      <c r="D82" s="746" t="s">
        <v>245</v>
      </c>
      <c r="E82" s="380" t="str">
        <f>IF(【5】見・契!E82="","",【5】見・契!E82)</f>
        <v/>
      </c>
      <c r="F82" s="141" t="str">
        <f t="shared" si="12"/>
        <v/>
      </c>
      <c r="G82" s="1104" t="str">
        <f>IF(【5】見・契!G82="","",【5】見・契!G82)</f>
        <v/>
      </c>
      <c r="H82" s="1105"/>
      <c r="I82" s="719" t="str">
        <f>IF(【5】見・契!I82="","",【5】見・契!I82)</f>
        <v/>
      </c>
      <c r="J82" s="393">
        <f>【5】見・契!J82</f>
        <v>0</v>
      </c>
      <c r="K82" s="493" t="str">
        <f t="shared" si="13"/>
        <v/>
      </c>
      <c r="L82" s="744"/>
      <c r="M82" s="745" t="str">
        <f>IF(【5】見・契!M82="","",【5】見・契!M82)</f>
        <v/>
      </c>
    </row>
    <row r="83" spans="2:13" ht="18" customHeight="1">
      <c r="B83" s="591" t="str">
        <f>IF(【5】見・契!B83="","",【5】見・契!B83)</f>
        <v/>
      </c>
      <c r="C83" s="379" t="str">
        <f>IF(【5】見・契!C83="","",【5】見・契!C83)</f>
        <v/>
      </c>
      <c r="D83" s="746" t="s">
        <v>245</v>
      </c>
      <c r="E83" s="380" t="str">
        <f>IF(【5】見・契!E83="","",【5】見・契!E83)</f>
        <v/>
      </c>
      <c r="F83" s="141" t="str">
        <f t="shared" si="12"/>
        <v/>
      </c>
      <c r="G83" s="1104" t="str">
        <f>IF(【5】見・契!G83="","",【5】見・契!G83)</f>
        <v/>
      </c>
      <c r="H83" s="1105"/>
      <c r="I83" s="719" t="str">
        <f>IF(【5】見・契!I83="","",【5】見・契!I83)</f>
        <v/>
      </c>
      <c r="J83" s="393">
        <f>【5】見・契!J83</f>
        <v>0</v>
      </c>
      <c r="K83" s="493" t="str">
        <f t="shared" si="13"/>
        <v/>
      </c>
      <c r="L83" s="744"/>
      <c r="M83" s="745" t="str">
        <f>IF(【5】見・契!M83="","",【5】見・契!M83)</f>
        <v/>
      </c>
    </row>
    <row r="84" spans="2:13" ht="18" customHeight="1">
      <c r="B84" s="591" t="str">
        <f>IF(【5】見・契!B84="","",【5】見・契!B84)</f>
        <v/>
      </c>
      <c r="C84" s="379" t="str">
        <f>IF(【5】見・契!C84="","",【5】見・契!C84)</f>
        <v/>
      </c>
      <c r="D84" s="746" t="s">
        <v>245</v>
      </c>
      <c r="E84" s="380" t="str">
        <f>IF(【5】見・契!E84="","",【5】見・契!E84)</f>
        <v/>
      </c>
      <c r="F84" s="141" t="str">
        <f t="shared" si="12"/>
        <v/>
      </c>
      <c r="G84" s="1104" t="str">
        <f>IF(【5】見・契!G84="","",【5】見・契!G84)</f>
        <v/>
      </c>
      <c r="H84" s="1105"/>
      <c r="I84" s="719" t="str">
        <f>IF(【5】見・契!I84="","",【5】見・契!I84)</f>
        <v/>
      </c>
      <c r="J84" s="393">
        <f>【5】見・契!J84</f>
        <v>0</v>
      </c>
      <c r="K84" s="493" t="str">
        <f t="shared" si="13"/>
        <v/>
      </c>
      <c r="L84" s="744"/>
      <c r="M84" s="745" t="str">
        <f>IF(【5】見・契!M84="","",【5】見・契!M84)</f>
        <v/>
      </c>
    </row>
    <row r="85" spans="2:13" ht="18" customHeight="1">
      <c r="B85" s="591" t="str">
        <f>IF(【5】見・契!B85="","",【5】見・契!B85)</f>
        <v/>
      </c>
      <c r="C85" s="379" t="str">
        <f>IF(【5】見・契!C85="","",【5】見・契!C85)</f>
        <v/>
      </c>
      <c r="D85" s="746" t="s">
        <v>245</v>
      </c>
      <c r="E85" s="380" t="str">
        <f>IF(【5】見・契!E85="","",【5】見・契!E85)</f>
        <v/>
      </c>
      <c r="F85" s="141" t="str">
        <f t="shared" si="12"/>
        <v/>
      </c>
      <c r="G85" s="1104" t="str">
        <f>IF(【5】見・契!G85="","",【5】見・契!G85)</f>
        <v/>
      </c>
      <c r="H85" s="1105"/>
      <c r="I85" s="719" t="str">
        <f>IF(【5】見・契!I85="","",【5】見・契!I85)</f>
        <v/>
      </c>
      <c r="J85" s="393">
        <f>【5】見・契!J85</f>
        <v>0</v>
      </c>
      <c r="K85" s="493" t="str">
        <f t="shared" si="13"/>
        <v/>
      </c>
      <c r="L85" s="744"/>
      <c r="M85" s="745" t="str">
        <f>IF(【5】見・契!M85="","",【5】見・契!M85)</f>
        <v/>
      </c>
    </row>
    <row r="86" spans="2:13" ht="24" customHeight="1">
      <c r="J86" s="124" t="s">
        <v>345</v>
      </c>
      <c r="K86" s="494">
        <f>SUM(K76:K85)</f>
        <v>0</v>
      </c>
    </row>
    <row r="87" spans="2:13" ht="24" customHeight="1">
      <c r="J87" s="126"/>
      <c r="K87" s="542"/>
    </row>
    <row r="88" spans="2:13" ht="18" customHeight="1">
      <c r="B88" s="43" t="s">
        <v>348</v>
      </c>
      <c r="L88" s="111"/>
      <c r="M88" s="722" t="s">
        <v>212</v>
      </c>
    </row>
    <row r="89" spans="2:13" s="136" customFormat="1" ht="18" customHeight="1">
      <c r="B89" s="717" t="s">
        <v>256</v>
      </c>
      <c r="C89" s="926" t="s">
        <v>341</v>
      </c>
      <c r="D89" s="926"/>
      <c r="E89" s="926"/>
      <c r="F89" s="495"/>
      <c r="G89" s="719" t="s">
        <v>316</v>
      </c>
      <c r="H89" s="719" t="s">
        <v>239</v>
      </c>
      <c r="I89" s="719" t="s">
        <v>93</v>
      </c>
      <c r="J89" s="705" t="s">
        <v>510</v>
      </c>
      <c r="K89" s="422" t="s">
        <v>344</v>
      </c>
      <c r="L89" s="719" t="s">
        <v>325</v>
      </c>
      <c r="M89" s="719" t="s">
        <v>506</v>
      </c>
    </row>
    <row r="90" spans="2:13" ht="18" customHeight="1">
      <c r="B90" s="591" t="str">
        <f>IF(【5】見・契!B90="","",【5】見・契!B90)</f>
        <v/>
      </c>
      <c r="C90" s="379" t="str">
        <f>IF(【5】見・契!C90="","",【5】見・契!C90)</f>
        <v/>
      </c>
      <c r="D90" s="746" t="s">
        <v>245</v>
      </c>
      <c r="E90" s="380" t="str">
        <f>IF(【5】見・契!E90="","",【5】見・契!E90)</f>
        <v/>
      </c>
      <c r="F90" s="576"/>
      <c r="G90" s="736" t="str">
        <f>IF(【5】見・契!G90="","",【5】見・契!G90)</f>
        <v/>
      </c>
      <c r="H90" s="592" t="str">
        <f>IF(【5】見・契!H90="","",【5】見・契!H90)</f>
        <v/>
      </c>
      <c r="I90" s="719" t="str">
        <f>IF(【5】見・契!I90="","",【5】見・契!I90)</f>
        <v/>
      </c>
      <c r="J90" s="742" t="str">
        <f>IF(H90="","",IF($I90="日","1,500",IF($I90="外","5,500")))</f>
        <v/>
      </c>
      <c r="K90" s="493" t="str">
        <f>IF(H90="","",(J90*H90))</f>
        <v/>
      </c>
      <c r="L90" s="744"/>
      <c r="M90" s="745" t="str">
        <f>IF(【5】見・契!M90="","",【5】見・契!M90)</f>
        <v/>
      </c>
    </row>
    <row r="91" spans="2:13" ht="18" customHeight="1">
      <c r="B91" s="591" t="str">
        <f>IF(【5】見・契!B91="","",【5】見・契!B91)</f>
        <v/>
      </c>
      <c r="C91" s="379" t="str">
        <f>IF(【5】見・契!C91="","",【5】見・契!C91)</f>
        <v/>
      </c>
      <c r="D91" s="746" t="s">
        <v>245</v>
      </c>
      <c r="E91" s="380" t="str">
        <f>IF(【5】見・契!E91="","",【5】見・契!E91)</f>
        <v/>
      </c>
      <c r="F91" s="576"/>
      <c r="G91" s="736" t="str">
        <f>IF(【5】見・契!G91="","",【5】見・契!G91)</f>
        <v/>
      </c>
      <c r="H91" s="592" t="str">
        <f>IF(【5】見・契!H91="","",【5】見・契!H91)</f>
        <v/>
      </c>
      <c r="I91" s="719" t="str">
        <f>IF(【5】見・契!I91="","",【5】見・契!I91)</f>
        <v/>
      </c>
      <c r="J91" s="742" t="str">
        <f t="shared" ref="J91:J99" si="14">IF(H91="","",IF($I91="日","1,500",IF($I91="外","5,500")))</f>
        <v/>
      </c>
      <c r="K91" s="493" t="str">
        <f t="shared" ref="K91:K99" si="15">IF(H91="","",(J91*H91))</f>
        <v/>
      </c>
      <c r="L91" s="744"/>
      <c r="M91" s="745" t="str">
        <f>IF(【5】見・契!M91="","",【5】見・契!M91)</f>
        <v/>
      </c>
    </row>
    <row r="92" spans="2:13" ht="18" customHeight="1">
      <c r="B92" s="591" t="str">
        <f>IF(【5】見・契!B92="","",【5】見・契!B92)</f>
        <v/>
      </c>
      <c r="C92" s="379" t="str">
        <f>IF(【5】見・契!C92="","",【5】見・契!C92)</f>
        <v/>
      </c>
      <c r="D92" s="746" t="s">
        <v>245</v>
      </c>
      <c r="E92" s="380" t="str">
        <f>IF(【5】見・契!E92="","",【5】見・契!E92)</f>
        <v/>
      </c>
      <c r="F92" s="576"/>
      <c r="G92" s="736" t="str">
        <f>IF(【5】見・契!G92="","",【5】見・契!G92)</f>
        <v/>
      </c>
      <c r="H92" s="592" t="str">
        <f>IF(【5】見・契!H92="","",【5】見・契!H92)</f>
        <v/>
      </c>
      <c r="I92" s="719" t="str">
        <f>IF(【5】見・契!I92="","",【5】見・契!I92)</f>
        <v/>
      </c>
      <c r="J92" s="742" t="str">
        <f t="shared" si="14"/>
        <v/>
      </c>
      <c r="K92" s="493" t="str">
        <f t="shared" si="15"/>
        <v/>
      </c>
      <c r="L92" s="744"/>
      <c r="M92" s="745" t="str">
        <f>IF(【5】見・契!M92="","",【5】見・契!M92)</f>
        <v/>
      </c>
    </row>
    <row r="93" spans="2:13" ht="18" customHeight="1">
      <c r="B93" s="591" t="str">
        <f>IF(【5】見・契!B93="","",【5】見・契!B93)</f>
        <v/>
      </c>
      <c r="C93" s="379" t="str">
        <f>IF(【5】見・契!C93="","",【5】見・契!C93)</f>
        <v/>
      </c>
      <c r="D93" s="746" t="s">
        <v>245</v>
      </c>
      <c r="E93" s="380" t="str">
        <f>IF(【5】見・契!E93="","",【5】見・契!E93)</f>
        <v/>
      </c>
      <c r="F93" s="576"/>
      <c r="G93" s="736" t="str">
        <f>IF(【5】見・契!G93="","",【5】見・契!G93)</f>
        <v/>
      </c>
      <c r="H93" s="592" t="str">
        <f>IF(【5】見・契!H93="","",【5】見・契!H93)</f>
        <v/>
      </c>
      <c r="I93" s="719" t="str">
        <f>IF(【5】見・契!I93="","",【5】見・契!I93)</f>
        <v/>
      </c>
      <c r="J93" s="742" t="str">
        <f t="shared" si="14"/>
        <v/>
      </c>
      <c r="K93" s="493" t="str">
        <f t="shared" si="15"/>
        <v/>
      </c>
      <c r="L93" s="744"/>
      <c r="M93" s="745" t="str">
        <f>IF(【5】見・契!M93="","",【5】見・契!M93)</f>
        <v/>
      </c>
    </row>
    <row r="94" spans="2:13" ht="18" customHeight="1">
      <c r="B94" s="591" t="str">
        <f>IF(【5】見・契!B94="","",【5】見・契!B94)</f>
        <v/>
      </c>
      <c r="C94" s="379" t="str">
        <f>IF(【5】見・契!C94="","",【5】見・契!C94)</f>
        <v/>
      </c>
      <c r="D94" s="746" t="s">
        <v>245</v>
      </c>
      <c r="E94" s="380" t="str">
        <f>IF(【5】見・契!E94="","",【5】見・契!E94)</f>
        <v/>
      </c>
      <c r="F94" s="576"/>
      <c r="G94" s="736" t="str">
        <f>IF(【5】見・契!G94="","",【5】見・契!G94)</f>
        <v/>
      </c>
      <c r="H94" s="592" t="str">
        <f>IF(【5】見・契!H94="","",【5】見・契!H94)</f>
        <v/>
      </c>
      <c r="I94" s="719" t="str">
        <f>IF(【5】見・契!I94="","",【5】見・契!I94)</f>
        <v/>
      </c>
      <c r="J94" s="742" t="str">
        <f t="shared" si="14"/>
        <v/>
      </c>
      <c r="K94" s="493" t="str">
        <f t="shared" si="15"/>
        <v/>
      </c>
      <c r="L94" s="744"/>
      <c r="M94" s="745" t="str">
        <f>IF(【5】見・契!M94="","",【5】見・契!M94)</f>
        <v/>
      </c>
    </row>
    <row r="95" spans="2:13" ht="18" customHeight="1">
      <c r="B95" s="591" t="str">
        <f>IF(【5】見・契!B95="","",【5】見・契!B95)</f>
        <v/>
      </c>
      <c r="C95" s="379" t="str">
        <f>IF(【5】見・契!C95="","",【5】見・契!C95)</f>
        <v/>
      </c>
      <c r="D95" s="746" t="s">
        <v>245</v>
      </c>
      <c r="E95" s="380" t="str">
        <f>IF(【5】見・契!E95="","",【5】見・契!E95)</f>
        <v/>
      </c>
      <c r="F95" s="576"/>
      <c r="G95" s="736" t="str">
        <f>IF(【5】見・契!G95="","",【5】見・契!G95)</f>
        <v/>
      </c>
      <c r="H95" s="592" t="str">
        <f>IF(【5】見・契!H95="","",【5】見・契!H95)</f>
        <v/>
      </c>
      <c r="I95" s="719" t="str">
        <f>IF(【5】見・契!I95="","",【5】見・契!I95)</f>
        <v/>
      </c>
      <c r="J95" s="742" t="str">
        <f t="shared" si="14"/>
        <v/>
      </c>
      <c r="K95" s="493" t="str">
        <f t="shared" si="15"/>
        <v/>
      </c>
      <c r="L95" s="744"/>
      <c r="M95" s="745" t="str">
        <f>IF(【5】見・契!M95="","",【5】見・契!M95)</f>
        <v/>
      </c>
    </row>
    <row r="96" spans="2:13" ht="18" customHeight="1">
      <c r="B96" s="591" t="str">
        <f>IF(【5】見・契!B96="","",【5】見・契!B96)</f>
        <v/>
      </c>
      <c r="C96" s="379" t="str">
        <f>IF(【5】見・契!C96="","",【5】見・契!C96)</f>
        <v/>
      </c>
      <c r="D96" s="746" t="s">
        <v>245</v>
      </c>
      <c r="E96" s="380" t="str">
        <f>IF(【5】見・契!E96="","",【5】見・契!E96)</f>
        <v/>
      </c>
      <c r="F96" s="576"/>
      <c r="G96" s="736" t="str">
        <f>IF(【5】見・契!G96="","",【5】見・契!G96)</f>
        <v/>
      </c>
      <c r="H96" s="592" t="str">
        <f>IF(【5】見・契!H96="","",【5】見・契!H96)</f>
        <v/>
      </c>
      <c r="I96" s="719" t="str">
        <f>IF(【5】見・契!I96="","",【5】見・契!I96)</f>
        <v/>
      </c>
      <c r="J96" s="742" t="str">
        <f t="shared" si="14"/>
        <v/>
      </c>
      <c r="K96" s="493" t="str">
        <f t="shared" si="15"/>
        <v/>
      </c>
      <c r="L96" s="744"/>
      <c r="M96" s="745" t="str">
        <f>IF(【5】見・契!M96="","",【5】見・契!M96)</f>
        <v/>
      </c>
    </row>
    <row r="97" spans="2:13" ht="18" customHeight="1">
      <c r="B97" s="591" t="str">
        <f>IF(【5】見・契!B97="","",【5】見・契!B97)</f>
        <v/>
      </c>
      <c r="C97" s="379" t="str">
        <f>IF(【5】見・契!C97="","",【5】見・契!C97)</f>
        <v/>
      </c>
      <c r="D97" s="746" t="s">
        <v>245</v>
      </c>
      <c r="E97" s="380" t="str">
        <f>IF(【5】見・契!E97="","",【5】見・契!E97)</f>
        <v/>
      </c>
      <c r="F97" s="576"/>
      <c r="G97" s="736" t="str">
        <f>IF(【5】見・契!G97="","",【5】見・契!G97)</f>
        <v/>
      </c>
      <c r="H97" s="592" t="str">
        <f>IF(【5】見・契!H97="","",【5】見・契!H97)</f>
        <v/>
      </c>
      <c r="I97" s="719" t="str">
        <f>IF(【5】見・契!I97="","",【5】見・契!I97)</f>
        <v/>
      </c>
      <c r="J97" s="742" t="str">
        <f t="shared" si="14"/>
        <v/>
      </c>
      <c r="K97" s="493" t="str">
        <f t="shared" si="15"/>
        <v/>
      </c>
      <c r="L97" s="744"/>
      <c r="M97" s="745" t="str">
        <f>IF(【5】見・契!M97="","",【5】見・契!M97)</f>
        <v/>
      </c>
    </row>
    <row r="98" spans="2:13" ht="18" customHeight="1">
      <c r="B98" s="591" t="str">
        <f>IF(【5】見・契!B98="","",【5】見・契!B98)</f>
        <v/>
      </c>
      <c r="C98" s="379" t="str">
        <f>IF(【5】見・契!C98="","",【5】見・契!C98)</f>
        <v/>
      </c>
      <c r="D98" s="746" t="s">
        <v>245</v>
      </c>
      <c r="E98" s="380" t="str">
        <f>IF(【5】見・契!E98="","",【5】見・契!E98)</f>
        <v/>
      </c>
      <c r="F98" s="576"/>
      <c r="G98" s="736" t="str">
        <f>IF(【5】見・契!G98="","",【5】見・契!G98)</f>
        <v/>
      </c>
      <c r="H98" s="592" t="str">
        <f>IF(【5】見・契!H98="","",【5】見・契!H98)</f>
        <v/>
      </c>
      <c r="I98" s="719" t="str">
        <f>IF(【5】見・契!I98="","",【5】見・契!I98)</f>
        <v/>
      </c>
      <c r="J98" s="742" t="str">
        <f t="shared" si="14"/>
        <v/>
      </c>
      <c r="K98" s="493" t="str">
        <f t="shared" si="15"/>
        <v/>
      </c>
      <c r="L98" s="744"/>
      <c r="M98" s="745" t="str">
        <f>IF(【5】見・契!M98="","",【5】見・契!M98)</f>
        <v/>
      </c>
    </row>
    <row r="99" spans="2:13" ht="18" customHeight="1">
      <c r="B99" s="591" t="str">
        <f>IF(【5】見・契!B99="","",【5】見・契!B99)</f>
        <v/>
      </c>
      <c r="C99" s="379" t="str">
        <f>IF(【5】見・契!C99="","",【5】見・契!C99)</f>
        <v/>
      </c>
      <c r="D99" s="746" t="s">
        <v>245</v>
      </c>
      <c r="E99" s="380" t="str">
        <f>IF(【5】見・契!E99="","",【5】見・契!E99)</f>
        <v/>
      </c>
      <c r="F99" s="576"/>
      <c r="G99" s="736" t="str">
        <f>IF(【5】見・契!G99="","",【5】見・契!G99)</f>
        <v/>
      </c>
      <c r="H99" s="592" t="str">
        <f>IF(【5】見・契!H99="","",【5】見・契!H99)</f>
        <v/>
      </c>
      <c r="I99" s="719" t="str">
        <f>IF(【5】見・契!I99="","",【5】見・契!I99)</f>
        <v/>
      </c>
      <c r="J99" s="742" t="str">
        <f t="shared" si="14"/>
        <v/>
      </c>
      <c r="K99" s="493" t="str">
        <f t="shared" si="15"/>
        <v/>
      </c>
      <c r="L99" s="744"/>
      <c r="M99" s="745" t="str">
        <f>IF(【5】見・契!M99="","",【5】見・契!M99)</f>
        <v/>
      </c>
    </row>
    <row r="100" spans="2:13" ht="24" customHeight="1">
      <c r="J100" s="124" t="s">
        <v>345</v>
      </c>
      <c r="K100" s="494">
        <f>SUM(K90:K99)</f>
        <v>0</v>
      </c>
    </row>
  </sheetData>
  <mergeCells count="172">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 ref="C6:E6"/>
    <mergeCell ref="F6:G6"/>
    <mergeCell ref="I6:L6"/>
    <mergeCell ref="C5:E5"/>
    <mergeCell ref="F5:G5"/>
    <mergeCell ref="I5:L5"/>
    <mergeCell ref="C4:E4"/>
    <mergeCell ref="F4:G4"/>
    <mergeCell ref="I4:L4"/>
    <mergeCell ref="K34:K35"/>
    <mergeCell ref="L34:L35"/>
    <mergeCell ref="M34:M35"/>
    <mergeCell ref="H35:I35"/>
    <mergeCell ref="I31:J31"/>
    <mergeCell ref="B34:B35"/>
    <mergeCell ref="C34:D35"/>
    <mergeCell ref="E34:G35"/>
    <mergeCell ref="H34:I34"/>
    <mergeCell ref="J34:J35"/>
    <mergeCell ref="J36:J37"/>
    <mergeCell ref="K36:K37"/>
    <mergeCell ref="L36:L37"/>
    <mergeCell ref="M36:M37"/>
    <mergeCell ref="H37:I37"/>
    <mergeCell ref="B36:B37"/>
    <mergeCell ref="C36:D37"/>
    <mergeCell ref="E36:G37"/>
    <mergeCell ref="H36:I36"/>
    <mergeCell ref="K38:K39"/>
    <mergeCell ref="L38:L39"/>
    <mergeCell ref="M38:M39"/>
    <mergeCell ref="H39:I39"/>
    <mergeCell ref="B38:B39"/>
    <mergeCell ref="C38:D39"/>
    <mergeCell ref="E38:G39"/>
    <mergeCell ref="H38:I38"/>
    <mergeCell ref="J38:J39"/>
    <mergeCell ref="J40:J41"/>
    <mergeCell ref="K40:K41"/>
    <mergeCell ref="L40:L41"/>
    <mergeCell ref="M40:M41"/>
    <mergeCell ref="H41:I41"/>
    <mergeCell ref="B40:B41"/>
    <mergeCell ref="C40:D41"/>
    <mergeCell ref="E40:G41"/>
    <mergeCell ref="H40:I40"/>
    <mergeCell ref="K42:K43"/>
    <mergeCell ref="L42:L43"/>
    <mergeCell ref="M42:M43"/>
    <mergeCell ref="H43:I43"/>
    <mergeCell ref="B42:B43"/>
    <mergeCell ref="C42:D43"/>
    <mergeCell ref="E42:G43"/>
    <mergeCell ref="H42:I42"/>
    <mergeCell ref="J42:J43"/>
    <mergeCell ref="J44:J45"/>
    <mergeCell ref="K44:K45"/>
    <mergeCell ref="L44:L45"/>
    <mergeCell ref="M44:M45"/>
    <mergeCell ref="H45:I45"/>
    <mergeCell ref="B44:B45"/>
    <mergeCell ref="C44:D45"/>
    <mergeCell ref="E44:G45"/>
    <mergeCell ref="H44:I44"/>
    <mergeCell ref="K46:K47"/>
    <mergeCell ref="L46:L47"/>
    <mergeCell ref="M46:M47"/>
    <mergeCell ref="H47:I47"/>
    <mergeCell ref="B46:B47"/>
    <mergeCell ref="C46:D47"/>
    <mergeCell ref="E46:G47"/>
    <mergeCell ref="H46:I46"/>
    <mergeCell ref="J46:J47"/>
    <mergeCell ref="J48:J49"/>
    <mergeCell ref="K48:K49"/>
    <mergeCell ref="L48:L49"/>
    <mergeCell ref="M48:M49"/>
    <mergeCell ref="H49:I49"/>
    <mergeCell ref="B48:B49"/>
    <mergeCell ref="C48:D49"/>
    <mergeCell ref="E48:G49"/>
    <mergeCell ref="H48:I48"/>
    <mergeCell ref="K50:K51"/>
    <mergeCell ref="L50:L51"/>
    <mergeCell ref="M50:M51"/>
    <mergeCell ref="H51:I51"/>
    <mergeCell ref="B50:B51"/>
    <mergeCell ref="C50:D51"/>
    <mergeCell ref="E50:G51"/>
    <mergeCell ref="H50:I50"/>
    <mergeCell ref="J50:J51"/>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C9:G9"/>
    <mergeCell ref="C10:G10"/>
    <mergeCell ref="C11:G11"/>
    <mergeCell ref="C12:G12"/>
    <mergeCell ref="C13:G13"/>
    <mergeCell ref="C14:G14"/>
    <mergeCell ref="C15:G15"/>
    <mergeCell ref="C75:E75"/>
    <mergeCell ref="C89:E89"/>
    <mergeCell ref="C26:F26"/>
    <mergeCell ref="C24:F24"/>
    <mergeCell ref="C25:F25"/>
    <mergeCell ref="C22:F22"/>
    <mergeCell ref="C23:F23"/>
    <mergeCell ref="C20:F20"/>
    <mergeCell ref="C21:F21"/>
    <mergeCell ref="C61:E61"/>
    <mergeCell ref="C28:F28"/>
    <mergeCell ref="C29:F29"/>
    <mergeCell ref="C19:F19"/>
    <mergeCell ref="C27:F27"/>
    <mergeCell ref="G61:H61"/>
    <mergeCell ref="G62:H62"/>
    <mergeCell ref="G63:H63"/>
    <mergeCell ref="G64:H64"/>
    <mergeCell ref="G65:H65"/>
    <mergeCell ref="G66:H66"/>
    <mergeCell ref="G67:H67"/>
    <mergeCell ref="G68:H68"/>
    <mergeCell ref="G69:H69"/>
    <mergeCell ref="G70:H70"/>
    <mergeCell ref="G71:H71"/>
    <mergeCell ref="G75:H75"/>
    <mergeCell ref="G85:H85"/>
    <mergeCell ref="G76:H76"/>
    <mergeCell ref="G77:H77"/>
    <mergeCell ref="G78:H78"/>
    <mergeCell ref="G79:H79"/>
    <mergeCell ref="G80:H80"/>
    <mergeCell ref="G81:H81"/>
    <mergeCell ref="G82:H82"/>
    <mergeCell ref="G83:H83"/>
    <mergeCell ref="G84:H84"/>
  </mergeCells>
  <phoneticPr fontId="6"/>
  <dataValidations count="5">
    <dataValidation imeMode="off" allowBlank="1" showInputMessage="1" showErrorMessage="1" sqref="H5:H6 H37:I37 B20:B29 G20:J29 B36:D55 B62:C71 E62:G71 E90:H99 H55:I55 H53:I53 H51:I51 H49:I49 H47:I47 H45:I45 H43:I43 H41:I41 H39:I39 J10:K15 J90:J99 B76:C85 E76:G85 J62:J71 B90:C99 B10:B15 J76:J85" xr:uid="{00000000-0002-0000-1700-000000000000}"/>
    <dataValidation imeMode="on" allowBlank="1" showInputMessage="1" showErrorMessage="1" sqref="C5:G6 E36:G55 H36:I36 H38:I38 H40:I40 H42:I42 H44:I44 H46:I46 H48:I48 H50:I50 H52:I52 H54:I54 I5:M6 M62:M71 M20:M29 M36:M55 M10:M15 M76:M85 M90:M99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0:I99 I62:I71 I76:I85"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pageSetUpPr fitToPage="1"/>
  </sheetPr>
  <dimension ref="B1:Y233"/>
  <sheetViews>
    <sheetView showGridLines="0" view="pageBreakPreview" zoomScale="80" zoomScaleNormal="100" zoomScaleSheetLayoutView="80" workbookViewId="0">
      <selection activeCell="A23" sqref="A23"/>
    </sheetView>
  </sheetViews>
  <sheetFormatPr defaultColWidth="7" defaultRowHeight="13"/>
  <cols>
    <col min="1" max="1" width="70.26953125" style="142" customWidth="1"/>
    <col min="2" max="2" width="14.08984375" style="142" customWidth="1"/>
    <col min="3" max="4" width="23" style="142" customWidth="1"/>
    <col min="5" max="5" width="11.08984375" style="142" customWidth="1"/>
    <col min="6" max="6" width="12.26953125" style="142" customWidth="1"/>
    <col min="7" max="7" width="13.90625" style="142" bestFit="1" customWidth="1"/>
    <col min="8" max="8" width="12.36328125" style="142" customWidth="1"/>
    <col min="9" max="9" width="8.7265625" style="143" customWidth="1"/>
    <col min="10" max="10" width="23.26953125" style="146" customWidth="1"/>
    <col min="11" max="16384" width="7" style="142"/>
  </cols>
  <sheetData>
    <row r="1" spans="2:25" ht="16.5" customHeight="1">
      <c r="B1" s="724"/>
      <c r="C1" s="143"/>
      <c r="D1" s="144"/>
      <c r="F1" s="143"/>
      <c r="H1" s="724"/>
      <c r="J1" s="722" t="s">
        <v>511</v>
      </c>
    </row>
    <row r="2" spans="2:25" ht="16.5" customHeight="1">
      <c r="B2" s="287" t="s">
        <v>349</v>
      </c>
      <c r="C2" s="235"/>
      <c r="D2" s="144"/>
      <c r="F2" s="143"/>
    </row>
    <row r="3" spans="2:25" ht="16.5" customHeight="1">
      <c r="B3" s="146" t="s">
        <v>350</v>
      </c>
      <c r="C3" s="146"/>
      <c r="D3" s="144"/>
      <c r="F3" s="143"/>
      <c r="J3" s="722" t="s">
        <v>212</v>
      </c>
    </row>
    <row r="4" spans="2:25" ht="32.25" customHeight="1">
      <c r="B4" s="403" t="s">
        <v>256</v>
      </c>
      <c r="C4" s="637" t="s">
        <v>351</v>
      </c>
      <c r="D4" s="403" t="s">
        <v>352</v>
      </c>
      <c r="E4" s="723" t="s">
        <v>512</v>
      </c>
      <c r="F4" s="426" t="s">
        <v>353</v>
      </c>
      <c r="G4" s="543" t="s">
        <v>354</v>
      </c>
      <c r="H4" s="543" t="s">
        <v>355</v>
      </c>
      <c r="I4" s="544" t="s">
        <v>356</v>
      </c>
      <c r="J4" s="443" t="s">
        <v>272</v>
      </c>
    </row>
    <row r="5" spans="2:25" ht="19.5" customHeight="1">
      <c r="B5" s="593" t="str">
        <f>IF(【6】見・契!B5="","",【6】見・契!B5)</f>
        <v/>
      </c>
      <c r="C5" s="638" t="str">
        <f>IF(【6】見・契!C5="","",【6】見・契!C5)</f>
        <v/>
      </c>
      <c r="D5" s="547" t="str">
        <f>IF(【6】見・契!D5="","",【6】見・契!D5)</f>
        <v/>
      </c>
      <c r="E5" s="410" t="str">
        <f>IF(【6】見・契!E5="","",【6】見・契!E5)</f>
        <v/>
      </c>
      <c r="F5" s="548" t="str">
        <f>IF(【6】見・契!F5="","",【6】見・契!F5)</f>
        <v/>
      </c>
      <c r="G5" s="549" t="str">
        <f>IF(【6】見・契!G5="","",【6】見・契!G5)</f>
        <v/>
      </c>
      <c r="H5" s="550" t="str">
        <f>IFERROR(ROUND(IF(F5="","",IF(F5="8%税込",E5*G5/1.08,IF(F5="10%税込",E5*G5/1.1,IF(F5="税抜",E5*G5)))),0),"")</f>
        <v/>
      </c>
      <c r="I5" s="551"/>
      <c r="J5" s="552" t="str">
        <f>IF(【6】見・契!J5="","",【6】見・契!J5)</f>
        <v/>
      </c>
    </row>
    <row r="6" spans="2:25" ht="19.5" customHeight="1">
      <c r="B6" s="593" t="str">
        <f>IF(【6】見・契!B6="","",【6】見・契!B6)</f>
        <v/>
      </c>
      <c r="C6" s="638" t="str">
        <f>IF(【6】見・契!C6="","",【6】見・契!C6)</f>
        <v/>
      </c>
      <c r="D6" s="547" t="str">
        <f>IF(【6】見・契!D6="","",【6】見・契!D6)</f>
        <v/>
      </c>
      <c r="E6" s="410" t="str">
        <f>IF(【6】見・契!E6="","",【6】見・契!E6)</f>
        <v/>
      </c>
      <c r="F6" s="548" t="str">
        <f>IF(【6】見・契!F6="","",【6】見・契!F6)</f>
        <v/>
      </c>
      <c r="G6" s="549" t="str">
        <f>IF(【6】見・契!G6="","",【6】見・契!G6)</f>
        <v/>
      </c>
      <c r="H6" s="550" t="str">
        <f t="shared" ref="H6:H34" si="0">IFERROR(ROUND(IF(F6="","",IF(F6="8%税込",E6*G6/1.08,IF(F6="10%税込",E6*G6/1.1,IF(F6="税抜",E6*G6)))),0),"")</f>
        <v/>
      </c>
      <c r="I6" s="551"/>
      <c r="J6" s="552" t="str">
        <f>IF(【6】見・契!J6="","",【6】見・契!J6)</f>
        <v/>
      </c>
    </row>
    <row r="7" spans="2:25" ht="19.5" customHeight="1">
      <c r="B7" s="593" t="str">
        <f>IF(【6】見・契!B7="","",【6】見・契!B7)</f>
        <v/>
      </c>
      <c r="C7" s="638" t="str">
        <f>IF(【6】見・契!C7="","",【6】見・契!C7)</f>
        <v/>
      </c>
      <c r="D7" s="547" t="str">
        <f>IF(【6】見・契!D7="","",【6】見・契!D7)</f>
        <v/>
      </c>
      <c r="E7" s="410" t="str">
        <f>IF(【6】見・契!E7="","",【6】見・契!E7)</f>
        <v/>
      </c>
      <c r="F7" s="548" t="str">
        <f>IF(【6】見・契!F7="","",【6】見・契!F7)</f>
        <v/>
      </c>
      <c r="G7" s="549" t="str">
        <f>IF(【6】見・契!G7="","",【6】見・契!G7)</f>
        <v/>
      </c>
      <c r="H7" s="550" t="str">
        <f t="shared" si="0"/>
        <v/>
      </c>
      <c r="I7" s="551"/>
      <c r="J7" s="552" t="str">
        <f>IF(【6】見・契!J7="","",【6】見・契!J7)</f>
        <v/>
      </c>
    </row>
    <row r="8" spans="2:25" ht="19.5" customHeight="1">
      <c r="B8" s="593" t="str">
        <f>IF(【6】見・契!B8="","",【6】見・契!B8)</f>
        <v/>
      </c>
      <c r="C8" s="638" t="str">
        <f>IF(【6】見・契!C8="","",【6】見・契!C8)</f>
        <v/>
      </c>
      <c r="D8" s="547" t="str">
        <f>IF(【6】見・契!D8="","",【6】見・契!D8)</f>
        <v/>
      </c>
      <c r="E8" s="410" t="str">
        <f>IF(【6】見・契!E8="","",【6】見・契!E8)</f>
        <v/>
      </c>
      <c r="F8" s="548" t="str">
        <f>IF(【6】見・契!F8="","",【6】見・契!F8)</f>
        <v/>
      </c>
      <c r="G8" s="549" t="str">
        <f>IF(【6】見・契!G8="","",【6】見・契!G8)</f>
        <v/>
      </c>
      <c r="H8" s="550" t="str">
        <f t="shared" si="0"/>
        <v/>
      </c>
      <c r="I8" s="551"/>
      <c r="J8" s="552" t="str">
        <f>IF(【6】見・契!J8="","",【6】見・契!J8)</f>
        <v/>
      </c>
    </row>
    <row r="9" spans="2:25" ht="19.5" customHeight="1">
      <c r="B9" s="593" t="str">
        <f>IF(【6】見・契!B9="","",【6】見・契!B9)</f>
        <v/>
      </c>
      <c r="C9" s="638" t="str">
        <f>IF(【6】見・契!C9="","",【6】見・契!C9)</f>
        <v/>
      </c>
      <c r="D9" s="547" t="str">
        <f>IF(【6】見・契!D9="","",【6】見・契!D9)</f>
        <v/>
      </c>
      <c r="E9" s="410" t="str">
        <f>IF(【6】見・契!E9="","",【6】見・契!E9)</f>
        <v/>
      </c>
      <c r="F9" s="548" t="str">
        <f>IF(【6】見・契!F9="","",【6】見・契!F9)</f>
        <v/>
      </c>
      <c r="G9" s="549" t="str">
        <f>IF(【6】見・契!G9="","",【6】見・契!G9)</f>
        <v/>
      </c>
      <c r="H9" s="550" t="str">
        <f t="shared" si="0"/>
        <v/>
      </c>
      <c r="I9" s="551"/>
      <c r="J9" s="552" t="str">
        <f>IF(【6】見・契!J9="","",【6】見・契!J9)</f>
        <v/>
      </c>
    </row>
    <row r="10" spans="2:25" ht="19.5" customHeight="1">
      <c r="B10" s="593" t="str">
        <f>IF(【6】見・契!B10="","",【6】見・契!B10)</f>
        <v/>
      </c>
      <c r="C10" s="638" t="str">
        <f>IF(【6】見・契!C10="","",【6】見・契!C10)</f>
        <v/>
      </c>
      <c r="D10" s="547" t="str">
        <f>IF(【6】見・契!D10="","",【6】見・契!D10)</f>
        <v/>
      </c>
      <c r="E10" s="410" t="str">
        <f>IF(【6】見・契!E10="","",【6】見・契!E10)</f>
        <v/>
      </c>
      <c r="F10" s="548" t="str">
        <f>IF(【6】見・契!F10="","",【6】見・契!F10)</f>
        <v/>
      </c>
      <c r="G10" s="549" t="str">
        <f>IF(【6】見・契!G10="","",【6】見・契!G10)</f>
        <v/>
      </c>
      <c r="H10" s="550" t="str">
        <f t="shared" si="0"/>
        <v/>
      </c>
      <c r="I10" s="551"/>
      <c r="J10" s="552" t="str">
        <f>IF(【6】見・契!J10="","",【6】見・契!J10)</f>
        <v/>
      </c>
    </row>
    <row r="11" spans="2:25" ht="19.5" customHeight="1">
      <c r="B11" s="593" t="str">
        <f>IF(【6】見・契!B11="","",【6】見・契!B11)</f>
        <v/>
      </c>
      <c r="C11" s="638" t="str">
        <f>IF(【6】見・契!C11="","",【6】見・契!C11)</f>
        <v/>
      </c>
      <c r="D11" s="547" t="str">
        <f>IF(【6】見・契!D11="","",【6】見・契!D11)</f>
        <v/>
      </c>
      <c r="E11" s="410" t="str">
        <f>IF(【6】見・契!E11="","",【6】見・契!E11)</f>
        <v/>
      </c>
      <c r="F11" s="548" t="str">
        <f>IF(【6】見・契!F11="","",【6】見・契!F11)</f>
        <v/>
      </c>
      <c r="G11" s="549" t="str">
        <f>IF(【6】見・契!G11="","",【6】見・契!G11)</f>
        <v/>
      </c>
      <c r="H11" s="550" t="str">
        <f t="shared" si="0"/>
        <v/>
      </c>
      <c r="I11" s="551"/>
      <c r="J11" s="552" t="str">
        <f>IF(【6】見・契!J11="","",【6】見・契!J11)</f>
        <v/>
      </c>
    </row>
    <row r="12" spans="2:25" ht="19.5" customHeight="1">
      <c r="B12" s="593" t="str">
        <f>IF(【6】見・契!B12="","",【6】見・契!B12)</f>
        <v/>
      </c>
      <c r="C12" s="638" t="str">
        <f>IF(【6】見・契!C12="","",【6】見・契!C12)</f>
        <v/>
      </c>
      <c r="D12" s="547" t="str">
        <f>IF(【6】見・契!D12="","",【6】見・契!D12)</f>
        <v/>
      </c>
      <c r="E12" s="410" t="str">
        <f>IF(【6】見・契!E12="","",【6】見・契!E12)</f>
        <v/>
      </c>
      <c r="F12" s="548" t="str">
        <f>IF(【6】見・契!F12="","",【6】見・契!F12)</f>
        <v/>
      </c>
      <c r="G12" s="549" t="str">
        <f>IF(【6】見・契!G12="","",【6】見・契!G12)</f>
        <v/>
      </c>
      <c r="H12" s="550" t="str">
        <f t="shared" si="0"/>
        <v/>
      </c>
      <c r="I12" s="551"/>
      <c r="J12" s="552" t="str">
        <f>IF(【6】見・契!J12="","",【6】見・契!J12)</f>
        <v/>
      </c>
    </row>
    <row r="13" spans="2:25" ht="19.5" customHeight="1">
      <c r="B13" s="593" t="str">
        <f>IF(【6】見・契!B13="","",【6】見・契!B13)</f>
        <v/>
      </c>
      <c r="C13" s="638" t="str">
        <f>IF(【6】見・契!C13="","",【6】見・契!C13)</f>
        <v/>
      </c>
      <c r="D13" s="547" t="str">
        <f>IF(【6】見・契!D13="","",【6】見・契!D13)</f>
        <v/>
      </c>
      <c r="E13" s="410" t="str">
        <f>IF(【6】見・契!E13="","",【6】見・契!E13)</f>
        <v/>
      </c>
      <c r="F13" s="548" t="str">
        <f>IF(【6】見・契!F13="","",【6】見・契!F13)</f>
        <v/>
      </c>
      <c r="G13" s="549" t="str">
        <f>IF(【6】見・契!G13="","",【6】見・契!G13)</f>
        <v/>
      </c>
      <c r="H13" s="550" t="str">
        <f t="shared" si="0"/>
        <v/>
      </c>
      <c r="I13" s="551"/>
      <c r="J13" s="552" t="str">
        <f>IF(【6】見・契!J13="","",【6】見・契!J13)</f>
        <v/>
      </c>
    </row>
    <row r="14" spans="2:25" ht="19.5" customHeight="1">
      <c r="B14" s="593" t="str">
        <f>IF(【6】見・契!B14="","",【6】見・契!B14)</f>
        <v/>
      </c>
      <c r="C14" s="638" t="str">
        <f>IF(【6】見・契!C14="","",【6】見・契!C14)</f>
        <v/>
      </c>
      <c r="D14" s="547" t="str">
        <f>IF(【6】見・契!D14="","",【6】見・契!D14)</f>
        <v/>
      </c>
      <c r="E14" s="410" t="str">
        <f>IF(【6】見・契!E14="","",【6】見・契!E14)</f>
        <v/>
      </c>
      <c r="F14" s="548" t="str">
        <f>IF(【6】見・契!F14="","",【6】見・契!F14)</f>
        <v/>
      </c>
      <c r="G14" s="549" t="str">
        <f>IF(【6】見・契!G14="","",【6】見・契!G14)</f>
        <v/>
      </c>
      <c r="H14" s="550" t="str">
        <f t="shared" si="0"/>
        <v/>
      </c>
      <c r="I14" s="551"/>
      <c r="J14" s="552" t="str">
        <f>IF(【6】見・契!J14="","",【6】見・契!J14)</f>
        <v/>
      </c>
    </row>
    <row r="15" spans="2:25" ht="19.5" customHeight="1">
      <c r="B15" s="593" t="str">
        <f>IF(【6】見・契!B15="","",【6】見・契!B15)</f>
        <v/>
      </c>
      <c r="C15" s="638" t="str">
        <f>IF(【6】見・契!C15="","",【6】見・契!C15)</f>
        <v/>
      </c>
      <c r="D15" s="547" t="str">
        <f>IF(【6】見・契!D15="","",【6】見・契!D15)</f>
        <v/>
      </c>
      <c r="E15" s="410" t="str">
        <f>IF(【6】見・契!E15="","",【6】見・契!E15)</f>
        <v/>
      </c>
      <c r="F15" s="548" t="str">
        <f>IF(【6】見・契!F15="","",【6】見・契!F15)</f>
        <v/>
      </c>
      <c r="G15" s="549" t="str">
        <f>IF(【6】見・契!G15="","",【6】見・契!G15)</f>
        <v/>
      </c>
      <c r="H15" s="550" t="str">
        <f t="shared" si="0"/>
        <v/>
      </c>
      <c r="I15" s="551"/>
      <c r="J15" s="552" t="str">
        <f>IF(【6】見・契!J15="","",【6】見・契!J15)</f>
        <v/>
      </c>
    </row>
    <row r="16" spans="2:25" ht="19.5" customHeight="1">
      <c r="B16" s="593" t="str">
        <f>IF(【6】見・契!B16="","",【6】見・契!B16)</f>
        <v/>
      </c>
      <c r="C16" s="638" t="str">
        <f>IF(【6】見・契!C16="","",【6】見・契!C16)</f>
        <v/>
      </c>
      <c r="D16" s="547" t="str">
        <f>IF(【6】見・契!D16="","",【6】見・契!D16)</f>
        <v/>
      </c>
      <c r="E16" s="410" t="str">
        <f>IF(【6】見・契!E16="","",【6】見・契!E16)</f>
        <v/>
      </c>
      <c r="F16" s="548" t="str">
        <f>IF(【6】見・契!F16="","",【6】見・契!F16)</f>
        <v/>
      </c>
      <c r="G16" s="549" t="str">
        <f>IF(【6】見・契!G16="","",【6】見・契!G16)</f>
        <v/>
      </c>
      <c r="H16" s="550" t="str">
        <f t="shared" si="0"/>
        <v/>
      </c>
      <c r="I16" s="551"/>
      <c r="J16" s="552" t="str">
        <f>IF(【6】見・契!J16="","",【6】見・契!J16)</f>
        <v/>
      </c>
      <c r="Y16" s="355"/>
    </row>
    <row r="17" spans="2:10" ht="19.5" customHeight="1">
      <c r="B17" s="593" t="str">
        <f>IF(【6】見・契!B17="","",【6】見・契!B17)</f>
        <v/>
      </c>
      <c r="C17" s="638" t="str">
        <f>IF(【6】見・契!C17="","",【6】見・契!C17)</f>
        <v/>
      </c>
      <c r="D17" s="547" t="str">
        <f>IF(【6】見・契!D17="","",【6】見・契!D17)</f>
        <v/>
      </c>
      <c r="E17" s="410" t="str">
        <f>IF(【6】見・契!E17="","",【6】見・契!E17)</f>
        <v/>
      </c>
      <c r="F17" s="548" t="str">
        <f>IF(【6】見・契!F17="","",【6】見・契!F17)</f>
        <v/>
      </c>
      <c r="G17" s="549" t="str">
        <f>IF(【6】見・契!G17="","",【6】見・契!G17)</f>
        <v/>
      </c>
      <c r="H17" s="550" t="str">
        <f t="shared" si="0"/>
        <v/>
      </c>
      <c r="I17" s="551"/>
      <c r="J17" s="552" t="str">
        <f>IF(【6】見・契!J17="","",【6】見・契!J17)</f>
        <v/>
      </c>
    </row>
    <row r="18" spans="2:10" ht="19.5" customHeight="1">
      <c r="B18" s="593" t="str">
        <f>IF(【6】見・契!B18="","",【6】見・契!B18)</f>
        <v/>
      </c>
      <c r="C18" s="638" t="str">
        <f>IF(【6】見・契!C18="","",【6】見・契!C18)</f>
        <v/>
      </c>
      <c r="D18" s="547" t="str">
        <f>IF(【6】見・契!D18="","",【6】見・契!D18)</f>
        <v/>
      </c>
      <c r="E18" s="410" t="str">
        <f>IF(【6】見・契!E18="","",【6】見・契!E18)</f>
        <v/>
      </c>
      <c r="F18" s="548" t="str">
        <f>IF(【6】見・契!F18="","",【6】見・契!F18)</f>
        <v/>
      </c>
      <c r="G18" s="549" t="str">
        <f>IF(【6】見・契!G18="","",【6】見・契!G18)</f>
        <v/>
      </c>
      <c r="H18" s="550" t="str">
        <f t="shared" si="0"/>
        <v/>
      </c>
      <c r="I18" s="551"/>
      <c r="J18" s="552" t="str">
        <f>IF(【6】見・契!J18="","",【6】見・契!J18)</f>
        <v/>
      </c>
    </row>
    <row r="19" spans="2:10" ht="19.5" customHeight="1">
      <c r="B19" s="593" t="str">
        <f>IF(【6】見・契!B19="","",【6】見・契!B19)</f>
        <v/>
      </c>
      <c r="C19" s="638" t="str">
        <f>IF(【6】見・契!C19="","",【6】見・契!C19)</f>
        <v/>
      </c>
      <c r="D19" s="547" t="str">
        <f>IF(【6】見・契!D19="","",【6】見・契!D19)</f>
        <v/>
      </c>
      <c r="E19" s="410" t="str">
        <f>IF(【6】見・契!E19="","",【6】見・契!E19)</f>
        <v/>
      </c>
      <c r="F19" s="548" t="str">
        <f>IF(【6】見・契!F19="","",【6】見・契!F19)</f>
        <v/>
      </c>
      <c r="G19" s="549" t="str">
        <f>IF(【6】見・契!G19="","",【6】見・契!G19)</f>
        <v/>
      </c>
      <c r="H19" s="550" t="str">
        <f t="shared" si="0"/>
        <v/>
      </c>
      <c r="I19" s="551"/>
      <c r="J19" s="552" t="str">
        <f>IF(【6】見・契!J19="","",【6】見・契!J19)</f>
        <v/>
      </c>
    </row>
    <row r="20" spans="2:10" ht="19.5" customHeight="1">
      <c r="B20" s="593" t="str">
        <f>IF(【6】見・契!B20="","",【6】見・契!B20)</f>
        <v/>
      </c>
      <c r="C20" s="638" t="str">
        <f>IF(【6】見・契!C20="","",【6】見・契!C20)</f>
        <v/>
      </c>
      <c r="D20" s="547" t="str">
        <f>IF(【6】見・契!D20="","",【6】見・契!D20)</f>
        <v/>
      </c>
      <c r="E20" s="410" t="str">
        <f>IF(【6】見・契!E20="","",【6】見・契!E20)</f>
        <v/>
      </c>
      <c r="F20" s="548" t="str">
        <f>IF(【6】見・契!F20="","",【6】見・契!F20)</f>
        <v/>
      </c>
      <c r="G20" s="549" t="str">
        <f>IF(【6】見・契!G20="","",【6】見・契!G20)</f>
        <v/>
      </c>
      <c r="H20" s="550" t="str">
        <f t="shared" si="0"/>
        <v/>
      </c>
      <c r="I20" s="551"/>
      <c r="J20" s="552" t="str">
        <f>IF(【6】見・契!J20="","",【6】見・契!J20)</f>
        <v/>
      </c>
    </row>
    <row r="21" spans="2:10" ht="19.5" customHeight="1">
      <c r="B21" s="593" t="str">
        <f>IF(【6】見・契!B21="","",【6】見・契!B21)</f>
        <v/>
      </c>
      <c r="C21" s="638" t="str">
        <f>IF(【6】見・契!C21="","",【6】見・契!C21)</f>
        <v/>
      </c>
      <c r="D21" s="547" t="str">
        <f>IF(【6】見・契!D21="","",【6】見・契!D21)</f>
        <v/>
      </c>
      <c r="E21" s="410" t="str">
        <f>IF(【6】見・契!E21="","",【6】見・契!E21)</f>
        <v/>
      </c>
      <c r="F21" s="548" t="str">
        <f>IF(【6】見・契!F21="","",【6】見・契!F21)</f>
        <v/>
      </c>
      <c r="G21" s="549" t="str">
        <f>IF(【6】見・契!G21="","",【6】見・契!G21)</f>
        <v/>
      </c>
      <c r="H21" s="550" t="str">
        <f t="shared" si="0"/>
        <v/>
      </c>
      <c r="I21" s="551"/>
      <c r="J21" s="552" t="str">
        <f>IF(【6】見・契!J21="","",【6】見・契!J21)</f>
        <v/>
      </c>
    </row>
    <row r="22" spans="2:10" ht="19.5" customHeight="1">
      <c r="B22" s="593" t="str">
        <f>IF(【6】見・契!B22="","",【6】見・契!B22)</f>
        <v/>
      </c>
      <c r="C22" s="638" t="str">
        <f>IF(【6】見・契!C22="","",【6】見・契!C22)</f>
        <v/>
      </c>
      <c r="D22" s="547" t="str">
        <f>IF(【6】見・契!D22="","",【6】見・契!D22)</f>
        <v/>
      </c>
      <c r="E22" s="410" t="str">
        <f>IF(【6】見・契!E22="","",【6】見・契!E22)</f>
        <v/>
      </c>
      <c r="F22" s="548" t="str">
        <f>IF(【6】見・契!F22="","",【6】見・契!F22)</f>
        <v/>
      </c>
      <c r="G22" s="549" t="str">
        <f>IF(【6】見・契!G22="","",【6】見・契!G22)</f>
        <v/>
      </c>
      <c r="H22" s="550" t="str">
        <f t="shared" si="0"/>
        <v/>
      </c>
      <c r="I22" s="551"/>
      <c r="J22" s="552" t="str">
        <f>IF(【6】見・契!J22="","",【6】見・契!J22)</f>
        <v/>
      </c>
    </row>
    <row r="23" spans="2:10" ht="19.5" customHeight="1">
      <c r="B23" s="593" t="str">
        <f>IF(【6】見・契!B23="","",【6】見・契!B23)</f>
        <v/>
      </c>
      <c r="C23" s="638" t="str">
        <f>IF(【6】見・契!C23="","",【6】見・契!C23)</f>
        <v/>
      </c>
      <c r="D23" s="547" t="str">
        <f>IF(【6】見・契!D23="","",【6】見・契!D23)</f>
        <v/>
      </c>
      <c r="E23" s="410" t="str">
        <f>IF(【6】見・契!E23="","",【6】見・契!E23)</f>
        <v/>
      </c>
      <c r="F23" s="548" t="str">
        <f>IF(【6】見・契!F23="","",【6】見・契!F23)</f>
        <v/>
      </c>
      <c r="G23" s="549" t="str">
        <f>IF(【6】見・契!G23="","",【6】見・契!G23)</f>
        <v/>
      </c>
      <c r="H23" s="550" t="str">
        <f t="shared" si="0"/>
        <v/>
      </c>
      <c r="I23" s="551"/>
      <c r="J23" s="552" t="str">
        <f>IF(【6】見・契!J23="","",【6】見・契!J23)</f>
        <v/>
      </c>
    </row>
    <row r="24" spans="2:10" ht="19.5" customHeight="1">
      <c r="B24" s="593" t="str">
        <f>IF(【6】見・契!B24="","",【6】見・契!B24)</f>
        <v/>
      </c>
      <c r="C24" s="638" t="str">
        <f>IF(【6】見・契!C24="","",【6】見・契!C24)</f>
        <v/>
      </c>
      <c r="D24" s="547" t="str">
        <f>IF(【6】見・契!D24="","",【6】見・契!D24)</f>
        <v/>
      </c>
      <c r="E24" s="410" t="str">
        <f>IF(【6】見・契!E24="","",【6】見・契!E24)</f>
        <v/>
      </c>
      <c r="F24" s="548" t="str">
        <f>IF(【6】見・契!F24="","",【6】見・契!F24)</f>
        <v/>
      </c>
      <c r="G24" s="549" t="str">
        <f>IF(【6】見・契!G24="","",【6】見・契!G24)</f>
        <v/>
      </c>
      <c r="H24" s="550" t="str">
        <f t="shared" si="0"/>
        <v/>
      </c>
      <c r="I24" s="551"/>
      <c r="J24" s="552" t="str">
        <f>IF(【6】見・契!J24="","",【6】見・契!J24)</f>
        <v/>
      </c>
    </row>
    <row r="25" spans="2:10" ht="19.5" customHeight="1">
      <c r="B25" s="593" t="str">
        <f>IF(【6】見・契!B25="","",【6】見・契!B25)</f>
        <v/>
      </c>
      <c r="C25" s="638" t="str">
        <f>IF(【6】見・契!C25="","",【6】見・契!C25)</f>
        <v/>
      </c>
      <c r="D25" s="547" t="str">
        <f>IF(【6】見・契!D25="","",【6】見・契!D25)</f>
        <v/>
      </c>
      <c r="E25" s="410" t="str">
        <f>IF(【6】見・契!E25="","",【6】見・契!E25)</f>
        <v/>
      </c>
      <c r="F25" s="548" t="str">
        <f>IF(【6】見・契!F25="","",【6】見・契!F25)</f>
        <v/>
      </c>
      <c r="G25" s="549" t="str">
        <f>IF(【6】見・契!G25="","",【6】見・契!G25)</f>
        <v/>
      </c>
      <c r="H25" s="550" t="str">
        <f t="shared" si="0"/>
        <v/>
      </c>
      <c r="I25" s="551"/>
      <c r="J25" s="552" t="str">
        <f>IF(【6】見・契!J25="","",【6】見・契!J25)</f>
        <v/>
      </c>
    </row>
    <row r="26" spans="2:10" ht="19.5" customHeight="1">
      <c r="B26" s="593" t="str">
        <f>IF(【6】見・契!B26="","",【6】見・契!B26)</f>
        <v/>
      </c>
      <c r="C26" s="638" t="str">
        <f>IF(【6】見・契!C26="","",【6】見・契!C26)</f>
        <v/>
      </c>
      <c r="D26" s="547" t="str">
        <f>IF(【6】見・契!D26="","",【6】見・契!D26)</f>
        <v/>
      </c>
      <c r="E26" s="410" t="str">
        <f>IF(【6】見・契!E26="","",【6】見・契!E26)</f>
        <v/>
      </c>
      <c r="F26" s="548" t="str">
        <f>IF(【6】見・契!F26="","",【6】見・契!F26)</f>
        <v/>
      </c>
      <c r="G26" s="549" t="str">
        <f>IF(【6】見・契!G26="","",【6】見・契!G26)</f>
        <v/>
      </c>
      <c r="H26" s="550" t="str">
        <f t="shared" si="0"/>
        <v/>
      </c>
      <c r="I26" s="551"/>
      <c r="J26" s="552" t="str">
        <f>IF(【6】見・契!J26="","",【6】見・契!J26)</f>
        <v/>
      </c>
    </row>
    <row r="27" spans="2:10" ht="19.5" customHeight="1">
      <c r="B27" s="593" t="str">
        <f>IF(【6】見・契!B27="","",【6】見・契!B27)</f>
        <v/>
      </c>
      <c r="C27" s="638" t="str">
        <f>IF(【6】見・契!C27="","",【6】見・契!C27)</f>
        <v/>
      </c>
      <c r="D27" s="547" t="str">
        <f>IF(【6】見・契!D27="","",【6】見・契!D27)</f>
        <v/>
      </c>
      <c r="E27" s="410" t="str">
        <f>IF(【6】見・契!E27="","",【6】見・契!E27)</f>
        <v/>
      </c>
      <c r="F27" s="548" t="str">
        <f>IF(【6】見・契!F27="","",【6】見・契!F27)</f>
        <v/>
      </c>
      <c r="G27" s="549" t="str">
        <f>IF(【6】見・契!G27="","",【6】見・契!G27)</f>
        <v/>
      </c>
      <c r="H27" s="550" t="str">
        <f t="shared" si="0"/>
        <v/>
      </c>
      <c r="I27" s="551"/>
      <c r="J27" s="552" t="str">
        <f>IF(【6】見・契!J27="","",【6】見・契!J27)</f>
        <v/>
      </c>
    </row>
    <row r="28" spans="2:10" ht="19.5" customHeight="1">
      <c r="B28" s="593" t="str">
        <f>IF(【6】見・契!B28="","",【6】見・契!B28)</f>
        <v/>
      </c>
      <c r="C28" s="638" t="str">
        <f>IF(【6】見・契!C28="","",【6】見・契!C28)</f>
        <v/>
      </c>
      <c r="D28" s="547" t="str">
        <f>IF(【6】見・契!D28="","",【6】見・契!D28)</f>
        <v/>
      </c>
      <c r="E28" s="410" t="str">
        <f>IF(【6】見・契!E28="","",【6】見・契!E28)</f>
        <v/>
      </c>
      <c r="F28" s="548" t="str">
        <f>IF(【6】見・契!F28="","",【6】見・契!F28)</f>
        <v/>
      </c>
      <c r="G28" s="549" t="str">
        <f>IF(【6】見・契!G28="","",【6】見・契!G28)</f>
        <v/>
      </c>
      <c r="H28" s="550" t="str">
        <f t="shared" si="0"/>
        <v/>
      </c>
      <c r="I28" s="551"/>
      <c r="J28" s="552" t="str">
        <f>IF(【6】見・契!J28="","",【6】見・契!J28)</f>
        <v/>
      </c>
    </row>
    <row r="29" spans="2:10" ht="19.5" customHeight="1">
      <c r="B29" s="593" t="str">
        <f>IF(【6】見・契!B29="","",【6】見・契!B29)</f>
        <v/>
      </c>
      <c r="C29" s="638" t="str">
        <f>IF(【6】見・契!C29="","",【6】見・契!C29)</f>
        <v/>
      </c>
      <c r="D29" s="547" t="str">
        <f>IF(【6】見・契!D29="","",【6】見・契!D29)</f>
        <v/>
      </c>
      <c r="E29" s="410" t="str">
        <f>IF(【6】見・契!E29="","",【6】見・契!E29)</f>
        <v/>
      </c>
      <c r="F29" s="548" t="str">
        <f>IF(【6】見・契!F29="","",【6】見・契!F29)</f>
        <v/>
      </c>
      <c r="G29" s="549" t="str">
        <f>IF(【6】見・契!G29="","",【6】見・契!G29)</f>
        <v/>
      </c>
      <c r="H29" s="550" t="str">
        <f t="shared" si="0"/>
        <v/>
      </c>
      <c r="I29" s="551"/>
      <c r="J29" s="552" t="str">
        <f>IF(【6】見・契!J29="","",【6】見・契!J29)</f>
        <v/>
      </c>
    </row>
    <row r="30" spans="2:10" ht="19.5" customHeight="1">
      <c r="B30" s="593" t="str">
        <f>IF(【6】見・契!B30="","",【6】見・契!B30)</f>
        <v/>
      </c>
      <c r="C30" s="638" t="str">
        <f>IF(【6】見・契!C30="","",【6】見・契!C30)</f>
        <v/>
      </c>
      <c r="D30" s="547" t="str">
        <f>IF(【6】見・契!D30="","",【6】見・契!D30)</f>
        <v/>
      </c>
      <c r="E30" s="410" t="str">
        <f>IF(【6】見・契!E30="","",【6】見・契!E30)</f>
        <v/>
      </c>
      <c r="F30" s="548" t="str">
        <f>IF(【6】見・契!F30="","",【6】見・契!F30)</f>
        <v/>
      </c>
      <c r="G30" s="549" t="str">
        <f>IF(【6】見・契!G30="","",【6】見・契!G30)</f>
        <v/>
      </c>
      <c r="H30" s="550" t="str">
        <f t="shared" si="0"/>
        <v/>
      </c>
      <c r="I30" s="551"/>
      <c r="J30" s="552" t="str">
        <f>IF(【6】見・契!J30="","",【6】見・契!J30)</f>
        <v/>
      </c>
    </row>
    <row r="31" spans="2:10" ht="19.5" customHeight="1">
      <c r="B31" s="593" t="str">
        <f>IF(【6】見・契!B31="","",【6】見・契!B31)</f>
        <v/>
      </c>
      <c r="C31" s="638" t="str">
        <f>IF(【6】見・契!C31="","",【6】見・契!C31)</f>
        <v/>
      </c>
      <c r="D31" s="547" t="str">
        <f>IF(【6】見・契!D31="","",【6】見・契!D31)</f>
        <v/>
      </c>
      <c r="E31" s="410" t="str">
        <f>IF(【6】見・契!E31="","",【6】見・契!E31)</f>
        <v/>
      </c>
      <c r="F31" s="548" t="str">
        <f>IF(【6】見・契!F31="","",【6】見・契!F31)</f>
        <v/>
      </c>
      <c r="G31" s="549" t="str">
        <f>IF(【6】見・契!G31="","",【6】見・契!G31)</f>
        <v/>
      </c>
      <c r="H31" s="550" t="str">
        <f t="shared" si="0"/>
        <v/>
      </c>
      <c r="I31" s="551"/>
      <c r="J31" s="552" t="str">
        <f>IF(【6】見・契!J31="","",【6】見・契!J31)</f>
        <v/>
      </c>
    </row>
    <row r="32" spans="2:10" ht="19.5" customHeight="1">
      <c r="B32" s="593" t="str">
        <f>IF(【6】見・契!B32="","",【6】見・契!B32)</f>
        <v/>
      </c>
      <c r="C32" s="638" t="str">
        <f>IF(【6】見・契!C32="","",【6】見・契!C32)</f>
        <v/>
      </c>
      <c r="D32" s="547" t="str">
        <f>IF(【6】見・契!D32="","",【6】見・契!D32)</f>
        <v/>
      </c>
      <c r="E32" s="410" t="str">
        <f>IF(【6】見・契!E32="","",【6】見・契!E32)</f>
        <v/>
      </c>
      <c r="F32" s="548" t="str">
        <f>IF(【6】見・契!F32="","",【6】見・契!F32)</f>
        <v/>
      </c>
      <c r="G32" s="549" t="str">
        <f>IF(【6】見・契!G32="","",【6】見・契!G32)</f>
        <v/>
      </c>
      <c r="H32" s="550" t="str">
        <f t="shared" si="0"/>
        <v/>
      </c>
      <c r="I32" s="551"/>
      <c r="J32" s="552" t="str">
        <f>IF(【6】見・契!J32="","",【6】見・契!J32)</f>
        <v/>
      </c>
    </row>
    <row r="33" spans="2:10" ht="19.5" customHeight="1">
      <c r="B33" s="593" t="str">
        <f>IF(【6】見・契!B33="","",【6】見・契!B33)</f>
        <v/>
      </c>
      <c r="C33" s="638" t="str">
        <f>IF(【6】見・契!C33="","",【6】見・契!C33)</f>
        <v/>
      </c>
      <c r="D33" s="547" t="str">
        <f>IF(【6】見・契!D33="","",【6】見・契!D33)</f>
        <v/>
      </c>
      <c r="E33" s="410" t="str">
        <f>IF(【6】見・契!E33="","",【6】見・契!E33)</f>
        <v/>
      </c>
      <c r="F33" s="548" t="str">
        <f>IF(【6】見・契!F33="","",【6】見・契!F33)</f>
        <v/>
      </c>
      <c r="G33" s="549" t="str">
        <f>IF(【6】見・契!G33="","",【6】見・契!G33)</f>
        <v/>
      </c>
      <c r="H33" s="550" t="str">
        <f t="shared" si="0"/>
        <v/>
      </c>
      <c r="I33" s="551"/>
      <c r="J33" s="552" t="str">
        <f>IF(【6】見・契!J33="","",【6】見・契!J33)</f>
        <v/>
      </c>
    </row>
    <row r="34" spans="2:10" ht="19.5" customHeight="1">
      <c r="B34" s="593" t="str">
        <f>IF(【6】見・契!B34="","",【6】見・契!B34)</f>
        <v/>
      </c>
      <c r="C34" s="638" t="str">
        <f>IF(【6】見・契!C34="","",【6】見・契!C34)</f>
        <v/>
      </c>
      <c r="D34" s="547" t="str">
        <f>IF(【6】見・契!D34="","",【6】見・契!D34)</f>
        <v/>
      </c>
      <c r="E34" s="410" t="str">
        <f>IF(【6】見・契!E34="","",【6】見・契!E34)</f>
        <v/>
      </c>
      <c r="F34" s="548" t="str">
        <f>IF(【6】見・契!F34="","",【6】見・契!F34)</f>
        <v/>
      </c>
      <c r="G34" s="549" t="str">
        <f>IF(【6】見・契!G34="","",【6】見・契!G34)</f>
        <v/>
      </c>
      <c r="H34" s="550" t="str">
        <f t="shared" si="0"/>
        <v/>
      </c>
      <c r="I34" s="551"/>
      <c r="J34" s="552" t="str">
        <f>IF(【6】見・契!J34="","",【6】見・契!J34)</f>
        <v/>
      </c>
    </row>
    <row r="35" spans="2:10" ht="24" customHeight="1">
      <c r="B35" s="150"/>
      <c r="D35" s="148"/>
      <c r="E35" s="148"/>
      <c r="F35" s="1128" t="s">
        <v>357</v>
      </c>
      <c r="G35" s="1128"/>
      <c r="H35" s="561">
        <f>SUM(H5:H34)</f>
        <v>0</v>
      </c>
      <c r="I35" s="356"/>
    </row>
    <row r="36" spans="2:10" ht="22.5" customHeight="1">
      <c r="B36" s="724"/>
      <c r="C36" s="143"/>
      <c r="D36" s="144"/>
      <c r="F36" s="143"/>
      <c r="H36" s="724"/>
      <c r="J36" s="722"/>
    </row>
    <row r="37" spans="2:10" s="43" customFormat="1" ht="24.75" customHeight="1">
      <c r="B37" s="151" t="s">
        <v>358</v>
      </c>
      <c r="C37" s="151"/>
      <c r="F37" s="972" t="s">
        <v>359</v>
      </c>
      <c r="G37" s="973"/>
      <c r="H37" s="620">
        <f>SUM(H68,H101,H134)</f>
        <v>0</v>
      </c>
      <c r="I37" s="726"/>
      <c r="J37" s="54"/>
    </row>
    <row r="38" spans="2:10" s="43" customFormat="1" ht="16.5" customHeight="1">
      <c r="B38" s="151" t="s">
        <v>360</v>
      </c>
      <c r="C38" s="151"/>
      <c r="F38" s="726"/>
      <c r="I38" s="143"/>
      <c r="J38" s="722" t="s">
        <v>212</v>
      </c>
    </row>
    <row r="39" spans="2:10" s="43" customFormat="1" ht="32.25" customHeight="1">
      <c r="B39" s="661" t="s">
        <v>256</v>
      </c>
      <c r="C39" s="976" t="s">
        <v>361</v>
      </c>
      <c r="D39" s="1127"/>
      <c r="E39" s="415" t="s">
        <v>281</v>
      </c>
      <c r="F39" s="426" t="s">
        <v>353</v>
      </c>
      <c r="G39" s="415" t="s">
        <v>362</v>
      </c>
      <c r="H39" s="543" t="s">
        <v>355</v>
      </c>
      <c r="I39" s="544" t="s">
        <v>356</v>
      </c>
      <c r="J39" s="443" t="s">
        <v>272</v>
      </c>
    </row>
    <row r="40" spans="2:10" s="43" customFormat="1" ht="19.5" customHeight="1">
      <c r="B40" s="593" t="str">
        <f>IF(【6】見・契!B40="","",【6】見・契!B40)</f>
        <v/>
      </c>
      <c r="C40" s="1125" t="str">
        <f>IF(【6】見・契!C40="","",【6】見・契!C40)</f>
        <v/>
      </c>
      <c r="D40" s="1125"/>
      <c r="E40" s="410" t="str">
        <f>IF(【6】見・契!E40="","",【6】見・契!E40)</f>
        <v/>
      </c>
      <c r="F40" s="548" t="str">
        <f>IF(【6】見・契!F40="","",【6】見・契!F40)</f>
        <v/>
      </c>
      <c r="G40" s="549" t="str">
        <f>IF(【6】見・契!G40="","",【6】見・契!G40)</f>
        <v/>
      </c>
      <c r="H40" s="550" t="str">
        <f>IFERROR(ROUND(IF(F40="","",IF(F40="10%税込",E40*G40/1.1,IF(F40="税抜",E40*G40))),0),"")</f>
        <v/>
      </c>
      <c r="I40" s="551"/>
      <c r="J40" s="552" t="str">
        <f>IF(【6】見・契!J40="","",【6】見・契!J40)</f>
        <v/>
      </c>
    </row>
    <row r="41" spans="2:10" s="43" customFormat="1" ht="19.5" customHeight="1">
      <c r="B41" s="593" t="str">
        <f>IF(【6】見・契!B41="","",【6】見・契!B41)</f>
        <v/>
      </c>
      <c r="C41" s="1125" t="str">
        <f>IF(【6】見・契!C41="","",【6】見・契!C41)</f>
        <v/>
      </c>
      <c r="D41" s="1125"/>
      <c r="E41" s="410" t="str">
        <f>IF(【6】見・契!E41="","",【6】見・契!E41)</f>
        <v/>
      </c>
      <c r="F41" s="548" t="str">
        <f>IF(【6】見・契!F41="","",【6】見・契!F41)</f>
        <v/>
      </c>
      <c r="G41" s="549" t="str">
        <f>IF(【6】見・契!G41="","",【6】見・契!G41)</f>
        <v/>
      </c>
      <c r="H41" s="550" t="str">
        <f t="shared" ref="H41:H67" si="1">IFERROR(ROUND(IF(F41="","",IF(F41="10%税込",E41*G41/1.1,IF(F41="税抜",E41*G41))),0),"")</f>
        <v/>
      </c>
      <c r="I41" s="551"/>
      <c r="J41" s="552" t="str">
        <f>IF(【6】見・契!J41="","",【6】見・契!J41)</f>
        <v/>
      </c>
    </row>
    <row r="42" spans="2:10" s="43" customFormat="1" ht="19.5" customHeight="1">
      <c r="B42" s="593" t="str">
        <f>IF(【6】見・契!B42="","",【6】見・契!B42)</f>
        <v/>
      </c>
      <c r="C42" s="1125" t="str">
        <f>IF(【6】見・契!C42="","",【6】見・契!C42)</f>
        <v/>
      </c>
      <c r="D42" s="1125"/>
      <c r="E42" s="410" t="str">
        <f>IF(【6】見・契!E42="","",【6】見・契!E42)</f>
        <v/>
      </c>
      <c r="F42" s="548" t="str">
        <f>IF(【6】見・契!F42="","",【6】見・契!F42)</f>
        <v/>
      </c>
      <c r="G42" s="549" t="str">
        <f>IF(【6】見・契!G42="","",【6】見・契!G42)</f>
        <v/>
      </c>
      <c r="H42" s="550" t="str">
        <f t="shared" si="1"/>
        <v/>
      </c>
      <c r="I42" s="551"/>
      <c r="J42" s="552" t="str">
        <f>IF(【6】見・契!J42="","",【6】見・契!J42)</f>
        <v/>
      </c>
    </row>
    <row r="43" spans="2:10" s="43" customFormat="1" ht="19.5" customHeight="1">
      <c r="B43" s="593" t="str">
        <f>IF(【6】見・契!B43="","",【6】見・契!B43)</f>
        <v/>
      </c>
      <c r="C43" s="1125" t="str">
        <f>IF(【6】見・契!C43="","",【6】見・契!C43)</f>
        <v/>
      </c>
      <c r="D43" s="1125"/>
      <c r="E43" s="410" t="str">
        <f>IF(【6】見・契!E43="","",【6】見・契!E43)</f>
        <v/>
      </c>
      <c r="F43" s="548" t="str">
        <f>IF(【6】見・契!F43="","",【6】見・契!F43)</f>
        <v/>
      </c>
      <c r="G43" s="549" t="str">
        <f>IF(【6】見・契!G43="","",【6】見・契!G43)</f>
        <v/>
      </c>
      <c r="H43" s="550" t="str">
        <f t="shared" si="1"/>
        <v/>
      </c>
      <c r="I43" s="551"/>
      <c r="J43" s="552" t="str">
        <f>IF(【6】見・契!J43="","",【6】見・契!J43)</f>
        <v/>
      </c>
    </row>
    <row r="44" spans="2:10" s="43" customFormat="1" ht="19.5" customHeight="1">
      <c r="B44" s="593" t="str">
        <f>IF(【6】見・契!B44="","",【6】見・契!B44)</f>
        <v/>
      </c>
      <c r="C44" s="1125" t="str">
        <f>IF(【6】見・契!C44="","",【6】見・契!C44)</f>
        <v/>
      </c>
      <c r="D44" s="1125"/>
      <c r="E44" s="410" t="str">
        <f>IF(【6】見・契!E44="","",【6】見・契!E44)</f>
        <v/>
      </c>
      <c r="F44" s="548" t="str">
        <f>IF(【6】見・契!F44="","",【6】見・契!F44)</f>
        <v/>
      </c>
      <c r="G44" s="549" t="str">
        <f>IF(【6】見・契!G44="","",【6】見・契!G44)</f>
        <v/>
      </c>
      <c r="H44" s="550" t="str">
        <f t="shared" si="1"/>
        <v/>
      </c>
      <c r="I44" s="551"/>
      <c r="J44" s="552" t="str">
        <f>IF(【6】見・契!J44="","",【6】見・契!J44)</f>
        <v/>
      </c>
    </row>
    <row r="45" spans="2:10" s="43" customFormat="1" ht="19.5" customHeight="1">
      <c r="B45" s="593" t="str">
        <f>IF(【6】見・契!B45="","",【6】見・契!B45)</f>
        <v/>
      </c>
      <c r="C45" s="1125" t="str">
        <f>IF(【6】見・契!C45="","",【6】見・契!C45)</f>
        <v/>
      </c>
      <c r="D45" s="1125"/>
      <c r="E45" s="410" t="str">
        <f>IF(【6】見・契!E45="","",【6】見・契!E45)</f>
        <v/>
      </c>
      <c r="F45" s="548" t="str">
        <f>IF(【6】見・契!F45="","",【6】見・契!F45)</f>
        <v/>
      </c>
      <c r="G45" s="549" t="str">
        <f>IF(【6】見・契!G45="","",【6】見・契!G45)</f>
        <v/>
      </c>
      <c r="H45" s="550" t="str">
        <f t="shared" si="1"/>
        <v/>
      </c>
      <c r="I45" s="551"/>
      <c r="J45" s="552" t="str">
        <f>IF(【6】見・契!J45="","",【6】見・契!J45)</f>
        <v/>
      </c>
    </row>
    <row r="46" spans="2:10" s="43" customFormat="1" ht="19.5" customHeight="1">
      <c r="B46" s="593" t="str">
        <f>IF(【6】見・契!B46="","",【6】見・契!B46)</f>
        <v/>
      </c>
      <c r="C46" s="1125" t="str">
        <f>IF(【6】見・契!C46="","",【6】見・契!C46)</f>
        <v/>
      </c>
      <c r="D46" s="1125"/>
      <c r="E46" s="410" t="str">
        <f>IF(【6】見・契!E46="","",【6】見・契!E46)</f>
        <v/>
      </c>
      <c r="F46" s="548" t="str">
        <f>IF(【6】見・契!F46="","",【6】見・契!F46)</f>
        <v/>
      </c>
      <c r="G46" s="549" t="str">
        <f>IF(【6】見・契!G46="","",【6】見・契!G46)</f>
        <v/>
      </c>
      <c r="H46" s="550" t="str">
        <f t="shared" si="1"/>
        <v/>
      </c>
      <c r="I46" s="551"/>
      <c r="J46" s="552" t="str">
        <f>IF(【6】見・契!J46="","",【6】見・契!J46)</f>
        <v/>
      </c>
    </row>
    <row r="47" spans="2:10" s="43" customFormat="1" ht="19.5" customHeight="1">
      <c r="B47" s="593" t="str">
        <f>IF(【6】見・契!B47="","",【6】見・契!B47)</f>
        <v/>
      </c>
      <c r="C47" s="1125" t="str">
        <f>IF(【6】見・契!C47="","",【6】見・契!C47)</f>
        <v/>
      </c>
      <c r="D47" s="1125"/>
      <c r="E47" s="410" t="str">
        <f>IF(【6】見・契!E47="","",【6】見・契!E47)</f>
        <v/>
      </c>
      <c r="F47" s="548" t="str">
        <f>IF(【6】見・契!F47="","",【6】見・契!F47)</f>
        <v/>
      </c>
      <c r="G47" s="549" t="str">
        <f>IF(【6】見・契!G47="","",【6】見・契!G47)</f>
        <v/>
      </c>
      <c r="H47" s="550" t="str">
        <f t="shared" si="1"/>
        <v/>
      </c>
      <c r="I47" s="551"/>
      <c r="J47" s="552" t="str">
        <f>IF(【6】見・契!J47="","",【6】見・契!J47)</f>
        <v/>
      </c>
    </row>
    <row r="48" spans="2:10" s="43" customFormat="1" ht="19.5" customHeight="1">
      <c r="B48" s="593" t="str">
        <f>IF(【6】見・契!B48="","",【6】見・契!B48)</f>
        <v/>
      </c>
      <c r="C48" s="1125" t="str">
        <f>IF(【6】見・契!C48="","",【6】見・契!C48)</f>
        <v/>
      </c>
      <c r="D48" s="1125"/>
      <c r="E48" s="410" t="str">
        <f>IF(【6】見・契!E48="","",【6】見・契!E48)</f>
        <v/>
      </c>
      <c r="F48" s="548" t="str">
        <f>IF(【6】見・契!F48="","",【6】見・契!F48)</f>
        <v/>
      </c>
      <c r="G48" s="549" t="str">
        <f>IF(【6】見・契!G48="","",【6】見・契!G48)</f>
        <v/>
      </c>
      <c r="H48" s="550" t="str">
        <f t="shared" si="1"/>
        <v/>
      </c>
      <c r="I48" s="551"/>
      <c r="J48" s="552" t="str">
        <f>IF(【6】見・契!J48="","",【6】見・契!J48)</f>
        <v/>
      </c>
    </row>
    <row r="49" spans="2:10" s="43" customFormat="1" ht="19.5" customHeight="1">
      <c r="B49" s="593" t="str">
        <f>IF(【6】見・契!B49="","",【6】見・契!B49)</f>
        <v/>
      </c>
      <c r="C49" s="1125" t="str">
        <f>IF(【6】見・契!C49="","",【6】見・契!C49)</f>
        <v/>
      </c>
      <c r="D49" s="1125"/>
      <c r="E49" s="410" t="str">
        <f>IF(【6】見・契!E49="","",【6】見・契!E49)</f>
        <v/>
      </c>
      <c r="F49" s="548" t="str">
        <f>IF(【6】見・契!F49="","",【6】見・契!F49)</f>
        <v/>
      </c>
      <c r="G49" s="549" t="str">
        <f>IF(【6】見・契!G49="","",【6】見・契!G49)</f>
        <v/>
      </c>
      <c r="H49" s="550" t="str">
        <f t="shared" si="1"/>
        <v/>
      </c>
      <c r="I49" s="551"/>
      <c r="J49" s="552" t="str">
        <f>IF(【6】見・契!J49="","",【6】見・契!J49)</f>
        <v/>
      </c>
    </row>
    <row r="50" spans="2:10" s="43" customFormat="1" ht="19.5" customHeight="1">
      <c r="B50" s="593" t="str">
        <f>IF(【6】見・契!B50="","",【6】見・契!B50)</f>
        <v/>
      </c>
      <c r="C50" s="1125" t="str">
        <f>IF(【6】見・契!C50="","",【6】見・契!C50)</f>
        <v/>
      </c>
      <c r="D50" s="1125"/>
      <c r="E50" s="410" t="str">
        <f>IF(【6】見・契!E50="","",【6】見・契!E50)</f>
        <v/>
      </c>
      <c r="F50" s="548" t="str">
        <f>IF(【6】見・契!F50="","",【6】見・契!F50)</f>
        <v/>
      </c>
      <c r="G50" s="549" t="str">
        <f>IF(【6】見・契!G50="","",【6】見・契!G50)</f>
        <v/>
      </c>
      <c r="H50" s="550" t="str">
        <f t="shared" si="1"/>
        <v/>
      </c>
      <c r="I50" s="551"/>
      <c r="J50" s="552" t="str">
        <f>IF(【6】見・契!J50="","",【6】見・契!J50)</f>
        <v/>
      </c>
    </row>
    <row r="51" spans="2:10" s="43" customFormat="1" ht="19.5" customHeight="1">
      <c r="B51" s="593" t="str">
        <f>IF(【6】見・契!B51="","",【6】見・契!B51)</f>
        <v/>
      </c>
      <c r="C51" s="1125" t="str">
        <f>IF(【6】見・契!C51="","",【6】見・契!C51)</f>
        <v/>
      </c>
      <c r="D51" s="1125"/>
      <c r="E51" s="410" t="str">
        <f>IF(【6】見・契!E51="","",【6】見・契!E51)</f>
        <v/>
      </c>
      <c r="F51" s="548" t="str">
        <f>IF(【6】見・契!F51="","",【6】見・契!F51)</f>
        <v/>
      </c>
      <c r="G51" s="549" t="str">
        <f>IF(【6】見・契!G51="","",【6】見・契!G51)</f>
        <v/>
      </c>
      <c r="H51" s="550" t="str">
        <f t="shared" si="1"/>
        <v/>
      </c>
      <c r="I51" s="551"/>
      <c r="J51" s="552" t="str">
        <f>IF(【6】見・契!J51="","",【6】見・契!J51)</f>
        <v/>
      </c>
    </row>
    <row r="52" spans="2:10" s="43" customFormat="1" ht="19.5" customHeight="1">
      <c r="B52" s="593" t="str">
        <f>IF(【6】見・契!B52="","",【6】見・契!B52)</f>
        <v/>
      </c>
      <c r="C52" s="1125" t="str">
        <f>IF(【6】見・契!C52="","",【6】見・契!C52)</f>
        <v/>
      </c>
      <c r="D52" s="1125"/>
      <c r="E52" s="410" t="str">
        <f>IF(【6】見・契!E52="","",【6】見・契!E52)</f>
        <v/>
      </c>
      <c r="F52" s="548" t="str">
        <f>IF(【6】見・契!F52="","",【6】見・契!F52)</f>
        <v/>
      </c>
      <c r="G52" s="549" t="str">
        <f>IF(【6】見・契!G52="","",【6】見・契!G52)</f>
        <v/>
      </c>
      <c r="H52" s="550" t="str">
        <f t="shared" si="1"/>
        <v/>
      </c>
      <c r="I52" s="551"/>
      <c r="J52" s="552" t="str">
        <f>IF(【6】見・契!J52="","",【6】見・契!J52)</f>
        <v/>
      </c>
    </row>
    <row r="53" spans="2:10" s="43" customFormat="1" ht="19.5" customHeight="1">
      <c r="B53" s="593" t="str">
        <f>IF(【6】見・契!B53="","",【6】見・契!B53)</f>
        <v/>
      </c>
      <c r="C53" s="1125" t="str">
        <f>IF(【6】見・契!C53="","",【6】見・契!C53)</f>
        <v/>
      </c>
      <c r="D53" s="1125"/>
      <c r="E53" s="410" t="str">
        <f>IF(【6】見・契!E53="","",【6】見・契!E53)</f>
        <v/>
      </c>
      <c r="F53" s="548" t="str">
        <f>IF(【6】見・契!F53="","",【6】見・契!F53)</f>
        <v/>
      </c>
      <c r="G53" s="549" t="str">
        <f>IF(【6】見・契!G53="","",【6】見・契!G53)</f>
        <v/>
      </c>
      <c r="H53" s="550" t="str">
        <f t="shared" si="1"/>
        <v/>
      </c>
      <c r="I53" s="551"/>
      <c r="J53" s="552" t="str">
        <f>IF(【6】見・契!J53="","",【6】見・契!J53)</f>
        <v/>
      </c>
    </row>
    <row r="54" spans="2:10" s="43" customFormat="1" ht="19.5" customHeight="1">
      <c r="B54" s="593" t="str">
        <f>IF(【6】見・契!B54="","",【6】見・契!B54)</f>
        <v/>
      </c>
      <c r="C54" s="1125" t="str">
        <f>IF(【6】見・契!C54="","",【6】見・契!C54)</f>
        <v/>
      </c>
      <c r="D54" s="1125"/>
      <c r="E54" s="410" t="str">
        <f>IF(【6】見・契!E54="","",【6】見・契!E54)</f>
        <v/>
      </c>
      <c r="F54" s="548" t="str">
        <f>IF(【6】見・契!F54="","",【6】見・契!F54)</f>
        <v/>
      </c>
      <c r="G54" s="549" t="str">
        <f>IF(【6】見・契!G54="","",【6】見・契!G54)</f>
        <v/>
      </c>
      <c r="H54" s="550" t="str">
        <f t="shared" si="1"/>
        <v/>
      </c>
      <c r="I54" s="551"/>
      <c r="J54" s="552" t="str">
        <f>IF(【6】見・契!J54="","",【6】見・契!J54)</f>
        <v/>
      </c>
    </row>
    <row r="55" spans="2:10" s="43" customFormat="1" ht="19.5" customHeight="1">
      <c r="B55" s="593" t="str">
        <f>IF(【6】見・契!B55="","",【6】見・契!B55)</f>
        <v/>
      </c>
      <c r="C55" s="1125" t="str">
        <f>IF(【6】見・契!C55="","",【6】見・契!C55)</f>
        <v/>
      </c>
      <c r="D55" s="1125"/>
      <c r="E55" s="410" t="str">
        <f>IF(【6】見・契!E55="","",【6】見・契!E55)</f>
        <v/>
      </c>
      <c r="F55" s="548" t="str">
        <f>IF(【6】見・契!F55="","",【6】見・契!F55)</f>
        <v/>
      </c>
      <c r="G55" s="549" t="str">
        <f>IF(【6】見・契!G55="","",【6】見・契!G55)</f>
        <v/>
      </c>
      <c r="H55" s="550" t="str">
        <f t="shared" si="1"/>
        <v/>
      </c>
      <c r="I55" s="551"/>
      <c r="J55" s="552" t="str">
        <f>IF(【6】見・契!J55="","",【6】見・契!J55)</f>
        <v/>
      </c>
    </row>
    <row r="56" spans="2:10" s="43" customFormat="1" ht="19.5" customHeight="1">
      <c r="B56" s="593" t="str">
        <f>IF(【6】見・契!B56="","",【6】見・契!B56)</f>
        <v/>
      </c>
      <c r="C56" s="1125" t="str">
        <f>IF(【6】見・契!C56="","",【6】見・契!C56)</f>
        <v/>
      </c>
      <c r="D56" s="1125"/>
      <c r="E56" s="410" t="str">
        <f>IF(【6】見・契!E56="","",【6】見・契!E56)</f>
        <v/>
      </c>
      <c r="F56" s="548" t="str">
        <f>IF(【6】見・契!F56="","",【6】見・契!F56)</f>
        <v/>
      </c>
      <c r="G56" s="549" t="str">
        <f>IF(【6】見・契!G56="","",【6】見・契!G56)</f>
        <v/>
      </c>
      <c r="H56" s="550" t="str">
        <f t="shared" si="1"/>
        <v/>
      </c>
      <c r="I56" s="551"/>
      <c r="J56" s="552" t="str">
        <f>IF(【6】見・契!J56="","",【6】見・契!J56)</f>
        <v/>
      </c>
    </row>
    <row r="57" spans="2:10" s="43" customFormat="1" ht="19.5" customHeight="1">
      <c r="B57" s="593" t="str">
        <f>IF(【6】見・契!B57="","",【6】見・契!B57)</f>
        <v/>
      </c>
      <c r="C57" s="1125" t="str">
        <f>IF(【6】見・契!C57="","",【6】見・契!C57)</f>
        <v/>
      </c>
      <c r="D57" s="1125"/>
      <c r="E57" s="410" t="str">
        <f>IF(【6】見・契!E57="","",【6】見・契!E57)</f>
        <v/>
      </c>
      <c r="F57" s="548" t="str">
        <f>IF(【6】見・契!F57="","",【6】見・契!F57)</f>
        <v/>
      </c>
      <c r="G57" s="549" t="str">
        <f>IF(【6】見・契!G57="","",【6】見・契!G57)</f>
        <v/>
      </c>
      <c r="H57" s="550" t="str">
        <f t="shared" si="1"/>
        <v/>
      </c>
      <c r="I57" s="551"/>
      <c r="J57" s="552" t="str">
        <f>IF(【6】見・契!J57="","",【6】見・契!J57)</f>
        <v/>
      </c>
    </row>
    <row r="58" spans="2:10" s="43" customFormat="1" ht="19.5" customHeight="1">
      <c r="B58" s="593" t="str">
        <f>IF(【6】見・契!B58="","",【6】見・契!B58)</f>
        <v/>
      </c>
      <c r="C58" s="1125" t="str">
        <f>IF(【6】見・契!C58="","",【6】見・契!C58)</f>
        <v/>
      </c>
      <c r="D58" s="1125"/>
      <c r="E58" s="410" t="str">
        <f>IF(【6】見・契!E58="","",【6】見・契!E58)</f>
        <v/>
      </c>
      <c r="F58" s="548" t="str">
        <f>IF(【6】見・契!F58="","",【6】見・契!F58)</f>
        <v/>
      </c>
      <c r="G58" s="549" t="str">
        <f>IF(【6】見・契!G58="","",【6】見・契!G58)</f>
        <v/>
      </c>
      <c r="H58" s="550" t="str">
        <f t="shared" si="1"/>
        <v/>
      </c>
      <c r="I58" s="551"/>
      <c r="J58" s="552" t="str">
        <f>IF(【6】見・契!J58="","",【6】見・契!J58)</f>
        <v/>
      </c>
    </row>
    <row r="59" spans="2:10" s="43" customFormat="1" ht="19.5" customHeight="1">
      <c r="B59" s="593" t="str">
        <f>IF(【6】見・契!B59="","",【6】見・契!B59)</f>
        <v/>
      </c>
      <c r="C59" s="1125" t="str">
        <f>IF(【6】見・契!C59="","",【6】見・契!C59)</f>
        <v/>
      </c>
      <c r="D59" s="1125"/>
      <c r="E59" s="410" t="str">
        <f>IF(【6】見・契!E59="","",【6】見・契!E59)</f>
        <v/>
      </c>
      <c r="F59" s="548" t="str">
        <f>IF(【6】見・契!F59="","",【6】見・契!F59)</f>
        <v/>
      </c>
      <c r="G59" s="549" t="str">
        <f>IF(【6】見・契!G59="","",【6】見・契!G59)</f>
        <v/>
      </c>
      <c r="H59" s="550" t="str">
        <f t="shared" si="1"/>
        <v/>
      </c>
      <c r="I59" s="551"/>
      <c r="J59" s="552" t="str">
        <f>IF(【6】見・契!J59="","",【6】見・契!J59)</f>
        <v/>
      </c>
    </row>
    <row r="60" spans="2:10" s="43" customFormat="1" ht="19.5" customHeight="1">
      <c r="B60" s="593" t="str">
        <f>IF(【6】見・契!B60="","",【6】見・契!B60)</f>
        <v/>
      </c>
      <c r="C60" s="1125" t="str">
        <f>IF(【6】見・契!C60="","",【6】見・契!C60)</f>
        <v/>
      </c>
      <c r="D60" s="1125"/>
      <c r="E60" s="410" t="str">
        <f>IF(【6】見・契!E60="","",【6】見・契!E60)</f>
        <v/>
      </c>
      <c r="F60" s="548" t="str">
        <f>IF(【6】見・契!F60="","",【6】見・契!F60)</f>
        <v/>
      </c>
      <c r="G60" s="549" t="str">
        <f>IF(【6】見・契!G60="","",【6】見・契!G60)</f>
        <v/>
      </c>
      <c r="H60" s="550" t="str">
        <f t="shared" si="1"/>
        <v/>
      </c>
      <c r="I60" s="551"/>
      <c r="J60" s="552" t="str">
        <f>IF(【6】見・契!J60="","",【6】見・契!J60)</f>
        <v/>
      </c>
    </row>
    <row r="61" spans="2:10" s="43" customFormat="1" ht="19.5" customHeight="1">
      <c r="B61" s="593" t="str">
        <f>IF(【6】見・契!B61="","",【6】見・契!B61)</f>
        <v/>
      </c>
      <c r="C61" s="1125" t="str">
        <f>IF(【6】見・契!C61="","",【6】見・契!C61)</f>
        <v/>
      </c>
      <c r="D61" s="1125"/>
      <c r="E61" s="410" t="str">
        <f>IF(【6】見・契!E61="","",【6】見・契!E61)</f>
        <v/>
      </c>
      <c r="F61" s="548" t="str">
        <f>IF(【6】見・契!F61="","",【6】見・契!F61)</f>
        <v/>
      </c>
      <c r="G61" s="549" t="str">
        <f>IF(【6】見・契!G61="","",【6】見・契!G61)</f>
        <v/>
      </c>
      <c r="H61" s="550" t="str">
        <f t="shared" si="1"/>
        <v/>
      </c>
      <c r="I61" s="551"/>
      <c r="J61" s="552" t="str">
        <f>IF(【6】見・契!J61="","",【6】見・契!J61)</f>
        <v/>
      </c>
    </row>
    <row r="62" spans="2:10" s="43" customFormat="1" ht="19.5" customHeight="1">
      <c r="B62" s="593" t="str">
        <f>IF(【6】見・契!B62="","",【6】見・契!B62)</f>
        <v/>
      </c>
      <c r="C62" s="1125" t="str">
        <f>IF(【6】見・契!C62="","",【6】見・契!C62)</f>
        <v/>
      </c>
      <c r="D62" s="1125"/>
      <c r="E62" s="410" t="str">
        <f>IF(【6】見・契!E62="","",【6】見・契!E62)</f>
        <v/>
      </c>
      <c r="F62" s="548" t="str">
        <f>IF(【6】見・契!F62="","",【6】見・契!F62)</f>
        <v/>
      </c>
      <c r="G62" s="549" t="str">
        <f>IF(【6】見・契!G62="","",【6】見・契!G62)</f>
        <v/>
      </c>
      <c r="H62" s="550" t="str">
        <f t="shared" si="1"/>
        <v/>
      </c>
      <c r="I62" s="551"/>
      <c r="J62" s="552" t="str">
        <f>IF(【6】見・契!J62="","",【6】見・契!J62)</f>
        <v/>
      </c>
    </row>
    <row r="63" spans="2:10" s="43" customFormat="1" ht="19.5" customHeight="1">
      <c r="B63" s="593" t="str">
        <f>IF(【6】見・契!B63="","",【6】見・契!B63)</f>
        <v/>
      </c>
      <c r="C63" s="1125" t="str">
        <f>IF(【6】見・契!C63="","",【6】見・契!C63)</f>
        <v/>
      </c>
      <c r="D63" s="1125"/>
      <c r="E63" s="410" t="str">
        <f>IF(【6】見・契!E63="","",【6】見・契!E63)</f>
        <v/>
      </c>
      <c r="F63" s="548" t="str">
        <f>IF(【6】見・契!F63="","",【6】見・契!F63)</f>
        <v/>
      </c>
      <c r="G63" s="549" t="str">
        <f>IF(【6】見・契!G63="","",【6】見・契!G63)</f>
        <v/>
      </c>
      <c r="H63" s="550" t="str">
        <f t="shared" si="1"/>
        <v/>
      </c>
      <c r="I63" s="551"/>
      <c r="J63" s="552" t="str">
        <f>IF(【6】見・契!J63="","",【6】見・契!J63)</f>
        <v/>
      </c>
    </row>
    <row r="64" spans="2:10" s="43" customFormat="1" ht="19.5" customHeight="1">
      <c r="B64" s="593" t="str">
        <f>IF(【6】見・契!B64="","",【6】見・契!B64)</f>
        <v/>
      </c>
      <c r="C64" s="1125" t="str">
        <f>IF(【6】見・契!C64="","",【6】見・契!C64)</f>
        <v/>
      </c>
      <c r="D64" s="1125"/>
      <c r="E64" s="410" t="str">
        <f>IF(【6】見・契!E64="","",【6】見・契!E64)</f>
        <v/>
      </c>
      <c r="F64" s="548" t="str">
        <f>IF(【6】見・契!F64="","",【6】見・契!F64)</f>
        <v/>
      </c>
      <c r="G64" s="549" t="str">
        <f>IF(【6】見・契!G64="","",【6】見・契!G64)</f>
        <v/>
      </c>
      <c r="H64" s="550" t="str">
        <f t="shared" si="1"/>
        <v/>
      </c>
      <c r="I64" s="551"/>
      <c r="J64" s="552" t="str">
        <f>IF(【6】見・契!J64="","",【6】見・契!J64)</f>
        <v/>
      </c>
    </row>
    <row r="65" spans="2:10" s="43" customFormat="1" ht="19.5" customHeight="1">
      <c r="B65" s="593" t="str">
        <f>IF(【6】見・契!B65="","",【6】見・契!B65)</f>
        <v/>
      </c>
      <c r="C65" s="1125" t="str">
        <f>IF(【6】見・契!C65="","",【6】見・契!C65)</f>
        <v/>
      </c>
      <c r="D65" s="1125"/>
      <c r="E65" s="410" t="str">
        <f>IF(【6】見・契!E65="","",【6】見・契!E65)</f>
        <v/>
      </c>
      <c r="F65" s="548" t="str">
        <f>IF(【6】見・契!F65="","",【6】見・契!F65)</f>
        <v/>
      </c>
      <c r="G65" s="549" t="str">
        <f>IF(【6】見・契!G65="","",【6】見・契!G65)</f>
        <v/>
      </c>
      <c r="H65" s="550" t="str">
        <f t="shared" si="1"/>
        <v/>
      </c>
      <c r="I65" s="551"/>
      <c r="J65" s="552" t="str">
        <f>IF(【6】見・契!J65="","",【6】見・契!J65)</f>
        <v/>
      </c>
    </row>
    <row r="66" spans="2:10" s="43" customFormat="1" ht="19.5" customHeight="1">
      <c r="B66" s="593" t="str">
        <f>IF(【6】見・契!B66="","",【6】見・契!B66)</f>
        <v/>
      </c>
      <c r="C66" s="1125" t="str">
        <f>IF(【6】見・契!C66="","",【6】見・契!C66)</f>
        <v/>
      </c>
      <c r="D66" s="1125"/>
      <c r="E66" s="410" t="str">
        <f>IF(【6】見・契!E66="","",【6】見・契!E66)</f>
        <v/>
      </c>
      <c r="F66" s="548" t="str">
        <f>IF(【6】見・契!F66="","",【6】見・契!F66)</f>
        <v/>
      </c>
      <c r="G66" s="549" t="str">
        <f>IF(【6】見・契!G66="","",【6】見・契!G66)</f>
        <v/>
      </c>
      <c r="H66" s="550" t="str">
        <f t="shared" si="1"/>
        <v/>
      </c>
      <c r="I66" s="551"/>
      <c r="J66" s="552" t="str">
        <f>IF(【6】見・契!J66="","",【6】見・契!J66)</f>
        <v/>
      </c>
    </row>
    <row r="67" spans="2:10" s="43" customFormat="1" ht="19.5" customHeight="1">
      <c r="B67" s="593" t="str">
        <f>IF(【6】見・契!B67="","",【6】見・契!B67)</f>
        <v/>
      </c>
      <c r="C67" s="1125" t="str">
        <f>IF(【6】見・契!C67="","",【6】見・契!C67)</f>
        <v/>
      </c>
      <c r="D67" s="1125"/>
      <c r="E67" s="410" t="str">
        <f>IF(【6】見・契!E67="","",【6】見・契!E67)</f>
        <v/>
      </c>
      <c r="F67" s="548" t="str">
        <f>IF(【6】見・契!F67="","",【6】見・契!F67)</f>
        <v/>
      </c>
      <c r="G67" s="549" t="str">
        <f>IF(【6】見・契!G67="","",【6】見・契!G67)</f>
        <v/>
      </c>
      <c r="H67" s="550" t="str">
        <f t="shared" si="1"/>
        <v/>
      </c>
      <c r="I67" s="551"/>
      <c r="J67" s="552" t="str">
        <f>IF(【6】見・契!J67="","",【6】見・契!J67)</f>
        <v/>
      </c>
    </row>
    <row r="68" spans="2:10" s="43" customFormat="1" ht="24" customHeight="1">
      <c r="B68" s="154"/>
      <c r="E68" s="155"/>
      <c r="F68" s="156"/>
      <c r="G68" s="157" t="s">
        <v>305</v>
      </c>
      <c r="H68" s="622">
        <f>SUM(H40:H67)</f>
        <v>0</v>
      </c>
      <c r="I68" s="726"/>
      <c r="J68" s="54"/>
    </row>
    <row r="69" spans="2:10" s="43" customFormat="1" ht="16.5" customHeight="1">
      <c r="B69" s="151" t="s">
        <v>363</v>
      </c>
      <c r="C69" s="151"/>
      <c r="F69" s="726"/>
      <c r="I69" s="143"/>
      <c r="J69" s="722" t="s">
        <v>212</v>
      </c>
    </row>
    <row r="70" spans="2:10" s="43" customFormat="1" ht="32.25" customHeight="1">
      <c r="B70" s="661" t="s">
        <v>256</v>
      </c>
      <c r="C70" s="976" t="s">
        <v>364</v>
      </c>
      <c r="D70" s="1127"/>
      <c r="E70" s="415" t="s">
        <v>281</v>
      </c>
      <c r="F70" s="426" t="s">
        <v>353</v>
      </c>
      <c r="G70" s="623"/>
      <c r="H70" s="543" t="s">
        <v>355</v>
      </c>
      <c r="I70" s="544" t="s">
        <v>356</v>
      </c>
      <c r="J70" s="443" t="s">
        <v>272</v>
      </c>
    </row>
    <row r="71" spans="2:10" s="43" customFormat="1" ht="19.5" customHeight="1">
      <c r="B71" s="593" t="str">
        <f>IF(【6】見・契!B71="","",【6】見・契!B71)</f>
        <v/>
      </c>
      <c r="C71" s="1125" t="str">
        <f>IF(【6】見・契!C71="","",【6】見・契!C71)</f>
        <v/>
      </c>
      <c r="D71" s="1125"/>
      <c r="E71" s="410" t="str">
        <f>IF(【6】見・契!E71="","",【6】見・契!E71)</f>
        <v/>
      </c>
      <c r="F71" s="548" t="str">
        <f>IF(【6】見・契!F71="","",【6】見・契!F71)</f>
        <v/>
      </c>
      <c r="G71" s="623"/>
      <c r="H71" s="550" t="str">
        <f>IFERROR(ROUND(IF(F71="","",IF(F71="10%税込",E71/1.1,IF(F71="税抜",E71))),0),"")</f>
        <v/>
      </c>
      <c r="I71" s="551"/>
      <c r="J71" s="552" t="str">
        <f>IF(【6】見・契!J71="","",【6】見・契!J71)</f>
        <v/>
      </c>
    </row>
    <row r="72" spans="2:10" s="43" customFormat="1" ht="19.5" customHeight="1">
      <c r="B72" s="593" t="str">
        <f>IF(【6】見・契!B72="","",【6】見・契!B72)</f>
        <v/>
      </c>
      <c r="C72" s="1125" t="str">
        <f>IF(【6】見・契!C72="","",【6】見・契!C72)</f>
        <v/>
      </c>
      <c r="D72" s="1125"/>
      <c r="E72" s="410" t="str">
        <f>IF(【6】見・契!E72="","",【6】見・契!E72)</f>
        <v/>
      </c>
      <c r="F72" s="548" t="str">
        <f>IF(【6】見・契!F72="","",【6】見・契!F72)</f>
        <v/>
      </c>
      <c r="G72" s="623"/>
      <c r="H72" s="550" t="str">
        <f t="shared" ref="H72:H100" si="2">IFERROR(ROUND(IF(F72="","",IF(F72="10%税込",E72/1.1,IF(F72="税抜",E72))),0),"")</f>
        <v/>
      </c>
      <c r="I72" s="551"/>
      <c r="J72" s="552" t="str">
        <f>IF(【6】見・契!J72="","",【6】見・契!J72)</f>
        <v/>
      </c>
    </row>
    <row r="73" spans="2:10" s="43" customFormat="1" ht="19.5" customHeight="1">
      <c r="B73" s="593" t="str">
        <f>IF(【6】見・契!B73="","",【6】見・契!B73)</f>
        <v/>
      </c>
      <c r="C73" s="1125" t="str">
        <f>IF(【6】見・契!C73="","",【6】見・契!C73)</f>
        <v/>
      </c>
      <c r="D73" s="1125"/>
      <c r="E73" s="410" t="str">
        <f>IF(【6】見・契!E73="","",【6】見・契!E73)</f>
        <v/>
      </c>
      <c r="F73" s="548" t="str">
        <f>IF(【6】見・契!F73="","",【6】見・契!F73)</f>
        <v/>
      </c>
      <c r="G73" s="623"/>
      <c r="H73" s="550" t="str">
        <f t="shared" si="2"/>
        <v/>
      </c>
      <c r="I73" s="551"/>
      <c r="J73" s="552" t="str">
        <f>IF(【6】見・契!J73="","",【6】見・契!J73)</f>
        <v/>
      </c>
    </row>
    <row r="74" spans="2:10" s="43" customFormat="1" ht="19.5" customHeight="1">
      <c r="B74" s="593" t="str">
        <f>IF(【6】見・契!B74="","",【6】見・契!B74)</f>
        <v/>
      </c>
      <c r="C74" s="1125" t="str">
        <f>IF(【6】見・契!C74="","",【6】見・契!C74)</f>
        <v/>
      </c>
      <c r="D74" s="1125"/>
      <c r="E74" s="410" t="str">
        <f>IF(【6】見・契!E74="","",【6】見・契!E74)</f>
        <v/>
      </c>
      <c r="F74" s="548" t="str">
        <f>IF(【6】見・契!F74="","",【6】見・契!F74)</f>
        <v/>
      </c>
      <c r="G74" s="623"/>
      <c r="H74" s="550" t="str">
        <f t="shared" si="2"/>
        <v/>
      </c>
      <c r="I74" s="551"/>
      <c r="J74" s="552" t="str">
        <f>IF(【6】見・契!J74="","",【6】見・契!J74)</f>
        <v/>
      </c>
    </row>
    <row r="75" spans="2:10" s="43" customFormat="1" ht="19.5" customHeight="1">
      <c r="B75" s="593" t="str">
        <f>IF(【6】見・契!B75="","",【6】見・契!B75)</f>
        <v/>
      </c>
      <c r="C75" s="1125" t="str">
        <f>IF(【6】見・契!C75="","",【6】見・契!C75)</f>
        <v/>
      </c>
      <c r="D75" s="1125"/>
      <c r="E75" s="410" t="str">
        <f>IF(【6】見・契!E75="","",【6】見・契!E75)</f>
        <v/>
      </c>
      <c r="F75" s="548" t="str">
        <f>IF(【6】見・契!F75="","",【6】見・契!F75)</f>
        <v/>
      </c>
      <c r="G75" s="623"/>
      <c r="H75" s="550" t="str">
        <f t="shared" si="2"/>
        <v/>
      </c>
      <c r="I75" s="551"/>
      <c r="J75" s="552" t="str">
        <f>IF(【6】見・契!J75="","",【6】見・契!J75)</f>
        <v/>
      </c>
    </row>
    <row r="76" spans="2:10" s="43" customFormat="1" ht="19.5" customHeight="1">
      <c r="B76" s="593" t="str">
        <f>IF(【6】見・契!B76="","",【6】見・契!B76)</f>
        <v/>
      </c>
      <c r="C76" s="1125" t="str">
        <f>IF(【6】見・契!C76="","",【6】見・契!C76)</f>
        <v/>
      </c>
      <c r="D76" s="1125"/>
      <c r="E76" s="410" t="str">
        <f>IF(【6】見・契!E76="","",【6】見・契!E76)</f>
        <v/>
      </c>
      <c r="F76" s="548" t="str">
        <f>IF(【6】見・契!F76="","",【6】見・契!F76)</f>
        <v/>
      </c>
      <c r="G76" s="623"/>
      <c r="H76" s="550" t="str">
        <f t="shared" si="2"/>
        <v/>
      </c>
      <c r="I76" s="551"/>
      <c r="J76" s="552" t="str">
        <f>IF(【6】見・契!J76="","",【6】見・契!J76)</f>
        <v/>
      </c>
    </row>
    <row r="77" spans="2:10" s="43" customFormat="1" ht="19.5" customHeight="1">
      <c r="B77" s="593" t="str">
        <f>IF(【6】見・契!B77="","",【6】見・契!B77)</f>
        <v/>
      </c>
      <c r="C77" s="1125" t="str">
        <f>IF(【6】見・契!C77="","",【6】見・契!C77)</f>
        <v/>
      </c>
      <c r="D77" s="1125"/>
      <c r="E77" s="410" t="str">
        <f>IF(【6】見・契!E77="","",【6】見・契!E77)</f>
        <v/>
      </c>
      <c r="F77" s="548" t="str">
        <f>IF(【6】見・契!F77="","",【6】見・契!F77)</f>
        <v/>
      </c>
      <c r="G77" s="623"/>
      <c r="H77" s="550" t="str">
        <f t="shared" si="2"/>
        <v/>
      </c>
      <c r="I77" s="551"/>
      <c r="J77" s="552" t="str">
        <f>IF(【6】見・契!J77="","",【6】見・契!J77)</f>
        <v/>
      </c>
    </row>
    <row r="78" spans="2:10" s="43" customFormat="1" ht="19.5" customHeight="1">
      <c r="B78" s="593" t="str">
        <f>IF(【6】見・契!B78="","",【6】見・契!B78)</f>
        <v/>
      </c>
      <c r="C78" s="1125" t="str">
        <f>IF(【6】見・契!C78="","",【6】見・契!C78)</f>
        <v/>
      </c>
      <c r="D78" s="1125"/>
      <c r="E78" s="410" t="str">
        <f>IF(【6】見・契!E78="","",【6】見・契!E78)</f>
        <v/>
      </c>
      <c r="F78" s="548" t="str">
        <f>IF(【6】見・契!F78="","",【6】見・契!F78)</f>
        <v/>
      </c>
      <c r="G78" s="623"/>
      <c r="H78" s="550" t="str">
        <f t="shared" si="2"/>
        <v/>
      </c>
      <c r="I78" s="551"/>
      <c r="J78" s="552" t="str">
        <f>IF(【6】見・契!J78="","",【6】見・契!J78)</f>
        <v/>
      </c>
    </row>
    <row r="79" spans="2:10" s="43" customFormat="1" ht="19.5" customHeight="1">
      <c r="B79" s="593" t="str">
        <f>IF(【6】見・契!B79="","",【6】見・契!B79)</f>
        <v/>
      </c>
      <c r="C79" s="1125" t="str">
        <f>IF(【6】見・契!C79="","",【6】見・契!C79)</f>
        <v/>
      </c>
      <c r="D79" s="1125"/>
      <c r="E79" s="410" t="str">
        <f>IF(【6】見・契!E79="","",【6】見・契!E79)</f>
        <v/>
      </c>
      <c r="F79" s="548" t="str">
        <f>IF(【6】見・契!F79="","",【6】見・契!F79)</f>
        <v/>
      </c>
      <c r="G79" s="623"/>
      <c r="H79" s="550" t="str">
        <f t="shared" si="2"/>
        <v/>
      </c>
      <c r="I79" s="551"/>
      <c r="J79" s="552" t="str">
        <f>IF(【6】見・契!J79="","",【6】見・契!J79)</f>
        <v/>
      </c>
    </row>
    <row r="80" spans="2:10" s="43" customFormat="1" ht="19.5" customHeight="1">
      <c r="B80" s="593" t="str">
        <f>IF(【6】見・契!B80="","",【6】見・契!B80)</f>
        <v/>
      </c>
      <c r="C80" s="1125" t="str">
        <f>IF(【6】見・契!C80="","",【6】見・契!C80)</f>
        <v/>
      </c>
      <c r="D80" s="1125"/>
      <c r="E80" s="410" t="str">
        <f>IF(【6】見・契!E80="","",【6】見・契!E80)</f>
        <v/>
      </c>
      <c r="F80" s="548" t="str">
        <f>IF(【6】見・契!F80="","",【6】見・契!F80)</f>
        <v/>
      </c>
      <c r="G80" s="623"/>
      <c r="H80" s="550" t="str">
        <f t="shared" si="2"/>
        <v/>
      </c>
      <c r="I80" s="551"/>
      <c r="J80" s="552" t="str">
        <f>IF(【6】見・契!J80="","",【6】見・契!J80)</f>
        <v/>
      </c>
    </row>
    <row r="81" spans="2:10" s="43" customFormat="1" ht="19.5" customHeight="1">
      <c r="B81" s="593" t="str">
        <f>IF(【6】見・契!B81="","",【6】見・契!B81)</f>
        <v/>
      </c>
      <c r="C81" s="1125" t="str">
        <f>IF(【6】見・契!C81="","",【6】見・契!C81)</f>
        <v/>
      </c>
      <c r="D81" s="1125"/>
      <c r="E81" s="410" t="str">
        <f>IF(【6】見・契!E81="","",【6】見・契!E81)</f>
        <v/>
      </c>
      <c r="F81" s="548" t="str">
        <f>IF(【6】見・契!F81="","",【6】見・契!F81)</f>
        <v/>
      </c>
      <c r="G81" s="623"/>
      <c r="H81" s="550" t="str">
        <f t="shared" si="2"/>
        <v/>
      </c>
      <c r="I81" s="551"/>
      <c r="J81" s="552" t="str">
        <f>IF(【6】見・契!J81="","",【6】見・契!J81)</f>
        <v/>
      </c>
    </row>
    <row r="82" spans="2:10" s="43" customFormat="1" ht="19.5" customHeight="1">
      <c r="B82" s="593" t="str">
        <f>IF(【6】見・契!B82="","",【6】見・契!B82)</f>
        <v/>
      </c>
      <c r="C82" s="1125" t="str">
        <f>IF(【6】見・契!C82="","",【6】見・契!C82)</f>
        <v/>
      </c>
      <c r="D82" s="1125"/>
      <c r="E82" s="410" t="str">
        <f>IF(【6】見・契!E82="","",【6】見・契!E82)</f>
        <v/>
      </c>
      <c r="F82" s="548" t="str">
        <f>IF(【6】見・契!F82="","",【6】見・契!F82)</f>
        <v/>
      </c>
      <c r="G82" s="623"/>
      <c r="H82" s="550" t="str">
        <f t="shared" si="2"/>
        <v/>
      </c>
      <c r="I82" s="551"/>
      <c r="J82" s="552" t="str">
        <f>IF(【6】見・契!J82="","",【6】見・契!J82)</f>
        <v/>
      </c>
    </row>
    <row r="83" spans="2:10" s="43" customFormat="1" ht="19.5" customHeight="1">
      <c r="B83" s="593" t="str">
        <f>IF(【6】見・契!B83="","",【6】見・契!B83)</f>
        <v/>
      </c>
      <c r="C83" s="1125" t="str">
        <f>IF(【6】見・契!C83="","",【6】見・契!C83)</f>
        <v/>
      </c>
      <c r="D83" s="1125"/>
      <c r="E83" s="410" t="str">
        <f>IF(【6】見・契!E83="","",【6】見・契!E83)</f>
        <v/>
      </c>
      <c r="F83" s="548" t="str">
        <f>IF(【6】見・契!F83="","",【6】見・契!F83)</f>
        <v/>
      </c>
      <c r="G83" s="623"/>
      <c r="H83" s="550" t="str">
        <f t="shared" si="2"/>
        <v/>
      </c>
      <c r="I83" s="551"/>
      <c r="J83" s="552" t="str">
        <f>IF(【6】見・契!J83="","",【6】見・契!J83)</f>
        <v/>
      </c>
    </row>
    <row r="84" spans="2:10" s="43" customFormat="1" ht="19.5" customHeight="1">
      <c r="B84" s="593" t="str">
        <f>IF(【6】見・契!B84="","",【6】見・契!B84)</f>
        <v/>
      </c>
      <c r="C84" s="1125" t="str">
        <f>IF(【6】見・契!C84="","",【6】見・契!C84)</f>
        <v/>
      </c>
      <c r="D84" s="1125"/>
      <c r="E84" s="410" t="str">
        <f>IF(【6】見・契!E84="","",【6】見・契!E84)</f>
        <v/>
      </c>
      <c r="F84" s="548" t="str">
        <f>IF(【6】見・契!F84="","",【6】見・契!F84)</f>
        <v/>
      </c>
      <c r="G84" s="623"/>
      <c r="H84" s="550" t="str">
        <f t="shared" si="2"/>
        <v/>
      </c>
      <c r="I84" s="551"/>
      <c r="J84" s="552" t="str">
        <f>IF(【6】見・契!J84="","",【6】見・契!J84)</f>
        <v/>
      </c>
    </row>
    <row r="85" spans="2:10" s="43" customFormat="1" ht="19.5" customHeight="1">
      <c r="B85" s="593" t="str">
        <f>IF(【6】見・契!B85="","",【6】見・契!B85)</f>
        <v/>
      </c>
      <c r="C85" s="1125" t="str">
        <f>IF(【6】見・契!C85="","",【6】見・契!C85)</f>
        <v/>
      </c>
      <c r="D85" s="1125"/>
      <c r="E85" s="410" t="str">
        <f>IF(【6】見・契!E85="","",【6】見・契!E85)</f>
        <v/>
      </c>
      <c r="F85" s="548" t="str">
        <f>IF(【6】見・契!F85="","",【6】見・契!F85)</f>
        <v/>
      </c>
      <c r="G85" s="623"/>
      <c r="H85" s="550" t="str">
        <f t="shared" si="2"/>
        <v/>
      </c>
      <c r="I85" s="551"/>
      <c r="J85" s="552" t="str">
        <f>IF(【6】見・契!J85="","",【6】見・契!J85)</f>
        <v/>
      </c>
    </row>
    <row r="86" spans="2:10" s="43" customFormat="1" ht="19.5" customHeight="1">
      <c r="B86" s="593" t="str">
        <f>IF(【6】見・契!B86="","",【6】見・契!B86)</f>
        <v/>
      </c>
      <c r="C86" s="1125" t="str">
        <f>IF(【6】見・契!C86="","",【6】見・契!C86)</f>
        <v/>
      </c>
      <c r="D86" s="1125"/>
      <c r="E86" s="410" t="str">
        <f>IF(【6】見・契!E86="","",【6】見・契!E86)</f>
        <v/>
      </c>
      <c r="F86" s="548" t="str">
        <f>IF(【6】見・契!F86="","",【6】見・契!F86)</f>
        <v/>
      </c>
      <c r="G86" s="623"/>
      <c r="H86" s="550" t="str">
        <f t="shared" si="2"/>
        <v/>
      </c>
      <c r="I86" s="551"/>
      <c r="J86" s="552" t="str">
        <f>IF(【6】見・契!J86="","",【6】見・契!J86)</f>
        <v/>
      </c>
    </row>
    <row r="87" spans="2:10" s="43" customFormat="1" ht="19.5" customHeight="1">
      <c r="B87" s="593" t="str">
        <f>IF(【6】見・契!B87="","",【6】見・契!B87)</f>
        <v/>
      </c>
      <c r="C87" s="1125" t="str">
        <f>IF(【6】見・契!C87="","",【6】見・契!C87)</f>
        <v/>
      </c>
      <c r="D87" s="1125"/>
      <c r="E87" s="410" t="str">
        <f>IF(【6】見・契!E87="","",【6】見・契!E87)</f>
        <v/>
      </c>
      <c r="F87" s="548" t="str">
        <f>IF(【6】見・契!F87="","",【6】見・契!F87)</f>
        <v/>
      </c>
      <c r="G87" s="623"/>
      <c r="H87" s="550" t="str">
        <f t="shared" si="2"/>
        <v/>
      </c>
      <c r="I87" s="551"/>
      <c r="J87" s="552" t="str">
        <f>IF(【6】見・契!J87="","",【6】見・契!J87)</f>
        <v/>
      </c>
    </row>
    <row r="88" spans="2:10" s="43" customFormat="1" ht="19.5" customHeight="1">
      <c r="B88" s="593" t="str">
        <f>IF(【6】見・契!B88="","",【6】見・契!B88)</f>
        <v/>
      </c>
      <c r="C88" s="1125" t="str">
        <f>IF(【6】見・契!C88="","",【6】見・契!C88)</f>
        <v/>
      </c>
      <c r="D88" s="1125"/>
      <c r="E88" s="410" t="str">
        <f>IF(【6】見・契!E88="","",【6】見・契!E88)</f>
        <v/>
      </c>
      <c r="F88" s="548" t="str">
        <f>IF(【6】見・契!F88="","",【6】見・契!F88)</f>
        <v/>
      </c>
      <c r="G88" s="623"/>
      <c r="H88" s="550" t="str">
        <f t="shared" si="2"/>
        <v/>
      </c>
      <c r="I88" s="551"/>
      <c r="J88" s="552" t="str">
        <f>IF(【6】見・契!J88="","",【6】見・契!J88)</f>
        <v/>
      </c>
    </row>
    <row r="89" spans="2:10" s="43" customFormat="1" ht="19.5" customHeight="1">
      <c r="B89" s="593" t="str">
        <f>IF(【6】見・契!B89="","",【6】見・契!B89)</f>
        <v/>
      </c>
      <c r="C89" s="1125" t="str">
        <f>IF(【6】見・契!C89="","",【6】見・契!C89)</f>
        <v/>
      </c>
      <c r="D89" s="1125"/>
      <c r="E89" s="410" t="str">
        <f>IF(【6】見・契!E89="","",【6】見・契!E89)</f>
        <v/>
      </c>
      <c r="F89" s="548" t="str">
        <f>IF(【6】見・契!F89="","",【6】見・契!F89)</f>
        <v/>
      </c>
      <c r="G89" s="623"/>
      <c r="H89" s="550" t="str">
        <f t="shared" si="2"/>
        <v/>
      </c>
      <c r="I89" s="551"/>
      <c r="J89" s="552" t="str">
        <f>IF(【6】見・契!J89="","",【6】見・契!J89)</f>
        <v/>
      </c>
    </row>
    <row r="90" spans="2:10" s="43" customFormat="1" ht="19.5" customHeight="1">
      <c r="B90" s="593" t="str">
        <f>IF(【6】見・契!B90="","",【6】見・契!B90)</f>
        <v/>
      </c>
      <c r="C90" s="1125" t="str">
        <f>IF(【6】見・契!C90="","",【6】見・契!C90)</f>
        <v/>
      </c>
      <c r="D90" s="1125"/>
      <c r="E90" s="410" t="str">
        <f>IF(【6】見・契!E90="","",【6】見・契!E90)</f>
        <v/>
      </c>
      <c r="F90" s="548" t="str">
        <f>IF(【6】見・契!F90="","",【6】見・契!F90)</f>
        <v/>
      </c>
      <c r="G90" s="623"/>
      <c r="H90" s="550" t="str">
        <f t="shared" si="2"/>
        <v/>
      </c>
      <c r="I90" s="551"/>
      <c r="J90" s="552" t="str">
        <f>IF(【6】見・契!J90="","",【6】見・契!J90)</f>
        <v/>
      </c>
    </row>
    <row r="91" spans="2:10" s="43" customFormat="1" ht="19.5" customHeight="1">
      <c r="B91" s="593" t="str">
        <f>IF(【6】見・契!B91="","",【6】見・契!B91)</f>
        <v/>
      </c>
      <c r="C91" s="1125" t="str">
        <f>IF(【6】見・契!C91="","",【6】見・契!C91)</f>
        <v/>
      </c>
      <c r="D91" s="1125"/>
      <c r="E91" s="410" t="str">
        <f>IF(【6】見・契!E91="","",【6】見・契!E91)</f>
        <v/>
      </c>
      <c r="F91" s="548" t="str">
        <f>IF(【6】見・契!F91="","",【6】見・契!F91)</f>
        <v/>
      </c>
      <c r="G91" s="623"/>
      <c r="H91" s="550" t="str">
        <f t="shared" si="2"/>
        <v/>
      </c>
      <c r="I91" s="551"/>
      <c r="J91" s="552" t="str">
        <f>IF(【6】見・契!J91="","",【6】見・契!J91)</f>
        <v/>
      </c>
    </row>
    <row r="92" spans="2:10" s="43" customFormat="1" ht="19.5" customHeight="1">
      <c r="B92" s="593" t="str">
        <f>IF(【6】見・契!B92="","",【6】見・契!B92)</f>
        <v/>
      </c>
      <c r="C92" s="1125" t="str">
        <f>IF(【6】見・契!C92="","",【6】見・契!C92)</f>
        <v/>
      </c>
      <c r="D92" s="1125"/>
      <c r="E92" s="410" t="str">
        <f>IF(【6】見・契!E92="","",【6】見・契!E92)</f>
        <v/>
      </c>
      <c r="F92" s="548" t="str">
        <f>IF(【6】見・契!F92="","",【6】見・契!F92)</f>
        <v/>
      </c>
      <c r="G92" s="623"/>
      <c r="H92" s="550" t="str">
        <f t="shared" si="2"/>
        <v/>
      </c>
      <c r="I92" s="551"/>
      <c r="J92" s="552" t="str">
        <f>IF(【6】見・契!J92="","",【6】見・契!J92)</f>
        <v/>
      </c>
    </row>
    <row r="93" spans="2:10" s="43" customFormat="1" ht="19.5" customHeight="1">
      <c r="B93" s="593" t="str">
        <f>IF(【6】見・契!B93="","",【6】見・契!B93)</f>
        <v/>
      </c>
      <c r="C93" s="1125" t="str">
        <f>IF(【6】見・契!C93="","",【6】見・契!C93)</f>
        <v/>
      </c>
      <c r="D93" s="1125"/>
      <c r="E93" s="410" t="str">
        <f>IF(【6】見・契!E93="","",【6】見・契!E93)</f>
        <v/>
      </c>
      <c r="F93" s="548" t="str">
        <f>IF(【6】見・契!F93="","",【6】見・契!F93)</f>
        <v/>
      </c>
      <c r="G93" s="623"/>
      <c r="H93" s="550" t="str">
        <f t="shared" si="2"/>
        <v/>
      </c>
      <c r="I93" s="551"/>
      <c r="J93" s="552" t="str">
        <f>IF(【6】見・契!J93="","",【6】見・契!J93)</f>
        <v/>
      </c>
    </row>
    <row r="94" spans="2:10" s="43" customFormat="1" ht="19.5" customHeight="1">
      <c r="B94" s="593" t="str">
        <f>IF(【6】見・契!B94="","",【6】見・契!B94)</f>
        <v/>
      </c>
      <c r="C94" s="1125" t="str">
        <f>IF(【6】見・契!C94="","",【6】見・契!C94)</f>
        <v/>
      </c>
      <c r="D94" s="1125"/>
      <c r="E94" s="410" t="str">
        <f>IF(【6】見・契!E94="","",【6】見・契!E94)</f>
        <v/>
      </c>
      <c r="F94" s="548" t="str">
        <f>IF(【6】見・契!F94="","",【6】見・契!F94)</f>
        <v/>
      </c>
      <c r="G94" s="623"/>
      <c r="H94" s="550" t="str">
        <f t="shared" si="2"/>
        <v/>
      </c>
      <c r="I94" s="551"/>
      <c r="J94" s="552" t="str">
        <f>IF(【6】見・契!J94="","",【6】見・契!J94)</f>
        <v/>
      </c>
    </row>
    <row r="95" spans="2:10" s="43" customFormat="1" ht="19.5" customHeight="1">
      <c r="B95" s="593" t="str">
        <f>IF(【6】見・契!B95="","",【6】見・契!B95)</f>
        <v/>
      </c>
      <c r="C95" s="1125" t="str">
        <f>IF(【6】見・契!C95="","",【6】見・契!C95)</f>
        <v/>
      </c>
      <c r="D95" s="1125"/>
      <c r="E95" s="410" t="str">
        <f>IF(【6】見・契!E95="","",【6】見・契!E95)</f>
        <v/>
      </c>
      <c r="F95" s="548" t="str">
        <f>IF(【6】見・契!F95="","",【6】見・契!F95)</f>
        <v/>
      </c>
      <c r="G95" s="623"/>
      <c r="H95" s="550" t="str">
        <f t="shared" si="2"/>
        <v/>
      </c>
      <c r="I95" s="551"/>
      <c r="J95" s="552" t="str">
        <f>IF(【6】見・契!J95="","",【6】見・契!J95)</f>
        <v/>
      </c>
    </row>
    <row r="96" spans="2:10" s="43" customFormat="1" ht="19.5" customHeight="1">
      <c r="B96" s="593" t="str">
        <f>IF(【6】見・契!B96="","",【6】見・契!B96)</f>
        <v/>
      </c>
      <c r="C96" s="1125" t="str">
        <f>IF(【6】見・契!C96="","",【6】見・契!C96)</f>
        <v/>
      </c>
      <c r="D96" s="1125"/>
      <c r="E96" s="410" t="str">
        <f>IF(【6】見・契!E96="","",【6】見・契!E96)</f>
        <v/>
      </c>
      <c r="F96" s="548" t="str">
        <f>IF(【6】見・契!F96="","",【6】見・契!F96)</f>
        <v/>
      </c>
      <c r="G96" s="623"/>
      <c r="H96" s="550" t="str">
        <f t="shared" si="2"/>
        <v/>
      </c>
      <c r="I96" s="551"/>
      <c r="J96" s="552" t="str">
        <f>IF(【6】見・契!J96="","",【6】見・契!J96)</f>
        <v/>
      </c>
    </row>
    <row r="97" spans="2:10" s="43" customFormat="1" ht="19.5" customHeight="1">
      <c r="B97" s="593" t="str">
        <f>IF(【6】見・契!B97="","",【6】見・契!B97)</f>
        <v/>
      </c>
      <c r="C97" s="1125" t="str">
        <f>IF(【6】見・契!C97="","",【6】見・契!C97)</f>
        <v/>
      </c>
      <c r="D97" s="1125"/>
      <c r="E97" s="410" t="str">
        <f>IF(【6】見・契!E97="","",【6】見・契!E97)</f>
        <v/>
      </c>
      <c r="F97" s="548" t="str">
        <f>IF(【6】見・契!F97="","",【6】見・契!F97)</f>
        <v/>
      </c>
      <c r="G97" s="623"/>
      <c r="H97" s="550" t="str">
        <f t="shared" si="2"/>
        <v/>
      </c>
      <c r="I97" s="551"/>
      <c r="J97" s="552" t="str">
        <f>IF(【6】見・契!J97="","",【6】見・契!J97)</f>
        <v/>
      </c>
    </row>
    <row r="98" spans="2:10" s="43" customFormat="1" ht="19.5" customHeight="1">
      <c r="B98" s="593" t="str">
        <f>IF(【6】見・契!B98="","",【6】見・契!B98)</f>
        <v/>
      </c>
      <c r="C98" s="1125" t="str">
        <f>IF(【6】見・契!C98="","",【6】見・契!C98)</f>
        <v/>
      </c>
      <c r="D98" s="1125"/>
      <c r="E98" s="410" t="str">
        <f>IF(【6】見・契!E98="","",【6】見・契!E98)</f>
        <v/>
      </c>
      <c r="F98" s="548" t="str">
        <f>IF(【6】見・契!F98="","",【6】見・契!F98)</f>
        <v/>
      </c>
      <c r="G98" s="623"/>
      <c r="H98" s="550" t="str">
        <f t="shared" si="2"/>
        <v/>
      </c>
      <c r="I98" s="551"/>
      <c r="J98" s="552" t="str">
        <f>IF(【6】見・契!J98="","",【6】見・契!J98)</f>
        <v/>
      </c>
    </row>
    <row r="99" spans="2:10" s="43" customFormat="1" ht="19.5" customHeight="1">
      <c r="B99" s="593" t="str">
        <f>IF(【6】見・契!B99="","",【6】見・契!B99)</f>
        <v/>
      </c>
      <c r="C99" s="1125" t="str">
        <f>IF(【6】見・契!C99="","",【6】見・契!C99)</f>
        <v/>
      </c>
      <c r="D99" s="1125"/>
      <c r="E99" s="410" t="str">
        <f>IF(【6】見・契!E99="","",【6】見・契!E99)</f>
        <v/>
      </c>
      <c r="F99" s="548" t="str">
        <f>IF(【6】見・契!F99="","",【6】見・契!F99)</f>
        <v/>
      </c>
      <c r="G99" s="623"/>
      <c r="H99" s="550" t="str">
        <f t="shared" si="2"/>
        <v/>
      </c>
      <c r="I99" s="551"/>
      <c r="J99" s="552" t="str">
        <f>IF(【6】見・契!J99="","",【6】見・契!J99)</f>
        <v/>
      </c>
    </row>
    <row r="100" spans="2:10" s="43" customFormat="1" ht="19.5" customHeight="1">
      <c r="B100" s="593" t="str">
        <f>IF(【6】見・契!B100="","",【6】見・契!B100)</f>
        <v/>
      </c>
      <c r="C100" s="1125" t="str">
        <f>IF(【6】見・契!C100="","",【6】見・契!C100)</f>
        <v/>
      </c>
      <c r="D100" s="1125"/>
      <c r="E100" s="410" t="str">
        <f>IF(【6】見・契!E100="","",【6】見・契!E100)</f>
        <v/>
      </c>
      <c r="F100" s="548" t="str">
        <f>IF(【6】見・契!F100="","",【6】見・契!F100)</f>
        <v/>
      </c>
      <c r="G100" s="623"/>
      <c r="H100" s="550" t="str">
        <f t="shared" si="2"/>
        <v/>
      </c>
      <c r="I100" s="551"/>
      <c r="J100" s="552" t="str">
        <f>IF(【6】見・契!J100="","",【6】見・契!J100)</f>
        <v/>
      </c>
    </row>
    <row r="101" spans="2:10" s="43" customFormat="1" ht="24.75" customHeight="1">
      <c r="B101" s="154"/>
      <c r="E101" s="155"/>
      <c r="F101" s="156"/>
      <c r="G101" s="157" t="s">
        <v>305</v>
      </c>
      <c r="H101" s="622">
        <f>SUM(H71:H100)</f>
        <v>0</v>
      </c>
      <c r="I101" s="726"/>
      <c r="J101" s="54"/>
    </row>
    <row r="102" spans="2:10" s="43" customFormat="1" ht="16.5" customHeight="1">
      <c r="B102" s="151" t="s">
        <v>365</v>
      </c>
      <c r="C102" s="151"/>
      <c r="F102" s="726"/>
      <c r="I102" s="143"/>
      <c r="J102" s="722" t="s">
        <v>212</v>
      </c>
    </row>
    <row r="103" spans="2:10" s="43" customFormat="1" ht="33" customHeight="1">
      <c r="B103" s="661" t="s">
        <v>256</v>
      </c>
      <c r="C103" s="976" t="s">
        <v>361</v>
      </c>
      <c r="D103" s="1127"/>
      <c r="E103" s="415" t="s">
        <v>281</v>
      </c>
      <c r="F103" s="426" t="s">
        <v>353</v>
      </c>
      <c r="G103" s="415" t="s">
        <v>362</v>
      </c>
      <c r="H103" s="543" t="s">
        <v>355</v>
      </c>
      <c r="I103" s="544" t="s">
        <v>356</v>
      </c>
      <c r="J103" s="443" t="s">
        <v>272</v>
      </c>
    </row>
    <row r="104" spans="2:10" s="43" customFormat="1" ht="19.5" customHeight="1">
      <c r="B104" s="593" t="str">
        <f>IF(【6】見・契!B104="","",【6】見・契!B104)</f>
        <v/>
      </c>
      <c r="C104" s="1125" t="str">
        <f>IF(【6】見・契!C104="","",【6】見・契!C104)</f>
        <v/>
      </c>
      <c r="D104" s="1125"/>
      <c r="E104" s="410" t="str">
        <f>IF(【6】見・契!E104="","",【6】見・契!E104)</f>
        <v/>
      </c>
      <c r="F104" s="548" t="str">
        <f>IF(【6】見・契!F104="","",【6】見・契!F104)</f>
        <v/>
      </c>
      <c r="G104" s="549" t="str">
        <f>IF(【6】見・契!G104="","",【6】見・契!G104)</f>
        <v/>
      </c>
      <c r="H104" s="550" t="str">
        <f>IFERROR(ROUND(IF(F104="","",IF(F104="10%税込",E104*G104/1.1,IF(F104="税抜",E104*G104))),0),"")</f>
        <v/>
      </c>
      <c r="I104" s="551"/>
      <c r="J104" s="552" t="str">
        <f>IF(【6】見・契!J104="","",【6】見・契!J104)</f>
        <v/>
      </c>
    </row>
    <row r="105" spans="2:10" s="43" customFormat="1" ht="19.5" customHeight="1">
      <c r="B105" s="593" t="str">
        <f>IF(【6】見・契!B105="","",【6】見・契!B105)</f>
        <v/>
      </c>
      <c r="C105" s="1125" t="str">
        <f>IF(【6】見・契!C105="","",【6】見・契!C105)</f>
        <v/>
      </c>
      <c r="D105" s="1125"/>
      <c r="E105" s="410" t="str">
        <f>IF(【6】見・契!E105="","",【6】見・契!E105)</f>
        <v/>
      </c>
      <c r="F105" s="548" t="str">
        <f>IF(【6】見・契!F105="","",【6】見・契!F105)</f>
        <v/>
      </c>
      <c r="G105" s="549" t="str">
        <f>IF(【6】見・契!G105="","",【6】見・契!G105)</f>
        <v/>
      </c>
      <c r="H105" s="550" t="str">
        <f t="shared" ref="H105:H133" si="3">IFERROR(ROUND(IF(F105="","",IF(F105="10%税込",E105*G105/1.1,IF(F105="税抜",E105*G105))),0),"")</f>
        <v/>
      </c>
      <c r="I105" s="551"/>
      <c r="J105" s="552" t="str">
        <f>IF(【6】見・契!J105="","",【6】見・契!J105)</f>
        <v/>
      </c>
    </row>
    <row r="106" spans="2:10" s="43" customFormat="1" ht="19.5" customHeight="1">
      <c r="B106" s="593" t="str">
        <f>IF(【6】見・契!B106="","",【6】見・契!B106)</f>
        <v/>
      </c>
      <c r="C106" s="1125" t="str">
        <f>IF(【6】見・契!C106="","",【6】見・契!C106)</f>
        <v/>
      </c>
      <c r="D106" s="1125"/>
      <c r="E106" s="410" t="str">
        <f>IF(【6】見・契!E106="","",【6】見・契!E106)</f>
        <v/>
      </c>
      <c r="F106" s="548" t="str">
        <f>IF(【6】見・契!F106="","",【6】見・契!F106)</f>
        <v/>
      </c>
      <c r="G106" s="549" t="str">
        <f>IF(【6】見・契!G106="","",【6】見・契!G106)</f>
        <v/>
      </c>
      <c r="H106" s="550" t="str">
        <f t="shared" si="3"/>
        <v/>
      </c>
      <c r="I106" s="551"/>
      <c r="J106" s="552" t="str">
        <f>IF(【6】見・契!J106="","",【6】見・契!J106)</f>
        <v/>
      </c>
    </row>
    <row r="107" spans="2:10" s="43" customFormat="1" ht="19.5" customHeight="1">
      <c r="B107" s="593" t="str">
        <f>IF(【6】見・契!B107="","",【6】見・契!B107)</f>
        <v/>
      </c>
      <c r="C107" s="1125" t="str">
        <f>IF(【6】見・契!C107="","",【6】見・契!C107)</f>
        <v/>
      </c>
      <c r="D107" s="1125"/>
      <c r="E107" s="410" t="str">
        <f>IF(【6】見・契!E107="","",【6】見・契!E107)</f>
        <v/>
      </c>
      <c r="F107" s="548" t="str">
        <f>IF(【6】見・契!F107="","",【6】見・契!F107)</f>
        <v/>
      </c>
      <c r="G107" s="549" t="str">
        <f>IF(【6】見・契!G107="","",【6】見・契!G107)</f>
        <v/>
      </c>
      <c r="H107" s="550" t="str">
        <f t="shared" si="3"/>
        <v/>
      </c>
      <c r="I107" s="551"/>
      <c r="J107" s="552" t="str">
        <f>IF(【6】見・契!J107="","",【6】見・契!J107)</f>
        <v/>
      </c>
    </row>
    <row r="108" spans="2:10" s="43" customFormat="1" ht="19.5" customHeight="1">
      <c r="B108" s="593" t="str">
        <f>IF(【6】見・契!B108="","",【6】見・契!B108)</f>
        <v/>
      </c>
      <c r="C108" s="1125" t="str">
        <f>IF(【6】見・契!C108="","",【6】見・契!C108)</f>
        <v/>
      </c>
      <c r="D108" s="1125"/>
      <c r="E108" s="410" t="str">
        <f>IF(【6】見・契!E108="","",【6】見・契!E108)</f>
        <v/>
      </c>
      <c r="F108" s="548" t="str">
        <f>IF(【6】見・契!F108="","",【6】見・契!F108)</f>
        <v/>
      </c>
      <c r="G108" s="549" t="str">
        <f>IF(【6】見・契!G108="","",【6】見・契!G108)</f>
        <v/>
      </c>
      <c r="H108" s="550" t="str">
        <f t="shared" si="3"/>
        <v/>
      </c>
      <c r="I108" s="551"/>
      <c r="J108" s="552" t="str">
        <f>IF(【6】見・契!J108="","",【6】見・契!J108)</f>
        <v/>
      </c>
    </row>
    <row r="109" spans="2:10" s="43" customFormat="1" ht="19.5" customHeight="1">
      <c r="B109" s="593" t="str">
        <f>IF(【6】見・契!B109="","",【6】見・契!B109)</f>
        <v/>
      </c>
      <c r="C109" s="1125" t="str">
        <f>IF(【6】見・契!C109="","",【6】見・契!C109)</f>
        <v/>
      </c>
      <c r="D109" s="1125"/>
      <c r="E109" s="410" t="str">
        <f>IF(【6】見・契!E109="","",【6】見・契!E109)</f>
        <v/>
      </c>
      <c r="F109" s="548" t="str">
        <f>IF(【6】見・契!F109="","",【6】見・契!F109)</f>
        <v/>
      </c>
      <c r="G109" s="549" t="str">
        <f>IF(【6】見・契!G109="","",【6】見・契!G109)</f>
        <v/>
      </c>
      <c r="H109" s="550" t="str">
        <f t="shared" si="3"/>
        <v/>
      </c>
      <c r="I109" s="551"/>
      <c r="J109" s="552" t="str">
        <f>IF(【6】見・契!J109="","",【6】見・契!J109)</f>
        <v/>
      </c>
    </row>
    <row r="110" spans="2:10" s="43" customFormat="1" ht="19.5" customHeight="1">
      <c r="B110" s="593" t="str">
        <f>IF(【6】見・契!B110="","",【6】見・契!B110)</f>
        <v/>
      </c>
      <c r="C110" s="1125" t="str">
        <f>IF(【6】見・契!C110="","",【6】見・契!C110)</f>
        <v/>
      </c>
      <c r="D110" s="1125"/>
      <c r="E110" s="410" t="str">
        <f>IF(【6】見・契!E110="","",【6】見・契!E110)</f>
        <v/>
      </c>
      <c r="F110" s="548" t="str">
        <f>IF(【6】見・契!F110="","",【6】見・契!F110)</f>
        <v/>
      </c>
      <c r="G110" s="549" t="str">
        <f>IF(【6】見・契!G110="","",【6】見・契!G110)</f>
        <v/>
      </c>
      <c r="H110" s="550" t="str">
        <f t="shared" si="3"/>
        <v/>
      </c>
      <c r="I110" s="551"/>
      <c r="J110" s="552" t="str">
        <f>IF(【6】見・契!J110="","",【6】見・契!J110)</f>
        <v/>
      </c>
    </row>
    <row r="111" spans="2:10" s="43" customFormat="1" ht="19.5" customHeight="1">
      <c r="B111" s="593" t="str">
        <f>IF(【6】見・契!B111="","",【6】見・契!B111)</f>
        <v/>
      </c>
      <c r="C111" s="1125" t="str">
        <f>IF(【6】見・契!C111="","",【6】見・契!C111)</f>
        <v/>
      </c>
      <c r="D111" s="1125"/>
      <c r="E111" s="410" t="str">
        <f>IF(【6】見・契!E111="","",【6】見・契!E111)</f>
        <v/>
      </c>
      <c r="F111" s="548" t="str">
        <f>IF(【6】見・契!F111="","",【6】見・契!F111)</f>
        <v/>
      </c>
      <c r="G111" s="549" t="str">
        <f>IF(【6】見・契!G111="","",【6】見・契!G111)</f>
        <v/>
      </c>
      <c r="H111" s="550" t="str">
        <f t="shared" si="3"/>
        <v/>
      </c>
      <c r="I111" s="551"/>
      <c r="J111" s="552" t="str">
        <f>IF(【6】見・契!J111="","",【6】見・契!J111)</f>
        <v/>
      </c>
    </row>
    <row r="112" spans="2:10" s="43" customFormat="1" ht="19.5" customHeight="1">
      <c r="B112" s="593" t="str">
        <f>IF(【6】見・契!B112="","",【6】見・契!B112)</f>
        <v/>
      </c>
      <c r="C112" s="1125" t="str">
        <f>IF(【6】見・契!C112="","",【6】見・契!C112)</f>
        <v/>
      </c>
      <c r="D112" s="1125"/>
      <c r="E112" s="410" t="str">
        <f>IF(【6】見・契!E112="","",【6】見・契!E112)</f>
        <v/>
      </c>
      <c r="F112" s="548" t="str">
        <f>IF(【6】見・契!F112="","",【6】見・契!F112)</f>
        <v/>
      </c>
      <c r="G112" s="549" t="str">
        <f>IF(【6】見・契!G112="","",【6】見・契!G112)</f>
        <v/>
      </c>
      <c r="H112" s="550" t="str">
        <f t="shared" si="3"/>
        <v/>
      </c>
      <c r="I112" s="551"/>
      <c r="J112" s="552" t="str">
        <f>IF(【6】見・契!J112="","",【6】見・契!J112)</f>
        <v/>
      </c>
    </row>
    <row r="113" spans="2:10" s="43" customFormat="1" ht="19.5" customHeight="1">
      <c r="B113" s="593" t="str">
        <f>IF(【6】見・契!B113="","",【6】見・契!B113)</f>
        <v/>
      </c>
      <c r="C113" s="1125" t="str">
        <f>IF(【6】見・契!C113="","",【6】見・契!C113)</f>
        <v/>
      </c>
      <c r="D113" s="1125"/>
      <c r="E113" s="410" t="str">
        <f>IF(【6】見・契!E113="","",【6】見・契!E113)</f>
        <v/>
      </c>
      <c r="F113" s="548" t="str">
        <f>IF(【6】見・契!F113="","",【6】見・契!F113)</f>
        <v/>
      </c>
      <c r="G113" s="549" t="str">
        <f>IF(【6】見・契!G113="","",【6】見・契!G113)</f>
        <v/>
      </c>
      <c r="H113" s="550" t="str">
        <f t="shared" si="3"/>
        <v/>
      </c>
      <c r="I113" s="551"/>
      <c r="J113" s="552" t="str">
        <f>IF(【6】見・契!J113="","",【6】見・契!J113)</f>
        <v/>
      </c>
    </row>
    <row r="114" spans="2:10" s="43" customFormat="1" ht="19.5" customHeight="1">
      <c r="B114" s="593" t="str">
        <f>IF(【6】見・契!B114="","",【6】見・契!B114)</f>
        <v/>
      </c>
      <c r="C114" s="1125" t="str">
        <f>IF(【6】見・契!C114="","",【6】見・契!C114)</f>
        <v/>
      </c>
      <c r="D114" s="1125"/>
      <c r="E114" s="410" t="str">
        <f>IF(【6】見・契!E114="","",【6】見・契!E114)</f>
        <v/>
      </c>
      <c r="F114" s="548" t="str">
        <f>IF(【6】見・契!F114="","",【6】見・契!F114)</f>
        <v/>
      </c>
      <c r="G114" s="549" t="str">
        <f>IF(【6】見・契!G114="","",【6】見・契!G114)</f>
        <v/>
      </c>
      <c r="H114" s="550" t="str">
        <f t="shared" si="3"/>
        <v/>
      </c>
      <c r="I114" s="551"/>
      <c r="J114" s="552" t="str">
        <f>IF(【6】見・契!J114="","",【6】見・契!J114)</f>
        <v/>
      </c>
    </row>
    <row r="115" spans="2:10" s="43" customFormat="1" ht="19.5" customHeight="1">
      <c r="B115" s="593" t="str">
        <f>IF(【6】見・契!B115="","",【6】見・契!B115)</f>
        <v/>
      </c>
      <c r="C115" s="1125" t="str">
        <f>IF(【6】見・契!C115="","",【6】見・契!C115)</f>
        <v/>
      </c>
      <c r="D115" s="1125"/>
      <c r="E115" s="410" t="str">
        <f>IF(【6】見・契!E115="","",【6】見・契!E115)</f>
        <v/>
      </c>
      <c r="F115" s="548" t="str">
        <f>IF(【6】見・契!F115="","",【6】見・契!F115)</f>
        <v/>
      </c>
      <c r="G115" s="549" t="str">
        <f>IF(【6】見・契!G115="","",【6】見・契!G115)</f>
        <v/>
      </c>
      <c r="H115" s="550" t="str">
        <f t="shared" si="3"/>
        <v/>
      </c>
      <c r="I115" s="551"/>
      <c r="J115" s="552" t="str">
        <f>IF(【6】見・契!J115="","",【6】見・契!J115)</f>
        <v/>
      </c>
    </row>
    <row r="116" spans="2:10" s="43" customFormat="1" ht="19.5" customHeight="1">
      <c r="B116" s="593" t="str">
        <f>IF(【6】見・契!B116="","",【6】見・契!B116)</f>
        <v/>
      </c>
      <c r="C116" s="1125" t="str">
        <f>IF(【6】見・契!C116="","",【6】見・契!C116)</f>
        <v/>
      </c>
      <c r="D116" s="1125"/>
      <c r="E116" s="410" t="str">
        <f>IF(【6】見・契!E116="","",【6】見・契!E116)</f>
        <v/>
      </c>
      <c r="F116" s="548" t="str">
        <f>IF(【6】見・契!F116="","",【6】見・契!F116)</f>
        <v/>
      </c>
      <c r="G116" s="549" t="str">
        <f>IF(【6】見・契!G116="","",【6】見・契!G116)</f>
        <v/>
      </c>
      <c r="H116" s="550" t="str">
        <f t="shared" si="3"/>
        <v/>
      </c>
      <c r="I116" s="551"/>
      <c r="J116" s="552" t="str">
        <f>IF(【6】見・契!J116="","",【6】見・契!J116)</f>
        <v/>
      </c>
    </row>
    <row r="117" spans="2:10" s="43" customFormat="1" ht="19.5" customHeight="1">
      <c r="B117" s="593" t="str">
        <f>IF(【6】見・契!B117="","",【6】見・契!B117)</f>
        <v/>
      </c>
      <c r="C117" s="1125" t="str">
        <f>IF(【6】見・契!C117="","",【6】見・契!C117)</f>
        <v/>
      </c>
      <c r="D117" s="1125"/>
      <c r="E117" s="410" t="str">
        <f>IF(【6】見・契!E117="","",【6】見・契!E117)</f>
        <v/>
      </c>
      <c r="F117" s="548" t="str">
        <f>IF(【6】見・契!F117="","",【6】見・契!F117)</f>
        <v/>
      </c>
      <c r="G117" s="549" t="str">
        <f>IF(【6】見・契!G117="","",【6】見・契!G117)</f>
        <v/>
      </c>
      <c r="H117" s="550" t="str">
        <f t="shared" si="3"/>
        <v/>
      </c>
      <c r="I117" s="551"/>
      <c r="J117" s="552" t="str">
        <f>IF(【6】見・契!J117="","",【6】見・契!J117)</f>
        <v/>
      </c>
    </row>
    <row r="118" spans="2:10" s="43" customFormat="1" ht="19.5" customHeight="1">
      <c r="B118" s="593" t="str">
        <f>IF(【6】見・契!B118="","",【6】見・契!B118)</f>
        <v/>
      </c>
      <c r="C118" s="1125" t="str">
        <f>IF(【6】見・契!C118="","",【6】見・契!C118)</f>
        <v/>
      </c>
      <c r="D118" s="1125"/>
      <c r="E118" s="410" t="str">
        <f>IF(【6】見・契!E118="","",【6】見・契!E118)</f>
        <v/>
      </c>
      <c r="F118" s="548" t="str">
        <f>IF(【6】見・契!F118="","",【6】見・契!F118)</f>
        <v/>
      </c>
      <c r="G118" s="549" t="str">
        <f>IF(【6】見・契!G118="","",【6】見・契!G118)</f>
        <v/>
      </c>
      <c r="H118" s="550" t="str">
        <f t="shared" si="3"/>
        <v/>
      </c>
      <c r="I118" s="551"/>
      <c r="J118" s="552" t="str">
        <f>IF(【6】見・契!J118="","",【6】見・契!J118)</f>
        <v/>
      </c>
    </row>
    <row r="119" spans="2:10" s="43" customFormat="1" ht="19.5" customHeight="1">
      <c r="B119" s="593" t="str">
        <f>IF(【6】見・契!B119="","",【6】見・契!B119)</f>
        <v/>
      </c>
      <c r="C119" s="1125" t="str">
        <f>IF(【6】見・契!C119="","",【6】見・契!C119)</f>
        <v/>
      </c>
      <c r="D119" s="1125"/>
      <c r="E119" s="410" t="str">
        <f>IF(【6】見・契!E119="","",【6】見・契!E119)</f>
        <v/>
      </c>
      <c r="F119" s="548" t="str">
        <f>IF(【6】見・契!F119="","",【6】見・契!F119)</f>
        <v/>
      </c>
      <c r="G119" s="549" t="str">
        <f>IF(【6】見・契!G119="","",【6】見・契!G119)</f>
        <v/>
      </c>
      <c r="H119" s="550" t="str">
        <f t="shared" si="3"/>
        <v/>
      </c>
      <c r="I119" s="551"/>
      <c r="J119" s="552" t="str">
        <f>IF(【6】見・契!J119="","",【6】見・契!J119)</f>
        <v/>
      </c>
    </row>
    <row r="120" spans="2:10" s="43" customFormat="1" ht="19.5" customHeight="1">
      <c r="B120" s="593" t="str">
        <f>IF(【6】見・契!B120="","",【6】見・契!B120)</f>
        <v/>
      </c>
      <c r="C120" s="1125" t="str">
        <f>IF(【6】見・契!C120="","",【6】見・契!C120)</f>
        <v/>
      </c>
      <c r="D120" s="1125"/>
      <c r="E120" s="410" t="str">
        <f>IF(【6】見・契!E120="","",【6】見・契!E120)</f>
        <v/>
      </c>
      <c r="F120" s="548" t="str">
        <f>IF(【6】見・契!F120="","",【6】見・契!F120)</f>
        <v/>
      </c>
      <c r="G120" s="549" t="str">
        <f>IF(【6】見・契!G120="","",【6】見・契!G120)</f>
        <v/>
      </c>
      <c r="H120" s="550" t="str">
        <f t="shared" si="3"/>
        <v/>
      </c>
      <c r="I120" s="551"/>
      <c r="J120" s="552" t="str">
        <f>IF(【6】見・契!J120="","",【6】見・契!J120)</f>
        <v/>
      </c>
    </row>
    <row r="121" spans="2:10" s="43" customFormat="1" ht="19.5" customHeight="1">
      <c r="B121" s="593" t="str">
        <f>IF(【6】見・契!B121="","",【6】見・契!B121)</f>
        <v/>
      </c>
      <c r="C121" s="1125" t="str">
        <f>IF(【6】見・契!C121="","",【6】見・契!C121)</f>
        <v/>
      </c>
      <c r="D121" s="1125"/>
      <c r="E121" s="410" t="str">
        <f>IF(【6】見・契!E121="","",【6】見・契!E121)</f>
        <v/>
      </c>
      <c r="F121" s="548" t="str">
        <f>IF(【6】見・契!F121="","",【6】見・契!F121)</f>
        <v/>
      </c>
      <c r="G121" s="549" t="str">
        <f>IF(【6】見・契!G121="","",【6】見・契!G121)</f>
        <v/>
      </c>
      <c r="H121" s="550" t="str">
        <f t="shared" si="3"/>
        <v/>
      </c>
      <c r="I121" s="551"/>
      <c r="J121" s="552" t="str">
        <f>IF(【6】見・契!J121="","",【6】見・契!J121)</f>
        <v/>
      </c>
    </row>
    <row r="122" spans="2:10" s="43" customFormat="1" ht="19.5" customHeight="1">
      <c r="B122" s="593" t="str">
        <f>IF(【6】見・契!B122="","",【6】見・契!B122)</f>
        <v/>
      </c>
      <c r="C122" s="1125" t="str">
        <f>IF(【6】見・契!C122="","",【6】見・契!C122)</f>
        <v/>
      </c>
      <c r="D122" s="1125"/>
      <c r="E122" s="410" t="str">
        <f>IF(【6】見・契!E122="","",【6】見・契!E122)</f>
        <v/>
      </c>
      <c r="F122" s="548" t="str">
        <f>IF(【6】見・契!F122="","",【6】見・契!F122)</f>
        <v/>
      </c>
      <c r="G122" s="549" t="str">
        <f>IF(【6】見・契!G122="","",【6】見・契!G122)</f>
        <v/>
      </c>
      <c r="H122" s="550" t="str">
        <f t="shared" si="3"/>
        <v/>
      </c>
      <c r="I122" s="551"/>
      <c r="J122" s="552" t="str">
        <f>IF(【6】見・契!J122="","",【6】見・契!J122)</f>
        <v/>
      </c>
    </row>
    <row r="123" spans="2:10" s="43" customFormat="1" ht="19.5" customHeight="1">
      <c r="B123" s="593" t="str">
        <f>IF(【6】見・契!B123="","",【6】見・契!B123)</f>
        <v/>
      </c>
      <c r="C123" s="1125" t="str">
        <f>IF(【6】見・契!C123="","",【6】見・契!C123)</f>
        <v/>
      </c>
      <c r="D123" s="1125"/>
      <c r="E123" s="410" t="str">
        <f>IF(【6】見・契!E123="","",【6】見・契!E123)</f>
        <v/>
      </c>
      <c r="F123" s="548" t="str">
        <f>IF(【6】見・契!F123="","",【6】見・契!F123)</f>
        <v/>
      </c>
      <c r="G123" s="549" t="str">
        <f>IF(【6】見・契!G123="","",【6】見・契!G123)</f>
        <v/>
      </c>
      <c r="H123" s="550" t="str">
        <f t="shared" si="3"/>
        <v/>
      </c>
      <c r="I123" s="551"/>
      <c r="J123" s="552" t="str">
        <f>IF(【6】見・契!J123="","",【6】見・契!J123)</f>
        <v/>
      </c>
    </row>
    <row r="124" spans="2:10" s="43" customFormat="1" ht="19.5" customHeight="1">
      <c r="B124" s="593" t="str">
        <f>IF(【6】見・契!B124="","",【6】見・契!B124)</f>
        <v/>
      </c>
      <c r="C124" s="1125" t="str">
        <f>IF(【6】見・契!C124="","",【6】見・契!C124)</f>
        <v/>
      </c>
      <c r="D124" s="1125"/>
      <c r="E124" s="410" t="str">
        <f>IF(【6】見・契!E124="","",【6】見・契!E124)</f>
        <v/>
      </c>
      <c r="F124" s="548" t="str">
        <f>IF(【6】見・契!F124="","",【6】見・契!F124)</f>
        <v/>
      </c>
      <c r="G124" s="549" t="str">
        <f>IF(【6】見・契!G124="","",【6】見・契!G124)</f>
        <v/>
      </c>
      <c r="H124" s="550" t="str">
        <f t="shared" si="3"/>
        <v/>
      </c>
      <c r="I124" s="551"/>
      <c r="J124" s="552" t="str">
        <f>IF(【6】見・契!J124="","",【6】見・契!J124)</f>
        <v/>
      </c>
    </row>
    <row r="125" spans="2:10" s="43" customFormat="1" ht="19.5" customHeight="1">
      <c r="B125" s="593" t="str">
        <f>IF(【6】見・契!B125="","",【6】見・契!B125)</f>
        <v/>
      </c>
      <c r="C125" s="1125" t="str">
        <f>IF(【6】見・契!C125="","",【6】見・契!C125)</f>
        <v/>
      </c>
      <c r="D125" s="1125"/>
      <c r="E125" s="410" t="str">
        <f>IF(【6】見・契!E125="","",【6】見・契!E125)</f>
        <v/>
      </c>
      <c r="F125" s="548" t="str">
        <f>IF(【6】見・契!F125="","",【6】見・契!F125)</f>
        <v/>
      </c>
      <c r="G125" s="549" t="str">
        <f>IF(【6】見・契!G125="","",【6】見・契!G125)</f>
        <v/>
      </c>
      <c r="H125" s="550" t="str">
        <f t="shared" si="3"/>
        <v/>
      </c>
      <c r="I125" s="551"/>
      <c r="J125" s="552" t="str">
        <f>IF(【6】見・契!J125="","",【6】見・契!J125)</f>
        <v/>
      </c>
    </row>
    <row r="126" spans="2:10" s="43" customFormat="1" ht="19.5" customHeight="1">
      <c r="B126" s="593" t="str">
        <f>IF(【6】見・契!B126="","",【6】見・契!B126)</f>
        <v/>
      </c>
      <c r="C126" s="1125" t="str">
        <f>IF(【6】見・契!C126="","",【6】見・契!C126)</f>
        <v/>
      </c>
      <c r="D126" s="1125"/>
      <c r="E126" s="410" t="str">
        <f>IF(【6】見・契!E126="","",【6】見・契!E126)</f>
        <v/>
      </c>
      <c r="F126" s="548" t="str">
        <f>IF(【6】見・契!F126="","",【6】見・契!F126)</f>
        <v/>
      </c>
      <c r="G126" s="549" t="str">
        <f>IF(【6】見・契!G126="","",【6】見・契!G126)</f>
        <v/>
      </c>
      <c r="H126" s="550" t="str">
        <f t="shared" si="3"/>
        <v/>
      </c>
      <c r="I126" s="551"/>
      <c r="J126" s="552" t="str">
        <f>IF(【6】見・契!J126="","",【6】見・契!J126)</f>
        <v/>
      </c>
    </row>
    <row r="127" spans="2:10" s="43" customFormat="1" ht="19.5" customHeight="1">
      <c r="B127" s="593" t="str">
        <f>IF(【6】見・契!B127="","",【6】見・契!B127)</f>
        <v/>
      </c>
      <c r="C127" s="1125" t="str">
        <f>IF(【6】見・契!C127="","",【6】見・契!C127)</f>
        <v/>
      </c>
      <c r="D127" s="1125"/>
      <c r="E127" s="410" t="str">
        <f>IF(【6】見・契!E127="","",【6】見・契!E127)</f>
        <v/>
      </c>
      <c r="F127" s="548" t="str">
        <f>IF(【6】見・契!F127="","",【6】見・契!F127)</f>
        <v/>
      </c>
      <c r="G127" s="549" t="str">
        <f>IF(【6】見・契!G127="","",【6】見・契!G127)</f>
        <v/>
      </c>
      <c r="H127" s="550" t="str">
        <f t="shared" si="3"/>
        <v/>
      </c>
      <c r="I127" s="551"/>
      <c r="J127" s="552" t="str">
        <f>IF(【6】見・契!J127="","",【6】見・契!J127)</f>
        <v/>
      </c>
    </row>
    <row r="128" spans="2:10" s="43" customFormat="1" ht="19.5" customHeight="1">
      <c r="B128" s="593" t="str">
        <f>IF(【6】見・契!B128="","",【6】見・契!B128)</f>
        <v/>
      </c>
      <c r="C128" s="1125" t="str">
        <f>IF(【6】見・契!C128="","",【6】見・契!C128)</f>
        <v/>
      </c>
      <c r="D128" s="1125"/>
      <c r="E128" s="410" t="str">
        <f>IF(【6】見・契!E128="","",【6】見・契!E128)</f>
        <v/>
      </c>
      <c r="F128" s="548" t="str">
        <f>IF(【6】見・契!F128="","",【6】見・契!F128)</f>
        <v/>
      </c>
      <c r="G128" s="549" t="str">
        <f>IF(【6】見・契!G128="","",【6】見・契!G128)</f>
        <v/>
      </c>
      <c r="H128" s="550" t="str">
        <f t="shared" si="3"/>
        <v/>
      </c>
      <c r="I128" s="551"/>
      <c r="J128" s="552" t="str">
        <f>IF(【6】見・契!J128="","",【6】見・契!J128)</f>
        <v/>
      </c>
    </row>
    <row r="129" spans="2:10" s="43" customFormat="1" ht="19.5" customHeight="1">
      <c r="B129" s="593" t="str">
        <f>IF(【6】見・契!B129="","",【6】見・契!B129)</f>
        <v/>
      </c>
      <c r="C129" s="1125" t="str">
        <f>IF(【6】見・契!C129="","",【6】見・契!C129)</f>
        <v/>
      </c>
      <c r="D129" s="1125"/>
      <c r="E129" s="410" t="str">
        <f>IF(【6】見・契!E129="","",【6】見・契!E129)</f>
        <v/>
      </c>
      <c r="F129" s="548" t="str">
        <f>IF(【6】見・契!F129="","",【6】見・契!F129)</f>
        <v/>
      </c>
      <c r="G129" s="549" t="str">
        <f>IF(【6】見・契!G129="","",【6】見・契!G129)</f>
        <v/>
      </c>
      <c r="H129" s="550" t="str">
        <f t="shared" si="3"/>
        <v/>
      </c>
      <c r="I129" s="551"/>
      <c r="J129" s="552" t="str">
        <f>IF(【6】見・契!J129="","",【6】見・契!J129)</f>
        <v/>
      </c>
    </row>
    <row r="130" spans="2:10" s="43" customFormat="1" ht="19.5" customHeight="1">
      <c r="B130" s="593" t="str">
        <f>IF(【6】見・契!B130="","",【6】見・契!B130)</f>
        <v/>
      </c>
      <c r="C130" s="1125" t="str">
        <f>IF(【6】見・契!C130="","",【6】見・契!C130)</f>
        <v/>
      </c>
      <c r="D130" s="1125"/>
      <c r="E130" s="410" t="str">
        <f>IF(【6】見・契!E130="","",【6】見・契!E130)</f>
        <v/>
      </c>
      <c r="F130" s="548" t="str">
        <f>IF(【6】見・契!F130="","",【6】見・契!F130)</f>
        <v/>
      </c>
      <c r="G130" s="549" t="str">
        <f>IF(【6】見・契!G130="","",【6】見・契!G130)</f>
        <v/>
      </c>
      <c r="H130" s="550" t="str">
        <f t="shared" si="3"/>
        <v/>
      </c>
      <c r="I130" s="551"/>
      <c r="J130" s="552" t="str">
        <f>IF(【6】見・契!J130="","",【6】見・契!J130)</f>
        <v/>
      </c>
    </row>
    <row r="131" spans="2:10" s="43" customFormat="1" ht="19.5" customHeight="1">
      <c r="B131" s="593" t="str">
        <f>IF(【6】見・契!B131="","",【6】見・契!B131)</f>
        <v/>
      </c>
      <c r="C131" s="1125" t="str">
        <f>IF(【6】見・契!C131="","",【6】見・契!C131)</f>
        <v/>
      </c>
      <c r="D131" s="1125"/>
      <c r="E131" s="410" t="str">
        <f>IF(【6】見・契!E131="","",【6】見・契!E131)</f>
        <v/>
      </c>
      <c r="F131" s="548" t="str">
        <f>IF(【6】見・契!F131="","",【6】見・契!F131)</f>
        <v/>
      </c>
      <c r="G131" s="549" t="str">
        <f>IF(【6】見・契!G131="","",【6】見・契!G131)</f>
        <v/>
      </c>
      <c r="H131" s="550" t="str">
        <f t="shared" si="3"/>
        <v/>
      </c>
      <c r="I131" s="551"/>
      <c r="J131" s="552" t="str">
        <f>IF(【6】見・契!J131="","",【6】見・契!J131)</f>
        <v/>
      </c>
    </row>
    <row r="132" spans="2:10" s="43" customFormat="1" ht="19.5" customHeight="1">
      <c r="B132" s="593" t="str">
        <f>IF(【6】見・契!B132="","",【6】見・契!B132)</f>
        <v/>
      </c>
      <c r="C132" s="1125" t="str">
        <f>IF(【6】見・契!C132="","",【6】見・契!C132)</f>
        <v/>
      </c>
      <c r="D132" s="1125"/>
      <c r="E132" s="410" t="str">
        <f>IF(【6】見・契!E132="","",【6】見・契!E132)</f>
        <v/>
      </c>
      <c r="F132" s="548" t="str">
        <f>IF(【6】見・契!F132="","",【6】見・契!F132)</f>
        <v/>
      </c>
      <c r="G132" s="549" t="str">
        <f>IF(【6】見・契!G132="","",【6】見・契!G132)</f>
        <v/>
      </c>
      <c r="H132" s="550" t="str">
        <f t="shared" si="3"/>
        <v/>
      </c>
      <c r="I132" s="551"/>
      <c r="J132" s="552" t="str">
        <f>IF(【6】見・契!J132="","",【6】見・契!J132)</f>
        <v/>
      </c>
    </row>
    <row r="133" spans="2:10" s="43" customFormat="1" ht="19.5" customHeight="1">
      <c r="B133" s="593" t="str">
        <f>IF(【6】見・契!B133="","",【6】見・契!B133)</f>
        <v/>
      </c>
      <c r="C133" s="1125" t="str">
        <f>IF(【6】見・契!C133="","",【6】見・契!C133)</f>
        <v/>
      </c>
      <c r="D133" s="1125"/>
      <c r="E133" s="410" t="str">
        <f>IF(【6】見・契!E133="","",【6】見・契!E133)</f>
        <v/>
      </c>
      <c r="F133" s="548" t="str">
        <f>IF(【6】見・契!F133="","",【6】見・契!F133)</f>
        <v/>
      </c>
      <c r="G133" s="549" t="str">
        <f>IF(【6】見・契!G133="","",【6】見・契!G133)</f>
        <v/>
      </c>
      <c r="H133" s="550" t="str">
        <f t="shared" si="3"/>
        <v/>
      </c>
      <c r="I133" s="551"/>
      <c r="J133" s="552" t="str">
        <f>IF(【6】見・契!J133="","",【6】見・契!J133)</f>
        <v/>
      </c>
    </row>
    <row r="134" spans="2:10" s="43" customFormat="1" ht="24" customHeight="1">
      <c r="B134" s="154"/>
      <c r="E134" s="155"/>
      <c r="F134" s="156"/>
      <c r="G134" s="157" t="s">
        <v>305</v>
      </c>
      <c r="H134" s="622">
        <f>SUM(H104:H133)</f>
        <v>0</v>
      </c>
      <c r="I134" s="726"/>
      <c r="J134" s="54"/>
    </row>
    <row r="135" spans="2:10" ht="16.5" customHeight="1">
      <c r="B135" s="146" t="s">
        <v>513</v>
      </c>
      <c r="C135" s="146"/>
      <c r="D135" s="144"/>
      <c r="F135" s="143"/>
      <c r="H135" s="148"/>
      <c r="J135" s="722" t="s">
        <v>212</v>
      </c>
    </row>
    <row r="136" spans="2:10" ht="32.25" customHeight="1">
      <c r="B136" s="543" t="s">
        <v>367</v>
      </c>
      <c r="C136" s="981" t="s">
        <v>368</v>
      </c>
      <c r="D136" s="982"/>
      <c r="E136" s="403" t="s">
        <v>281</v>
      </c>
      <c r="F136" s="426" t="s">
        <v>353</v>
      </c>
      <c r="G136" s="543" t="s">
        <v>354</v>
      </c>
      <c r="H136" s="543" t="s">
        <v>355</v>
      </c>
      <c r="I136" s="544" t="s">
        <v>356</v>
      </c>
      <c r="J136" s="443" t="s">
        <v>272</v>
      </c>
    </row>
    <row r="137" spans="2:10" ht="19.5" customHeight="1">
      <c r="B137" s="594" t="str">
        <f>IF(【6】見・契!B137="","",【6】見・契!B137)</f>
        <v/>
      </c>
      <c r="C137" s="1126" t="str">
        <f>IF(【6】見・契!C137="","",【6】見・契!C137)</f>
        <v/>
      </c>
      <c r="D137" s="1126"/>
      <c r="E137" s="410" t="str">
        <f>IF(【6】見・契!E137="","",【6】見・契!E137)</f>
        <v/>
      </c>
      <c r="F137" s="548" t="str">
        <f>IF(【6】見・契!F137="","",【6】見・契!F137)</f>
        <v/>
      </c>
      <c r="G137" s="549" t="str">
        <f>IF(【6】見・契!G137="","",【6】見・契!G137)</f>
        <v/>
      </c>
      <c r="H137" s="550" t="str">
        <f>IFERROR(ROUND(IF(F137="","",IF(F137="10%税込",E137*G137/1.1,IF(F137="税抜",E137*G137))),0),"")</f>
        <v/>
      </c>
      <c r="I137" s="551"/>
      <c r="J137" s="552" t="str">
        <f>IF(【6】見・契!J137="","",【6】見・契!J137)</f>
        <v/>
      </c>
    </row>
    <row r="138" spans="2:10" ht="19.5" customHeight="1">
      <c r="B138" s="594" t="str">
        <f>IF(【6】見・契!B138="","",【6】見・契!B138)</f>
        <v/>
      </c>
      <c r="C138" s="1126" t="str">
        <f>IF(【6】見・契!C138="","",【6】見・契!C138)</f>
        <v/>
      </c>
      <c r="D138" s="1126"/>
      <c r="E138" s="410" t="str">
        <f>IF(【6】見・契!E138="","",【6】見・契!E138)</f>
        <v/>
      </c>
      <c r="F138" s="548" t="str">
        <f>IF(【6】見・契!F138="","",【6】見・契!F138)</f>
        <v/>
      </c>
      <c r="G138" s="549" t="str">
        <f>IF(【6】見・契!G138="","",【6】見・契!G138)</f>
        <v/>
      </c>
      <c r="H138" s="550" t="str">
        <f t="shared" ref="H138:H146" si="4">IFERROR(ROUND(IF(F138="","",IF(F138="10%税込",E138*G138/1.1,IF(F138="税抜",E138*G138))),0),"")</f>
        <v/>
      </c>
      <c r="I138" s="551"/>
      <c r="J138" s="552" t="str">
        <f>IF(【6】見・契!J138="","",【6】見・契!J138)</f>
        <v/>
      </c>
    </row>
    <row r="139" spans="2:10" ht="19.5" customHeight="1">
      <c r="B139" s="594" t="str">
        <f>IF(【6】見・契!B139="","",【6】見・契!B139)</f>
        <v/>
      </c>
      <c r="C139" s="1126" t="str">
        <f>IF(【6】見・契!C139="","",【6】見・契!C139)</f>
        <v/>
      </c>
      <c r="D139" s="1126"/>
      <c r="E139" s="410" t="str">
        <f>IF(【6】見・契!E139="","",【6】見・契!E139)</f>
        <v/>
      </c>
      <c r="F139" s="548" t="str">
        <f>IF(【6】見・契!F139="","",【6】見・契!F139)</f>
        <v/>
      </c>
      <c r="G139" s="549" t="str">
        <f>IF(【6】見・契!G139="","",【6】見・契!G139)</f>
        <v/>
      </c>
      <c r="H139" s="550" t="str">
        <f t="shared" si="4"/>
        <v/>
      </c>
      <c r="I139" s="551"/>
      <c r="J139" s="552" t="str">
        <f>IF(【6】見・契!J139="","",【6】見・契!J139)</f>
        <v/>
      </c>
    </row>
    <row r="140" spans="2:10" ht="19.5" customHeight="1">
      <c r="B140" s="594" t="str">
        <f>IF(【6】見・契!B140="","",【6】見・契!B140)</f>
        <v/>
      </c>
      <c r="C140" s="1126" t="str">
        <f>IF(【6】見・契!C140="","",【6】見・契!C140)</f>
        <v/>
      </c>
      <c r="D140" s="1126"/>
      <c r="E140" s="410" t="str">
        <f>IF(【6】見・契!E140="","",【6】見・契!E140)</f>
        <v/>
      </c>
      <c r="F140" s="548" t="str">
        <f>IF(【6】見・契!F140="","",【6】見・契!F140)</f>
        <v/>
      </c>
      <c r="G140" s="549" t="str">
        <f>IF(【6】見・契!G140="","",【6】見・契!G140)</f>
        <v/>
      </c>
      <c r="H140" s="550" t="str">
        <f t="shared" si="4"/>
        <v/>
      </c>
      <c r="I140" s="551"/>
      <c r="J140" s="552" t="str">
        <f>IF(【6】見・契!J140="","",【6】見・契!J140)</f>
        <v/>
      </c>
    </row>
    <row r="141" spans="2:10" ht="19.5" customHeight="1">
      <c r="B141" s="594" t="str">
        <f>IF(【6】見・契!B141="","",【6】見・契!B141)</f>
        <v/>
      </c>
      <c r="C141" s="1126" t="str">
        <f>IF(【6】見・契!C141="","",【6】見・契!C141)</f>
        <v/>
      </c>
      <c r="D141" s="1126"/>
      <c r="E141" s="410" t="str">
        <f>IF(【6】見・契!E141="","",【6】見・契!E141)</f>
        <v/>
      </c>
      <c r="F141" s="548" t="str">
        <f>IF(【6】見・契!F141="","",【6】見・契!F141)</f>
        <v/>
      </c>
      <c r="G141" s="549" t="str">
        <f>IF(【6】見・契!G141="","",【6】見・契!G141)</f>
        <v/>
      </c>
      <c r="H141" s="550" t="str">
        <f t="shared" si="4"/>
        <v/>
      </c>
      <c r="I141" s="551"/>
      <c r="J141" s="552" t="str">
        <f>IF(【6】見・契!J141="","",【6】見・契!J141)</f>
        <v/>
      </c>
    </row>
    <row r="142" spans="2:10" ht="19.5" customHeight="1">
      <c r="B142" s="594" t="str">
        <f>IF(【6】見・契!B142="","",【6】見・契!B142)</f>
        <v/>
      </c>
      <c r="C142" s="1126" t="str">
        <f>IF(【6】見・契!C142="","",【6】見・契!C142)</f>
        <v/>
      </c>
      <c r="D142" s="1126"/>
      <c r="E142" s="410" t="str">
        <f>IF(【6】見・契!E142="","",【6】見・契!E142)</f>
        <v/>
      </c>
      <c r="F142" s="548" t="str">
        <f>IF(【6】見・契!F142="","",【6】見・契!F142)</f>
        <v/>
      </c>
      <c r="G142" s="549" t="str">
        <f>IF(【6】見・契!G142="","",【6】見・契!G142)</f>
        <v/>
      </c>
      <c r="H142" s="550" t="str">
        <f t="shared" si="4"/>
        <v/>
      </c>
      <c r="I142" s="551"/>
      <c r="J142" s="552" t="str">
        <f>IF(【6】見・契!J142="","",【6】見・契!J142)</f>
        <v/>
      </c>
    </row>
    <row r="143" spans="2:10" ht="19.5" customHeight="1">
      <c r="B143" s="594" t="str">
        <f>IF(【6】見・契!B143="","",【6】見・契!B143)</f>
        <v/>
      </c>
      <c r="C143" s="1126" t="str">
        <f>IF(【6】見・契!C143="","",【6】見・契!C143)</f>
        <v/>
      </c>
      <c r="D143" s="1126"/>
      <c r="E143" s="410" t="str">
        <f>IF(【6】見・契!E143="","",【6】見・契!E143)</f>
        <v/>
      </c>
      <c r="F143" s="548" t="str">
        <f>IF(【6】見・契!F143="","",【6】見・契!F143)</f>
        <v/>
      </c>
      <c r="G143" s="549" t="str">
        <f>IF(【6】見・契!G143="","",【6】見・契!G143)</f>
        <v/>
      </c>
      <c r="H143" s="550" t="str">
        <f t="shared" si="4"/>
        <v/>
      </c>
      <c r="I143" s="551"/>
      <c r="J143" s="552" t="str">
        <f>IF(【6】見・契!J143="","",【6】見・契!J143)</f>
        <v/>
      </c>
    </row>
    <row r="144" spans="2:10" ht="19.5" customHeight="1">
      <c r="B144" s="594" t="str">
        <f>IF(【6】見・契!B144="","",【6】見・契!B144)</f>
        <v/>
      </c>
      <c r="C144" s="1126" t="str">
        <f>IF(【6】見・契!C144="","",【6】見・契!C144)</f>
        <v/>
      </c>
      <c r="D144" s="1126"/>
      <c r="E144" s="410" t="str">
        <f>IF(【6】見・契!E144="","",【6】見・契!E144)</f>
        <v/>
      </c>
      <c r="F144" s="548" t="str">
        <f>IF(【6】見・契!F144="","",【6】見・契!F144)</f>
        <v/>
      </c>
      <c r="G144" s="549" t="str">
        <f>IF(【6】見・契!G144="","",【6】見・契!G144)</f>
        <v/>
      </c>
      <c r="H144" s="550" t="str">
        <f t="shared" si="4"/>
        <v/>
      </c>
      <c r="I144" s="551"/>
      <c r="J144" s="552" t="str">
        <f>IF(【6】見・契!J144="","",【6】見・契!J144)</f>
        <v/>
      </c>
    </row>
    <row r="145" spans="2:10" ht="19.5" customHeight="1">
      <c r="B145" s="594" t="str">
        <f>IF(【6】見・契!B145="","",【6】見・契!B145)</f>
        <v/>
      </c>
      <c r="C145" s="1126" t="str">
        <f>IF(【6】見・契!C145="","",【6】見・契!C145)</f>
        <v/>
      </c>
      <c r="D145" s="1126"/>
      <c r="E145" s="410" t="str">
        <f>IF(【6】見・契!E145="","",【6】見・契!E145)</f>
        <v/>
      </c>
      <c r="F145" s="548" t="str">
        <f>IF(【6】見・契!F145="","",【6】見・契!F145)</f>
        <v/>
      </c>
      <c r="G145" s="549" t="str">
        <f>IF(【6】見・契!G145="","",【6】見・契!G145)</f>
        <v/>
      </c>
      <c r="H145" s="550" t="str">
        <f t="shared" si="4"/>
        <v/>
      </c>
      <c r="I145" s="551"/>
      <c r="J145" s="552" t="str">
        <f>IF(【6】見・契!J145="","",【6】見・契!J145)</f>
        <v/>
      </c>
    </row>
    <row r="146" spans="2:10" ht="19.5" customHeight="1">
      <c r="B146" s="594" t="str">
        <f>IF(【6】見・契!B146="","",【6】見・契!B146)</f>
        <v/>
      </c>
      <c r="C146" s="1126" t="str">
        <f>IF(【6】見・契!C146="","",【6】見・契!C146)</f>
        <v/>
      </c>
      <c r="D146" s="1126"/>
      <c r="E146" s="410" t="str">
        <f>IF(【6】見・契!E146="","",【6】見・契!E146)</f>
        <v/>
      </c>
      <c r="F146" s="548" t="str">
        <f>IF(【6】見・契!F146="","",【6】見・契!F146)</f>
        <v/>
      </c>
      <c r="G146" s="549" t="str">
        <f>IF(【6】見・契!G146="","",【6】見・契!G146)</f>
        <v/>
      </c>
      <c r="H146" s="550" t="str">
        <f t="shared" si="4"/>
        <v/>
      </c>
      <c r="I146" s="551"/>
      <c r="J146" s="552" t="str">
        <f>IF(【6】見・契!J146="","",【6】見・契!J146)</f>
        <v/>
      </c>
    </row>
    <row r="147" spans="2:10" ht="24.75" customHeight="1">
      <c r="E147" s="148"/>
      <c r="F147" s="979" t="s">
        <v>369</v>
      </c>
      <c r="G147" s="980"/>
      <c r="H147" s="561">
        <f>SUM(H137:H146)</f>
        <v>0</v>
      </c>
    </row>
    <row r="148" spans="2:10" ht="11.25" customHeight="1">
      <c r="E148" s="148"/>
      <c r="F148" s="148"/>
      <c r="G148" s="143"/>
      <c r="H148" s="147"/>
      <c r="J148" s="54"/>
    </row>
    <row r="149" spans="2:10" s="43" customFormat="1" ht="16.5" customHeight="1">
      <c r="B149" s="146" t="s">
        <v>370</v>
      </c>
      <c r="C149" s="146"/>
      <c r="D149" s="144"/>
      <c r="E149" s="142"/>
      <c r="F149" s="143"/>
      <c r="G149" s="142"/>
      <c r="H149" s="148"/>
      <c r="I149" s="143"/>
      <c r="J149" s="722" t="s">
        <v>212</v>
      </c>
    </row>
    <row r="150" spans="2:10" s="43" customFormat="1" ht="32.25" customHeight="1">
      <c r="B150" s="662" t="s">
        <v>256</v>
      </c>
      <c r="C150" s="981" t="s">
        <v>371</v>
      </c>
      <c r="D150" s="982"/>
      <c r="E150" s="403" t="s">
        <v>281</v>
      </c>
      <c r="F150" s="723" t="s">
        <v>353</v>
      </c>
      <c r="G150" s="543" t="s">
        <v>354</v>
      </c>
      <c r="H150" s="543" t="s">
        <v>355</v>
      </c>
      <c r="I150" s="544" t="s">
        <v>356</v>
      </c>
      <c r="J150" s="443" t="s">
        <v>272</v>
      </c>
    </row>
    <row r="151" spans="2:10" s="43" customFormat="1" ht="19.5" customHeight="1">
      <c r="B151" s="594" t="str">
        <f>IF(【6】見・契!B151="","",【6】見・契!B151)</f>
        <v/>
      </c>
      <c r="C151" s="1124" t="str">
        <f>IF(【6】見・契!C151="","",【6】見・契!C151)</f>
        <v/>
      </c>
      <c r="D151" s="1124"/>
      <c r="E151" s="410" t="str">
        <f>IF(【6】見・契!E151="","",【6】見・契!E151)</f>
        <v/>
      </c>
      <c r="F151" s="548" t="s">
        <v>372</v>
      </c>
      <c r="G151" s="549" t="str">
        <f>IF(【6】見・契!G151="","",【6】見・契!G151)</f>
        <v/>
      </c>
      <c r="H151" s="550" t="str">
        <f>IF(G151="","",(E151*G151))</f>
        <v/>
      </c>
      <c r="I151" s="551"/>
      <c r="J151" s="552" t="str">
        <f>IF(【6】見・契!J151="","",【6】見・契!J151)</f>
        <v/>
      </c>
    </row>
    <row r="152" spans="2:10" s="43" customFormat="1" ht="19.5" customHeight="1">
      <c r="B152" s="594" t="str">
        <f>IF(【6】見・契!B152="","",【6】見・契!B152)</f>
        <v/>
      </c>
      <c r="C152" s="1124" t="str">
        <f>IF(【6】見・契!C152="","",【6】見・契!C152)</f>
        <v/>
      </c>
      <c r="D152" s="1124"/>
      <c r="E152" s="410" t="str">
        <f>IF(【6】見・契!E152="","",【6】見・契!E152)</f>
        <v/>
      </c>
      <c r="F152" s="548" t="s">
        <v>372</v>
      </c>
      <c r="G152" s="549" t="str">
        <f>IF(【6】見・契!G152="","",【6】見・契!G152)</f>
        <v/>
      </c>
      <c r="H152" s="550" t="str">
        <f t="shared" ref="H152:H153" si="5">IF(G152="","",(E152*G152))</f>
        <v/>
      </c>
      <c r="I152" s="551"/>
      <c r="J152" s="552" t="str">
        <f>IF(【6】見・契!J152="","",【6】見・契!J152)</f>
        <v/>
      </c>
    </row>
    <row r="153" spans="2:10" s="43" customFormat="1" ht="19.5" customHeight="1">
      <c r="B153" s="594" t="str">
        <f>IF(【6】見・契!B153="","",【6】見・契!B153)</f>
        <v/>
      </c>
      <c r="C153" s="1124" t="str">
        <f>IF(【6】見・契!C153="","",【6】見・契!C153)</f>
        <v/>
      </c>
      <c r="D153" s="1124"/>
      <c r="E153" s="410" t="str">
        <f>IF(【6】見・契!E153="","",【6】見・契!E153)</f>
        <v/>
      </c>
      <c r="F153" s="548" t="s">
        <v>372</v>
      </c>
      <c r="G153" s="549" t="str">
        <f>IF(【6】見・契!G153="","",【6】見・契!G153)</f>
        <v/>
      </c>
      <c r="H153" s="550" t="str">
        <f t="shared" si="5"/>
        <v/>
      </c>
      <c r="I153" s="551"/>
      <c r="J153" s="552" t="str">
        <f>IF(【6】見・契!J153="","",【6】見・契!J153)</f>
        <v/>
      </c>
    </row>
    <row r="154" spans="2:10" s="43" customFormat="1" ht="24" customHeight="1">
      <c r="B154" s="142"/>
      <c r="C154" s="142"/>
      <c r="D154" s="142"/>
      <c r="E154" s="148"/>
      <c r="F154" s="977" t="s">
        <v>373</v>
      </c>
      <c r="G154" s="978"/>
      <c r="H154" s="561">
        <f>SUM(H151:H153)</f>
        <v>0</v>
      </c>
      <c r="I154" s="726"/>
      <c r="J154" s="146"/>
    </row>
    <row r="155" spans="2:10" ht="11.25" customHeight="1">
      <c r="D155" s="148"/>
      <c r="E155" s="143"/>
      <c r="F155" s="143"/>
      <c r="G155" s="143"/>
      <c r="H155" s="148"/>
      <c r="J155" s="722"/>
    </row>
    <row r="156" spans="2:10" s="43" customFormat="1" ht="16.5" customHeight="1">
      <c r="B156" s="146" t="s">
        <v>374</v>
      </c>
      <c r="C156" s="146"/>
      <c r="D156" s="144"/>
      <c r="E156" s="142"/>
      <c r="F156" s="143"/>
      <c r="G156" s="142"/>
      <c r="H156" s="148"/>
      <c r="I156" s="143"/>
      <c r="J156" s="722" t="s">
        <v>212</v>
      </c>
    </row>
    <row r="157" spans="2:10" s="43" customFormat="1" ht="32.25" customHeight="1">
      <c r="B157" s="543" t="s">
        <v>367</v>
      </c>
      <c r="C157" s="981" t="s">
        <v>375</v>
      </c>
      <c r="D157" s="982"/>
      <c r="E157" s="403" t="s">
        <v>281</v>
      </c>
      <c r="F157" s="426" t="s">
        <v>353</v>
      </c>
      <c r="G157" s="543" t="s">
        <v>376</v>
      </c>
      <c r="H157" s="543" t="s">
        <v>355</v>
      </c>
      <c r="I157" s="544" t="s">
        <v>356</v>
      </c>
      <c r="J157" s="443" t="s">
        <v>272</v>
      </c>
    </row>
    <row r="158" spans="2:10" s="43" customFormat="1" ht="19.5" customHeight="1">
      <c r="B158" s="594" t="str">
        <f>IF(【6】見・契!B158="","",【6】見・契!B158)</f>
        <v/>
      </c>
      <c r="C158" s="1124" t="str">
        <f>IF(【6】見・契!C158="","",【6】見・契!C158)</f>
        <v/>
      </c>
      <c r="D158" s="1124"/>
      <c r="E158" s="410" t="str">
        <f>IF(【6】見・契!E158="","",【6】見・契!E158)</f>
        <v/>
      </c>
      <c r="F158" s="548" t="str">
        <f>IF(【6】見・契!F158="","",【6】見・契!F158)</f>
        <v/>
      </c>
      <c r="G158" s="549" t="str">
        <f>IF(【6】見・契!G158="","",【6】見・契!G158)</f>
        <v/>
      </c>
      <c r="H158" s="550" t="str">
        <f>IFERROR(ROUND(IF(F158="","",IF(F158="10%税込",E158*G158/1.1,IF(F158="税抜",E158*G158))),0),"")</f>
        <v/>
      </c>
      <c r="I158" s="551"/>
      <c r="J158" s="552" t="str">
        <f>IF(【6】見・契!J158="","",【6】見・契!J158)</f>
        <v/>
      </c>
    </row>
    <row r="159" spans="2:10" s="43" customFormat="1" ht="19.5" customHeight="1">
      <c r="B159" s="594" t="str">
        <f>IF(【6】見・契!B159="","",【6】見・契!B159)</f>
        <v/>
      </c>
      <c r="C159" s="1124" t="str">
        <f>IF(【6】見・契!C159="","",【6】見・契!C159)</f>
        <v/>
      </c>
      <c r="D159" s="1124"/>
      <c r="E159" s="410" t="str">
        <f>IF(【6】見・契!E159="","",【6】見・契!E159)</f>
        <v/>
      </c>
      <c r="F159" s="548" t="str">
        <f>IF(【6】見・契!F159="","",【6】見・契!F159)</f>
        <v/>
      </c>
      <c r="G159" s="549" t="str">
        <f>IF(【6】見・契!G159="","",【6】見・契!G159)</f>
        <v/>
      </c>
      <c r="H159" s="550" t="str">
        <f t="shared" ref="H159:H166" si="6">IFERROR(ROUND(IF(F159="","",IF(F159="10%税込",E159*G159/1.1,IF(F159="税抜",E159*G159))),0),"")</f>
        <v/>
      </c>
      <c r="I159" s="551"/>
      <c r="J159" s="552" t="str">
        <f>IF(【6】見・契!J159="","",【6】見・契!J159)</f>
        <v/>
      </c>
    </row>
    <row r="160" spans="2:10" s="43" customFormat="1" ht="19.5" customHeight="1">
      <c r="B160" s="594" t="str">
        <f>IF(【6】見・契!B160="","",【6】見・契!B160)</f>
        <v/>
      </c>
      <c r="C160" s="1124" t="str">
        <f>IF(【6】見・契!C160="","",【6】見・契!C160)</f>
        <v/>
      </c>
      <c r="D160" s="1124"/>
      <c r="E160" s="410" t="str">
        <f>IF(【6】見・契!E160="","",【6】見・契!E160)</f>
        <v/>
      </c>
      <c r="F160" s="548" t="str">
        <f>IF(【6】見・契!F160="","",【6】見・契!F160)</f>
        <v/>
      </c>
      <c r="G160" s="549" t="str">
        <f>IF(【6】見・契!G160="","",【6】見・契!G160)</f>
        <v/>
      </c>
      <c r="H160" s="550" t="str">
        <f t="shared" si="6"/>
        <v/>
      </c>
      <c r="I160" s="551"/>
      <c r="J160" s="552" t="str">
        <f>IF(【6】見・契!J160="","",【6】見・契!J160)</f>
        <v/>
      </c>
    </row>
    <row r="161" spans="2:10" s="43" customFormat="1" ht="19.5" customHeight="1">
      <c r="B161" s="594" t="str">
        <f>IF(【6】見・契!B161="","",【6】見・契!B161)</f>
        <v/>
      </c>
      <c r="C161" s="1124" t="str">
        <f>IF(【6】見・契!C161="","",【6】見・契!C161)</f>
        <v/>
      </c>
      <c r="D161" s="1124"/>
      <c r="E161" s="410" t="str">
        <f>IF(【6】見・契!E161="","",【6】見・契!E161)</f>
        <v/>
      </c>
      <c r="F161" s="548" t="str">
        <f>IF(【6】見・契!F161="","",【6】見・契!F161)</f>
        <v/>
      </c>
      <c r="G161" s="549" t="str">
        <f>IF(【6】見・契!G161="","",【6】見・契!G161)</f>
        <v/>
      </c>
      <c r="H161" s="550" t="str">
        <f t="shared" si="6"/>
        <v/>
      </c>
      <c r="I161" s="551"/>
      <c r="J161" s="552" t="str">
        <f>IF(【6】見・契!J161="","",【6】見・契!J161)</f>
        <v/>
      </c>
    </row>
    <row r="162" spans="2:10" s="43" customFormat="1" ht="19.5" customHeight="1">
      <c r="B162" s="594" t="str">
        <f>IF(【6】見・契!B162="","",【6】見・契!B162)</f>
        <v/>
      </c>
      <c r="C162" s="1124" t="str">
        <f>IF(【6】見・契!C162="","",【6】見・契!C162)</f>
        <v/>
      </c>
      <c r="D162" s="1124"/>
      <c r="E162" s="410" t="str">
        <f>IF(【6】見・契!E162="","",【6】見・契!E162)</f>
        <v/>
      </c>
      <c r="F162" s="548" t="str">
        <f>IF(【6】見・契!F162="","",【6】見・契!F162)</f>
        <v/>
      </c>
      <c r="G162" s="549" t="str">
        <f>IF(【6】見・契!G162="","",【6】見・契!G162)</f>
        <v/>
      </c>
      <c r="H162" s="550" t="str">
        <f t="shared" si="6"/>
        <v/>
      </c>
      <c r="I162" s="551"/>
      <c r="J162" s="552" t="str">
        <f>IF(【6】見・契!J162="","",【6】見・契!J162)</f>
        <v/>
      </c>
    </row>
    <row r="163" spans="2:10" s="43" customFormat="1" ht="19.5" customHeight="1">
      <c r="B163" s="594" t="str">
        <f>IF(【6】見・契!B163="","",【6】見・契!B163)</f>
        <v/>
      </c>
      <c r="C163" s="1124" t="str">
        <f>IF(【6】見・契!C163="","",【6】見・契!C163)</f>
        <v/>
      </c>
      <c r="D163" s="1124"/>
      <c r="E163" s="410" t="str">
        <f>IF(【6】見・契!E163="","",【6】見・契!E163)</f>
        <v/>
      </c>
      <c r="F163" s="548" t="str">
        <f>IF(【6】見・契!F163="","",【6】見・契!F163)</f>
        <v/>
      </c>
      <c r="G163" s="549" t="str">
        <f>IF(【6】見・契!G163="","",【6】見・契!G163)</f>
        <v/>
      </c>
      <c r="H163" s="550" t="str">
        <f t="shared" si="6"/>
        <v/>
      </c>
      <c r="I163" s="551"/>
      <c r="J163" s="552" t="str">
        <f>IF(【6】見・契!J163="","",【6】見・契!J163)</f>
        <v/>
      </c>
    </row>
    <row r="164" spans="2:10" s="43" customFormat="1" ht="19.5" customHeight="1">
      <c r="B164" s="594" t="str">
        <f>IF(【6】見・契!B164="","",【6】見・契!B164)</f>
        <v/>
      </c>
      <c r="C164" s="1124" t="str">
        <f>IF(【6】見・契!C164="","",【6】見・契!C164)</f>
        <v/>
      </c>
      <c r="D164" s="1124"/>
      <c r="E164" s="410" t="str">
        <f>IF(【6】見・契!E164="","",【6】見・契!E164)</f>
        <v/>
      </c>
      <c r="F164" s="548" t="str">
        <f>IF(【6】見・契!F164="","",【6】見・契!F164)</f>
        <v/>
      </c>
      <c r="G164" s="549" t="str">
        <f>IF(【6】見・契!G164="","",【6】見・契!G164)</f>
        <v/>
      </c>
      <c r="H164" s="550" t="str">
        <f t="shared" si="6"/>
        <v/>
      </c>
      <c r="I164" s="551"/>
      <c r="J164" s="552" t="str">
        <f>IF(【6】見・契!J164="","",【6】見・契!J164)</f>
        <v/>
      </c>
    </row>
    <row r="165" spans="2:10" s="43" customFormat="1" ht="19.5" customHeight="1">
      <c r="B165" s="594" t="str">
        <f>IF(【6】見・契!B165="","",【6】見・契!B165)</f>
        <v/>
      </c>
      <c r="C165" s="1124" t="str">
        <f>IF(【6】見・契!C165="","",【6】見・契!C165)</f>
        <v/>
      </c>
      <c r="D165" s="1124"/>
      <c r="E165" s="410" t="str">
        <f>IF(【6】見・契!E165="","",【6】見・契!E165)</f>
        <v/>
      </c>
      <c r="F165" s="548" t="str">
        <f>IF(【6】見・契!F165="","",【6】見・契!F165)</f>
        <v/>
      </c>
      <c r="G165" s="549" t="str">
        <f>IF(【6】見・契!G165="","",【6】見・契!G165)</f>
        <v/>
      </c>
      <c r="H165" s="550" t="str">
        <f t="shared" si="6"/>
        <v/>
      </c>
      <c r="I165" s="551"/>
      <c r="J165" s="552" t="str">
        <f>IF(【6】見・契!J165="","",【6】見・契!J165)</f>
        <v/>
      </c>
    </row>
    <row r="166" spans="2:10" s="43" customFormat="1" ht="19.5" customHeight="1">
      <c r="B166" s="594" t="str">
        <f>IF(【6】見・契!B166="","",【6】見・契!B166)</f>
        <v/>
      </c>
      <c r="C166" s="1124" t="str">
        <f>IF(【6】見・契!C166="","",【6】見・契!C166)</f>
        <v/>
      </c>
      <c r="D166" s="1124"/>
      <c r="E166" s="410" t="str">
        <f>IF(【6】見・契!E166="","",【6】見・契!E166)</f>
        <v/>
      </c>
      <c r="F166" s="548" t="str">
        <f>IF(【6】見・契!F166="","",【6】見・契!F166)</f>
        <v/>
      </c>
      <c r="G166" s="549" t="str">
        <f>IF(【6】見・契!G166="","",【6】見・契!G166)</f>
        <v/>
      </c>
      <c r="H166" s="550" t="str">
        <f t="shared" si="6"/>
        <v/>
      </c>
      <c r="I166" s="551"/>
      <c r="J166" s="552" t="str">
        <f>IF(【6】見・契!J166="","",【6】見・契!J166)</f>
        <v/>
      </c>
    </row>
    <row r="167" spans="2:10" s="43" customFormat="1" ht="24" customHeight="1">
      <c r="B167" s="142"/>
      <c r="C167" s="142"/>
      <c r="D167" s="142"/>
      <c r="E167" s="148"/>
      <c r="F167" s="977" t="s">
        <v>377</v>
      </c>
      <c r="G167" s="978"/>
      <c r="H167" s="561">
        <f>SUM(H158:H166)</f>
        <v>0</v>
      </c>
      <c r="I167" s="726"/>
      <c r="J167" s="146"/>
    </row>
    <row r="168" spans="2:10" ht="16.5" customHeight="1">
      <c r="E168" s="148"/>
      <c r="F168" s="148"/>
      <c r="G168" s="143"/>
      <c r="H168" s="147"/>
      <c r="J168" s="722"/>
    </row>
    <row r="169" spans="2:10" s="43" customFormat="1" ht="16.5" customHeight="1">
      <c r="B169" s="146" t="s">
        <v>378</v>
      </c>
      <c r="C169" s="146"/>
      <c r="D169" s="144"/>
      <c r="E169" s="142"/>
      <c r="F169" s="143"/>
      <c r="G169" s="142"/>
      <c r="H169" s="148"/>
      <c r="I169" s="143"/>
      <c r="J169" s="722" t="s">
        <v>212</v>
      </c>
    </row>
    <row r="170" spans="2:10" s="43" customFormat="1" ht="35.25" customHeight="1">
      <c r="B170" s="662" t="s">
        <v>256</v>
      </c>
      <c r="C170" s="981" t="s">
        <v>379</v>
      </c>
      <c r="D170" s="982"/>
      <c r="E170" s="403" t="s">
        <v>281</v>
      </c>
      <c r="F170" s="426" t="s">
        <v>353</v>
      </c>
      <c r="G170" s="544" t="s">
        <v>514</v>
      </c>
      <c r="H170" s="543" t="s">
        <v>355</v>
      </c>
      <c r="I170" s="544" t="s">
        <v>356</v>
      </c>
      <c r="J170" s="443" t="s">
        <v>272</v>
      </c>
    </row>
    <row r="171" spans="2:10" s="43" customFormat="1" ht="19.5" customHeight="1">
      <c r="B171" s="594" t="str">
        <f>IF(【6】見・契!B171="","",【6】見・契!B171)</f>
        <v/>
      </c>
      <c r="C171" s="1124" t="str">
        <f>IF(【6】見・契!C171="","",【6】見・契!C171)</f>
        <v/>
      </c>
      <c r="D171" s="1124"/>
      <c r="E171" s="410" t="str">
        <f>IF(【6】見・契!E171="","",【6】見・契!E171)</f>
        <v/>
      </c>
      <c r="F171" s="548" t="str">
        <f>IF(【6】見・契!F171="","",【6】見・契!F171)</f>
        <v/>
      </c>
      <c r="G171" s="559" t="str">
        <f>IF(【6】見・契!G171="","",【6】見・契!G171)</f>
        <v/>
      </c>
      <c r="H171" s="550" t="str">
        <f>IFERROR(ROUND(IF(F171="","",IF(F171="10%税込",E171*G171/1.1,IF(F171="税抜",E171*G171))),0),"")</f>
        <v/>
      </c>
      <c r="I171" s="551"/>
      <c r="J171" s="552" t="str">
        <f>IF(【6】見・契!J171="","",【6】見・契!J171)</f>
        <v/>
      </c>
    </row>
    <row r="172" spans="2:10" s="43" customFormat="1" ht="19.5" customHeight="1">
      <c r="B172" s="594" t="str">
        <f>IF(【6】見・契!B172="","",【6】見・契!B172)</f>
        <v/>
      </c>
      <c r="C172" s="1124" t="str">
        <f>IF(【6】見・契!C172="","",【6】見・契!C172)</f>
        <v/>
      </c>
      <c r="D172" s="1124"/>
      <c r="E172" s="410" t="str">
        <f>IF(【6】見・契!E172="","",【6】見・契!E172)</f>
        <v/>
      </c>
      <c r="F172" s="548" t="str">
        <f>IF(【6】見・契!F172="","",【6】見・契!F172)</f>
        <v/>
      </c>
      <c r="G172" s="559" t="str">
        <f>IF(【6】見・契!G172="","",【6】見・契!G172)</f>
        <v/>
      </c>
      <c r="H172" s="550" t="str">
        <f t="shared" ref="H172:H190" si="7">IFERROR(ROUND(IF(F172="","",IF(F172="10%税込",E172*G172/1.1,IF(F172="税抜",E172*G172))),0),"")</f>
        <v/>
      </c>
      <c r="I172" s="551"/>
      <c r="J172" s="552" t="str">
        <f>IF(【6】見・契!J172="","",【6】見・契!J172)</f>
        <v/>
      </c>
    </row>
    <row r="173" spans="2:10" s="43" customFormat="1" ht="19.5" customHeight="1">
      <c r="B173" s="594" t="str">
        <f>IF(【6】見・契!B173="","",【6】見・契!B173)</f>
        <v/>
      </c>
      <c r="C173" s="1124" t="str">
        <f>IF(【6】見・契!C173="","",【6】見・契!C173)</f>
        <v/>
      </c>
      <c r="D173" s="1124"/>
      <c r="E173" s="410" t="str">
        <f>IF(【6】見・契!E173="","",【6】見・契!E173)</f>
        <v/>
      </c>
      <c r="F173" s="548" t="str">
        <f>IF(【6】見・契!F173="","",【6】見・契!F173)</f>
        <v/>
      </c>
      <c r="G173" s="559" t="str">
        <f>IF(【6】見・契!G173="","",【6】見・契!G173)</f>
        <v/>
      </c>
      <c r="H173" s="550" t="str">
        <f t="shared" si="7"/>
        <v/>
      </c>
      <c r="I173" s="551"/>
      <c r="J173" s="552" t="str">
        <f>IF(【6】見・契!J173="","",【6】見・契!J173)</f>
        <v/>
      </c>
    </row>
    <row r="174" spans="2:10" s="43" customFormat="1" ht="19.5" customHeight="1">
      <c r="B174" s="594" t="str">
        <f>IF(【6】見・契!B174="","",【6】見・契!B174)</f>
        <v/>
      </c>
      <c r="C174" s="1124" t="str">
        <f>IF(【6】見・契!C174="","",【6】見・契!C174)</f>
        <v/>
      </c>
      <c r="D174" s="1124"/>
      <c r="E174" s="410" t="str">
        <f>IF(【6】見・契!E174="","",【6】見・契!E174)</f>
        <v/>
      </c>
      <c r="F174" s="548" t="str">
        <f>IF(【6】見・契!F174="","",【6】見・契!F174)</f>
        <v/>
      </c>
      <c r="G174" s="559" t="str">
        <f>IF(【6】見・契!G174="","",【6】見・契!G174)</f>
        <v/>
      </c>
      <c r="H174" s="550" t="str">
        <f t="shared" si="7"/>
        <v/>
      </c>
      <c r="I174" s="551"/>
      <c r="J174" s="552" t="str">
        <f>IF(【6】見・契!J174="","",【6】見・契!J174)</f>
        <v/>
      </c>
    </row>
    <row r="175" spans="2:10" s="43" customFormat="1" ht="19.5" customHeight="1">
      <c r="B175" s="594" t="str">
        <f>IF(【6】見・契!B175="","",【6】見・契!B175)</f>
        <v/>
      </c>
      <c r="C175" s="1124" t="str">
        <f>IF(【6】見・契!C175="","",【6】見・契!C175)</f>
        <v/>
      </c>
      <c r="D175" s="1124"/>
      <c r="E175" s="410" t="str">
        <f>IF(【6】見・契!E175="","",【6】見・契!E175)</f>
        <v/>
      </c>
      <c r="F175" s="548" t="str">
        <f>IF(【6】見・契!F175="","",【6】見・契!F175)</f>
        <v/>
      </c>
      <c r="G175" s="559" t="str">
        <f>IF(【6】見・契!G175="","",【6】見・契!G175)</f>
        <v/>
      </c>
      <c r="H175" s="550" t="str">
        <f t="shared" si="7"/>
        <v/>
      </c>
      <c r="I175" s="551"/>
      <c r="J175" s="552" t="str">
        <f>IF(【6】見・契!J175="","",【6】見・契!J175)</f>
        <v/>
      </c>
    </row>
    <row r="176" spans="2:10" s="43" customFormat="1" ht="19.5" customHeight="1">
      <c r="B176" s="594" t="str">
        <f>IF(【6】見・契!B176="","",【6】見・契!B176)</f>
        <v/>
      </c>
      <c r="C176" s="1124" t="str">
        <f>IF(【6】見・契!C176="","",【6】見・契!C176)</f>
        <v/>
      </c>
      <c r="D176" s="1124"/>
      <c r="E176" s="410" t="str">
        <f>IF(【6】見・契!E176="","",【6】見・契!E176)</f>
        <v/>
      </c>
      <c r="F176" s="548" t="str">
        <f>IF(【6】見・契!F176="","",【6】見・契!F176)</f>
        <v/>
      </c>
      <c r="G176" s="559" t="str">
        <f>IF(【6】見・契!G176="","",【6】見・契!G176)</f>
        <v/>
      </c>
      <c r="H176" s="550" t="str">
        <f t="shared" si="7"/>
        <v/>
      </c>
      <c r="I176" s="551"/>
      <c r="J176" s="552" t="str">
        <f>IF(【6】見・契!J176="","",【6】見・契!J176)</f>
        <v/>
      </c>
    </row>
    <row r="177" spans="2:10" s="43" customFormat="1" ht="19.5" customHeight="1">
      <c r="B177" s="594" t="str">
        <f>IF(【6】見・契!B177="","",【6】見・契!B177)</f>
        <v/>
      </c>
      <c r="C177" s="1124" t="str">
        <f>IF(【6】見・契!C177="","",【6】見・契!C177)</f>
        <v/>
      </c>
      <c r="D177" s="1124"/>
      <c r="E177" s="410" t="str">
        <f>IF(【6】見・契!E177="","",【6】見・契!E177)</f>
        <v/>
      </c>
      <c r="F177" s="548" t="str">
        <f>IF(【6】見・契!F177="","",【6】見・契!F177)</f>
        <v/>
      </c>
      <c r="G177" s="559" t="str">
        <f>IF(【6】見・契!G177="","",【6】見・契!G177)</f>
        <v/>
      </c>
      <c r="H177" s="550" t="str">
        <f t="shared" si="7"/>
        <v/>
      </c>
      <c r="I177" s="551"/>
      <c r="J177" s="552" t="str">
        <f>IF(【6】見・契!J177="","",【6】見・契!J177)</f>
        <v/>
      </c>
    </row>
    <row r="178" spans="2:10" s="43" customFormat="1" ht="19.5" customHeight="1">
      <c r="B178" s="594" t="str">
        <f>IF(【6】見・契!B178="","",【6】見・契!B178)</f>
        <v/>
      </c>
      <c r="C178" s="1124" t="str">
        <f>IF(【6】見・契!C178="","",【6】見・契!C178)</f>
        <v/>
      </c>
      <c r="D178" s="1124"/>
      <c r="E178" s="410" t="str">
        <f>IF(【6】見・契!E178="","",【6】見・契!E178)</f>
        <v/>
      </c>
      <c r="F178" s="548" t="str">
        <f>IF(【6】見・契!F178="","",【6】見・契!F178)</f>
        <v/>
      </c>
      <c r="G178" s="559" t="str">
        <f>IF(【6】見・契!G178="","",【6】見・契!G178)</f>
        <v/>
      </c>
      <c r="H178" s="550" t="str">
        <f t="shared" si="7"/>
        <v/>
      </c>
      <c r="I178" s="551"/>
      <c r="J178" s="552" t="str">
        <f>IF(【6】見・契!J178="","",【6】見・契!J178)</f>
        <v/>
      </c>
    </row>
    <row r="179" spans="2:10" s="43" customFormat="1" ht="19.5" customHeight="1">
      <c r="B179" s="594" t="str">
        <f>IF(【6】見・契!B179="","",【6】見・契!B179)</f>
        <v/>
      </c>
      <c r="C179" s="1124" t="str">
        <f>IF(【6】見・契!C179="","",【6】見・契!C179)</f>
        <v/>
      </c>
      <c r="D179" s="1124"/>
      <c r="E179" s="410" t="str">
        <f>IF(【6】見・契!E179="","",【6】見・契!E179)</f>
        <v/>
      </c>
      <c r="F179" s="548" t="str">
        <f>IF(【6】見・契!F179="","",【6】見・契!F179)</f>
        <v/>
      </c>
      <c r="G179" s="559" t="str">
        <f>IF(【6】見・契!G179="","",【6】見・契!G179)</f>
        <v/>
      </c>
      <c r="H179" s="550" t="str">
        <f t="shared" si="7"/>
        <v/>
      </c>
      <c r="I179" s="551"/>
      <c r="J179" s="552" t="str">
        <f>IF(【6】見・契!J179="","",【6】見・契!J179)</f>
        <v/>
      </c>
    </row>
    <row r="180" spans="2:10" s="43" customFormat="1" ht="19.5" customHeight="1">
      <c r="B180" s="594" t="str">
        <f>IF(【6】見・契!B180="","",【6】見・契!B180)</f>
        <v/>
      </c>
      <c r="C180" s="1124" t="str">
        <f>IF(【6】見・契!C180="","",【6】見・契!C180)</f>
        <v/>
      </c>
      <c r="D180" s="1124"/>
      <c r="E180" s="410" t="str">
        <f>IF(【6】見・契!E180="","",【6】見・契!E180)</f>
        <v/>
      </c>
      <c r="F180" s="548" t="str">
        <f>IF(【6】見・契!F180="","",【6】見・契!F180)</f>
        <v/>
      </c>
      <c r="G180" s="559" t="str">
        <f>IF(【6】見・契!G180="","",【6】見・契!G180)</f>
        <v/>
      </c>
      <c r="H180" s="550" t="str">
        <f t="shared" si="7"/>
        <v/>
      </c>
      <c r="I180" s="551"/>
      <c r="J180" s="552" t="str">
        <f>IF(【6】見・契!J180="","",【6】見・契!J180)</f>
        <v/>
      </c>
    </row>
    <row r="181" spans="2:10" s="43" customFormat="1" ht="19.5" customHeight="1">
      <c r="B181" s="594" t="str">
        <f>IF(【6】見・契!B181="","",【6】見・契!B181)</f>
        <v/>
      </c>
      <c r="C181" s="1124" t="str">
        <f>IF(【6】見・契!C181="","",【6】見・契!C181)</f>
        <v/>
      </c>
      <c r="D181" s="1124"/>
      <c r="E181" s="410" t="str">
        <f>IF(【6】見・契!E181="","",【6】見・契!E181)</f>
        <v/>
      </c>
      <c r="F181" s="548" t="str">
        <f>IF(【6】見・契!F181="","",【6】見・契!F181)</f>
        <v/>
      </c>
      <c r="G181" s="559" t="str">
        <f>IF(【6】見・契!G181="","",【6】見・契!G181)</f>
        <v/>
      </c>
      <c r="H181" s="550" t="str">
        <f t="shared" si="7"/>
        <v/>
      </c>
      <c r="I181" s="551"/>
      <c r="J181" s="552" t="str">
        <f>IF(【6】見・契!J181="","",【6】見・契!J181)</f>
        <v/>
      </c>
    </row>
    <row r="182" spans="2:10" s="43" customFormat="1" ht="19.5" customHeight="1">
      <c r="B182" s="594" t="str">
        <f>IF(【6】見・契!B182="","",【6】見・契!B182)</f>
        <v/>
      </c>
      <c r="C182" s="1124" t="str">
        <f>IF(【6】見・契!C182="","",【6】見・契!C182)</f>
        <v/>
      </c>
      <c r="D182" s="1124"/>
      <c r="E182" s="410" t="str">
        <f>IF(【6】見・契!E182="","",【6】見・契!E182)</f>
        <v/>
      </c>
      <c r="F182" s="548" t="str">
        <f>IF(【6】見・契!F182="","",【6】見・契!F182)</f>
        <v/>
      </c>
      <c r="G182" s="559" t="str">
        <f>IF(【6】見・契!G182="","",【6】見・契!G182)</f>
        <v/>
      </c>
      <c r="H182" s="550" t="str">
        <f t="shared" si="7"/>
        <v/>
      </c>
      <c r="I182" s="551"/>
      <c r="J182" s="552" t="str">
        <f>IF(【6】見・契!J182="","",【6】見・契!J182)</f>
        <v/>
      </c>
    </row>
    <row r="183" spans="2:10" s="43" customFormat="1" ht="19.5" customHeight="1">
      <c r="B183" s="594" t="str">
        <f>IF(【6】見・契!B183="","",【6】見・契!B183)</f>
        <v/>
      </c>
      <c r="C183" s="1124" t="str">
        <f>IF(【6】見・契!C183="","",【6】見・契!C183)</f>
        <v/>
      </c>
      <c r="D183" s="1124"/>
      <c r="E183" s="410" t="str">
        <f>IF(【6】見・契!E183="","",【6】見・契!E183)</f>
        <v/>
      </c>
      <c r="F183" s="548" t="str">
        <f>IF(【6】見・契!F183="","",【6】見・契!F183)</f>
        <v/>
      </c>
      <c r="G183" s="559" t="str">
        <f>IF(【6】見・契!G183="","",【6】見・契!G183)</f>
        <v/>
      </c>
      <c r="H183" s="550" t="str">
        <f t="shared" si="7"/>
        <v/>
      </c>
      <c r="I183" s="551"/>
      <c r="J183" s="552" t="str">
        <f>IF(【6】見・契!J183="","",【6】見・契!J183)</f>
        <v/>
      </c>
    </row>
    <row r="184" spans="2:10" s="43" customFormat="1" ht="19.5" customHeight="1">
      <c r="B184" s="594" t="str">
        <f>IF(【6】見・契!B184="","",【6】見・契!B184)</f>
        <v/>
      </c>
      <c r="C184" s="1124" t="str">
        <f>IF(【6】見・契!C184="","",【6】見・契!C184)</f>
        <v/>
      </c>
      <c r="D184" s="1124"/>
      <c r="E184" s="410" t="str">
        <f>IF(【6】見・契!E184="","",【6】見・契!E184)</f>
        <v/>
      </c>
      <c r="F184" s="548" t="str">
        <f>IF(【6】見・契!F184="","",【6】見・契!F184)</f>
        <v/>
      </c>
      <c r="G184" s="559" t="str">
        <f>IF(【6】見・契!G184="","",【6】見・契!G184)</f>
        <v/>
      </c>
      <c r="H184" s="550" t="str">
        <f t="shared" si="7"/>
        <v/>
      </c>
      <c r="I184" s="551"/>
      <c r="J184" s="552" t="str">
        <f>IF(【6】見・契!J184="","",【6】見・契!J184)</f>
        <v/>
      </c>
    </row>
    <row r="185" spans="2:10" s="43" customFormat="1" ht="19.5" customHeight="1">
      <c r="B185" s="594" t="str">
        <f>IF(【6】見・契!B185="","",【6】見・契!B185)</f>
        <v/>
      </c>
      <c r="C185" s="1124" t="str">
        <f>IF(【6】見・契!C185="","",【6】見・契!C185)</f>
        <v/>
      </c>
      <c r="D185" s="1124"/>
      <c r="E185" s="410" t="str">
        <f>IF(【6】見・契!E185="","",【6】見・契!E185)</f>
        <v/>
      </c>
      <c r="F185" s="548" t="str">
        <f>IF(【6】見・契!F185="","",【6】見・契!F185)</f>
        <v/>
      </c>
      <c r="G185" s="559" t="str">
        <f>IF(【6】見・契!G185="","",【6】見・契!G185)</f>
        <v/>
      </c>
      <c r="H185" s="550" t="str">
        <f t="shared" si="7"/>
        <v/>
      </c>
      <c r="I185" s="551"/>
      <c r="J185" s="552" t="str">
        <f>IF(【6】見・契!J185="","",【6】見・契!J185)</f>
        <v/>
      </c>
    </row>
    <row r="186" spans="2:10" s="43" customFormat="1" ht="19.5" customHeight="1">
      <c r="B186" s="594" t="str">
        <f>IF(【6】見・契!B186="","",【6】見・契!B186)</f>
        <v/>
      </c>
      <c r="C186" s="1124" t="str">
        <f>IF(【6】見・契!C186="","",【6】見・契!C186)</f>
        <v/>
      </c>
      <c r="D186" s="1124"/>
      <c r="E186" s="410" t="str">
        <f>IF(【6】見・契!E186="","",【6】見・契!E186)</f>
        <v/>
      </c>
      <c r="F186" s="548" t="str">
        <f>IF(【6】見・契!F186="","",【6】見・契!F186)</f>
        <v/>
      </c>
      <c r="G186" s="559" t="str">
        <f>IF(【6】見・契!G186="","",【6】見・契!G186)</f>
        <v/>
      </c>
      <c r="H186" s="550" t="str">
        <f t="shared" si="7"/>
        <v/>
      </c>
      <c r="I186" s="551"/>
      <c r="J186" s="552" t="str">
        <f>IF(【6】見・契!J186="","",【6】見・契!J186)</f>
        <v/>
      </c>
    </row>
    <row r="187" spans="2:10" s="43" customFormat="1" ht="19.5" customHeight="1">
      <c r="B187" s="594" t="str">
        <f>IF(【6】見・契!B187="","",【6】見・契!B187)</f>
        <v/>
      </c>
      <c r="C187" s="1124" t="str">
        <f>IF(【6】見・契!C187="","",【6】見・契!C187)</f>
        <v/>
      </c>
      <c r="D187" s="1124"/>
      <c r="E187" s="410" t="str">
        <f>IF(【6】見・契!E187="","",【6】見・契!E187)</f>
        <v/>
      </c>
      <c r="F187" s="548" t="str">
        <f>IF(【6】見・契!F187="","",【6】見・契!F187)</f>
        <v/>
      </c>
      <c r="G187" s="559" t="str">
        <f>IF(【6】見・契!G187="","",【6】見・契!G187)</f>
        <v/>
      </c>
      <c r="H187" s="550" t="str">
        <f t="shared" si="7"/>
        <v/>
      </c>
      <c r="I187" s="551"/>
      <c r="J187" s="552" t="str">
        <f>IF(【6】見・契!J187="","",【6】見・契!J187)</f>
        <v/>
      </c>
    </row>
    <row r="188" spans="2:10" s="43" customFormat="1" ht="19.5" customHeight="1">
      <c r="B188" s="594" t="str">
        <f>IF(【6】見・契!B188="","",【6】見・契!B188)</f>
        <v/>
      </c>
      <c r="C188" s="1124" t="str">
        <f>IF(【6】見・契!C188="","",【6】見・契!C188)</f>
        <v/>
      </c>
      <c r="D188" s="1124"/>
      <c r="E188" s="410" t="str">
        <f>IF(【6】見・契!E188="","",【6】見・契!E188)</f>
        <v/>
      </c>
      <c r="F188" s="548" t="str">
        <f>IF(【6】見・契!F188="","",【6】見・契!F188)</f>
        <v/>
      </c>
      <c r="G188" s="559" t="str">
        <f>IF(【6】見・契!G188="","",【6】見・契!G188)</f>
        <v/>
      </c>
      <c r="H188" s="550" t="str">
        <f t="shared" si="7"/>
        <v/>
      </c>
      <c r="I188" s="551"/>
      <c r="J188" s="552" t="str">
        <f>IF(【6】見・契!J188="","",【6】見・契!J188)</f>
        <v/>
      </c>
    </row>
    <row r="189" spans="2:10" s="43" customFormat="1" ht="19.5" customHeight="1">
      <c r="B189" s="594" t="str">
        <f>IF(【6】見・契!B189="","",【6】見・契!B189)</f>
        <v/>
      </c>
      <c r="C189" s="1124" t="str">
        <f>IF(【6】見・契!C189="","",【6】見・契!C189)</f>
        <v/>
      </c>
      <c r="D189" s="1124"/>
      <c r="E189" s="410" t="str">
        <f>IF(【6】見・契!E189="","",【6】見・契!E189)</f>
        <v/>
      </c>
      <c r="F189" s="548" t="str">
        <f>IF(【6】見・契!F189="","",【6】見・契!F189)</f>
        <v/>
      </c>
      <c r="G189" s="559" t="str">
        <f>IF(【6】見・契!G189="","",【6】見・契!G189)</f>
        <v/>
      </c>
      <c r="H189" s="550" t="str">
        <f t="shared" si="7"/>
        <v/>
      </c>
      <c r="I189" s="551"/>
      <c r="J189" s="552" t="str">
        <f>IF(【6】見・契!J189="","",【6】見・契!J189)</f>
        <v/>
      </c>
    </row>
    <row r="190" spans="2:10" s="43" customFormat="1" ht="19.5" customHeight="1">
      <c r="B190" s="594" t="str">
        <f>IF(【6】見・契!B190="","",【6】見・契!B190)</f>
        <v/>
      </c>
      <c r="C190" s="1124" t="str">
        <f>IF(【6】見・契!C190="","",【6】見・契!C190)</f>
        <v/>
      </c>
      <c r="D190" s="1124"/>
      <c r="E190" s="410" t="str">
        <f>IF(【6】見・契!E190="","",【6】見・契!E190)</f>
        <v/>
      </c>
      <c r="F190" s="548" t="str">
        <f>IF(【6】見・契!F190="","",【6】見・契!F190)</f>
        <v/>
      </c>
      <c r="G190" s="559" t="str">
        <f>IF(【6】見・契!G190="","",【6】見・契!G190)</f>
        <v/>
      </c>
      <c r="H190" s="550" t="str">
        <f t="shared" si="7"/>
        <v/>
      </c>
      <c r="I190" s="551"/>
      <c r="J190" s="552" t="str">
        <f>IF(【6】見・契!J190="","",【6】見・契!J190)</f>
        <v/>
      </c>
    </row>
    <row r="191" spans="2:10" s="43" customFormat="1" ht="24" customHeight="1">
      <c r="B191" s="142"/>
      <c r="C191" s="142"/>
      <c r="D191" s="142"/>
      <c r="E191" s="148"/>
      <c r="F191" s="977" t="s">
        <v>381</v>
      </c>
      <c r="G191" s="978"/>
      <c r="H191" s="561">
        <f>SUM(H171:H190)</f>
        <v>0</v>
      </c>
      <c r="I191" s="726"/>
      <c r="J191" s="54"/>
    </row>
    <row r="192" spans="2:10" ht="16.5" customHeight="1"/>
    <row r="193" spans="2:10" s="43" customFormat="1" ht="16.5" customHeight="1">
      <c r="B193" s="146" t="s">
        <v>382</v>
      </c>
      <c r="C193" s="146"/>
      <c r="D193" s="144"/>
      <c r="E193" s="142"/>
      <c r="F193" s="143"/>
      <c r="G193" s="142"/>
      <c r="H193" s="148"/>
      <c r="I193" s="143"/>
      <c r="J193" s="722" t="s">
        <v>212</v>
      </c>
    </row>
    <row r="194" spans="2:10" s="43" customFormat="1" ht="35.25" customHeight="1">
      <c r="B194" s="543" t="s">
        <v>367</v>
      </c>
      <c r="C194" s="981" t="s">
        <v>379</v>
      </c>
      <c r="D194" s="982"/>
      <c r="E194" s="403" t="s">
        <v>281</v>
      </c>
      <c r="F194" s="426" t="s">
        <v>353</v>
      </c>
      <c r="G194" s="543" t="s">
        <v>376</v>
      </c>
      <c r="H194" s="543" t="s">
        <v>355</v>
      </c>
      <c r="I194" s="544" t="s">
        <v>356</v>
      </c>
      <c r="J194" s="443" t="s">
        <v>272</v>
      </c>
    </row>
    <row r="195" spans="2:10" s="43" customFormat="1" ht="19.5" customHeight="1">
      <c r="B195" s="594" t="str">
        <f>IF(【6】見・契!B195="","",【6】見・契!B195)</f>
        <v/>
      </c>
      <c r="C195" s="1124" t="str">
        <f>IF(【6】見・契!C195="","",【6】見・契!C195)</f>
        <v/>
      </c>
      <c r="D195" s="1124"/>
      <c r="E195" s="410" t="str">
        <f>IF(【6】見・契!E195="","",【6】見・契!E195)</f>
        <v/>
      </c>
      <c r="F195" s="548" t="str">
        <f>IF(【6】見・契!F195="","",【6】見・契!F195)</f>
        <v/>
      </c>
      <c r="G195" s="549" t="str">
        <f>IF(【6】見・契!G195="","",【6】見・契!G195)</f>
        <v/>
      </c>
      <c r="H195" s="550" t="str">
        <f>IFERROR(ROUND(IF(F195="","",IF(F195="8%税込",E195*G195/1.08,IF(F195="10%税込",E195*G195/1.1,IF(F195="税抜",E195*G195)))),0),"")</f>
        <v/>
      </c>
      <c r="I195" s="551"/>
      <c r="J195" s="552" t="str">
        <f>IF(【6】見・契!J195="","",【6】見・契!J195)</f>
        <v/>
      </c>
    </row>
    <row r="196" spans="2:10" s="43" customFormat="1" ht="19.5" customHeight="1">
      <c r="B196" s="594" t="str">
        <f>IF(【6】見・契!B196="","",【6】見・契!B196)</f>
        <v/>
      </c>
      <c r="C196" s="1124" t="str">
        <f>IF(【6】見・契!C196="","",【6】見・契!C196)</f>
        <v/>
      </c>
      <c r="D196" s="1124"/>
      <c r="E196" s="410" t="str">
        <f>IF(【6】見・契!E196="","",【6】見・契!E196)</f>
        <v/>
      </c>
      <c r="F196" s="548" t="str">
        <f>IF(【6】見・契!F196="","",【6】見・契!F196)</f>
        <v/>
      </c>
      <c r="G196" s="549" t="str">
        <f>IF(【6】見・契!G196="","",【6】見・契!G196)</f>
        <v/>
      </c>
      <c r="H196" s="550" t="str">
        <f t="shared" ref="H196:H197" si="8">IFERROR(ROUND(IF(F196="","",IF(F196="8%税込",E196*G196/1.08,IF(F196="10%税込",E196*G196/1.1,IF(F196="税抜",E196*G196)))),0),"")</f>
        <v/>
      </c>
      <c r="I196" s="551"/>
      <c r="J196" s="552" t="str">
        <f>IF(【6】見・契!J196="","",【6】見・契!J196)</f>
        <v/>
      </c>
    </row>
    <row r="197" spans="2:10" s="43" customFormat="1" ht="19.5" customHeight="1">
      <c r="B197" s="594" t="str">
        <f>IF(【6】見・契!B197="","",【6】見・契!B197)</f>
        <v/>
      </c>
      <c r="C197" s="1124" t="str">
        <f>IF(【6】見・契!C197="","",【6】見・契!C197)</f>
        <v/>
      </c>
      <c r="D197" s="1124"/>
      <c r="E197" s="410" t="str">
        <f>IF(【6】見・契!E197="","",【6】見・契!E197)</f>
        <v/>
      </c>
      <c r="F197" s="548" t="str">
        <f>IF(【6】見・契!F197="","",【6】見・契!F197)</f>
        <v/>
      </c>
      <c r="G197" s="549" t="str">
        <f>IF(【6】見・契!G197="","",【6】見・契!G197)</f>
        <v/>
      </c>
      <c r="H197" s="550" t="str">
        <f t="shared" si="8"/>
        <v/>
      </c>
      <c r="I197" s="551"/>
      <c r="J197" s="552" t="str">
        <f>IF(【6】見・契!J197="","",【6】見・契!J197)</f>
        <v/>
      </c>
    </row>
    <row r="198" spans="2:10" s="43" customFormat="1" ht="24" customHeight="1">
      <c r="B198" s="150"/>
      <c r="C198" s="142"/>
      <c r="D198" s="142"/>
      <c r="E198" s="148"/>
      <c r="F198" s="977" t="s">
        <v>383</v>
      </c>
      <c r="G198" s="978"/>
      <c r="H198" s="561">
        <f>SUM(H195:H197)</f>
        <v>0</v>
      </c>
      <c r="I198" s="726"/>
      <c r="J198" s="146"/>
    </row>
    <row r="199" spans="2:10" s="43" customFormat="1" ht="16.5" customHeight="1">
      <c r="B199" s="146" t="s">
        <v>384</v>
      </c>
      <c r="C199" s="146"/>
      <c r="D199" s="144"/>
      <c r="E199" s="142"/>
      <c r="F199" s="143"/>
      <c r="G199" s="142"/>
      <c r="H199" s="148"/>
      <c r="I199" s="143"/>
      <c r="J199" s="722" t="s">
        <v>212</v>
      </c>
    </row>
    <row r="200" spans="2:10" s="43" customFormat="1" ht="35.25" customHeight="1">
      <c r="B200" s="662" t="s">
        <v>256</v>
      </c>
      <c r="C200" s="981" t="s">
        <v>385</v>
      </c>
      <c r="D200" s="982"/>
      <c r="E200" s="403" t="s">
        <v>281</v>
      </c>
      <c r="F200" s="426" t="s">
        <v>353</v>
      </c>
      <c r="G200" s="544" t="s">
        <v>515</v>
      </c>
      <c r="H200" s="543" t="s">
        <v>355</v>
      </c>
      <c r="I200" s="544" t="s">
        <v>356</v>
      </c>
      <c r="J200" s="443" t="s">
        <v>272</v>
      </c>
    </row>
    <row r="201" spans="2:10" s="43" customFormat="1" ht="19.5" customHeight="1">
      <c r="B201" s="594" t="str">
        <f>IF(【6】見・契!B201="","",【6】見・契!B201)</f>
        <v/>
      </c>
      <c r="C201" s="1124" t="str">
        <f>IF(【6】見・契!C201="","",【6】見・契!C201)</f>
        <v/>
      </c>
      <c r="D201" s="1124"/>
      <c r="E201" s="410" t="str">
        <f>IF(【6】見・契!E201="","",【6】見・契!E201)</f>
        <v/>
      </c>
      <c r="F201" s="548" t="str">
        <f>IF(【6】見・契!F201="","",【6】見・契!F201)</f>
        <v/>
      </c>
      <c r="G201" s="559" t="str">
        <f>IF(【6】見・契!G201="","",【6】見・契!G201)</f>
        <v/>
      </c>
      <c r="H201" s="550" t="str">
        <f>IFERROR(ROUND(IF(F201="","",IF(F201="10%税込",E201*G201/1.1,IF(F201="税抜",E201*G201))),0),"")</f>
        <v/>
      </c>
      <c r="I201" s="551"/>
      <c r="J201" s="552" t="str">
        <f>IF(【6】見・契!J201="","",【6】見・契!J201)</f>
        <v/>
      </c>
    </row>
    <row r="202" spans="2:10" s="43" customFormat="1" ht="19.5" customHeight="1">
      <c r="B202" s="594" t="str">
        <f>IF(【6】見・契!B202="","",【6】見・契!B202)</f>
        <v/>
      </c>
      <c r="C202" s="1124" t="str">
        <f>IF(【6】見・契!C202="","",【6】見・契!C202)</f>
        <v/>
      </c>
      <c r="D202" s="1124"/>
      <c r="E202" s="410" t="str">
        <f>IF(【6】見・契!E202="","",【6】見・契!E202)</f>
        <v/>
      </c>
      <c r="F202" s="548" t="str">
        <f>IF(【6】見・契!F202="","",【6】見・契!F202)</f>
        <v/>
      </c>
      <c r="G202" s="559" t="str">
        <f>IF(【6】見・契!G202="","",【6】見・契!G202)</f>
        <v/>
      </c>
      <c r="H202" s="550" t="str">
        <f t="shared" ref="H202:H220" si="9">IFERROR(ROUND(IF(F202="","",IF(F202="10%税込",E202*G202/1.1,IF(F202="税抜",E202*G202))),0),"")</f>
        <v/>
      </c>
      <c r="I202" s="551"/>
      <c r="J202" s="552" t="str">
        <f>IF(【6】見・契!J202="","",【6】見・契!J202)</f>
        <v/>
      </c>
    </row>
    <row r="203" spans="2:10" s="43" customFormat="1" ht="19.5" customHeight="1">
      <c r="B203" s="594" t="str">
        <f>IF(【6】見・契!B203="","",【6】見・契!B203)</f>
        <v/>
      </c>
      <c r="C203" s="1124" t="str">
        <f>IF(【6】見・契!C203="","",【6】見・契!C203)</f>
        <v/>
      </c>
      <c r="D203" s="1124"/>
      <c r="E203" s="410" t="str">
        <f>IF(【6】見・契!E203="","",【6】見・契!E203)</f>
        <v/>
      </c>
      <c r="F203" s="548" t="str">
        <f>IF(【6】見・契!F203="","",【6】見・契!F203)</f>
        <v/>
      </c>
      <c r="G203" s="559" t="str">
        <f>IF(【6】見・契!G203="","",【6】見・契!G203)</f>
        <v/>
      </c>
      <c r="H203" s="550" t="str">
        <f t="shared" si="9"/>
        <v/>
      </c>
      <c r="I203" s="551"/>
      <c r="J203" s="552" t="str">
        <f>IF(【6】見・契!J203="","",【6】見・契!J203)</f>
        <v/>
      </c>
    </row>
    <row r="204" spans="2:10" s="43" customFormat="1" ht="19.5" customHeight="1">
      <c r="B204" s="594" t="str">
        <f>IF(【6】見・契!B204="","",【6】見・契!B204)</f>
        <v/>
      </c>
      <c r="C204" s="1124" t="str">
        <f>IF(【6】見・契!C204="","",【6】見・契!C204)</f>
        <v/>
      </c>
      <c r="D204" s="1124"/>
      <c r="E204" s="410" t="str">
        <f>IF(【6】見・契!E204="","",【6】見・契!E204)</f>
        <v/>
      </c>
      <c r="F204" s="548" t="str">
        <f>IF(【6】見・契!F204="","",【6】見・契!F204)</f>
        <v/>
      </c>
      <c r="G204" s="559" t="str">
        <f>IF(【6】見・契!G204="","",【6】見・契!G204)</f>
        <v/>
      </c>
      <c r="H204" s="550" t="str">
        <f t="shared" si="9"/>
        <v/>
      </c>
      <c r="I204" s="551"/>
      <c r="J204" s="552" t="str">
        <f>IF(【6】見・契!J204="","",【6】見・契!J204)</f>
        <v/>
      </c>
    </row>
    <row r="205" spans="2:10" s="43" customFormat="1" ht="19.5" customHeight="1">
      <c r="B205" s="594" t="str">
        <f>IF(【6】見・契!B205="","",【6】見・契!B205)</f>
        <v/>
      </c>
      <c r="C205" s="1124" t="str">
        <f>IF(【6】見・契!C205="","",【6】見・契!C205)</f>
        <v/>
      </c>
      <c r="D205" s="1124"/>
      <c r="E205" s="410" t="str">
        <f>IF(【6】見・契!E205="","",【6】見・契!E205)</f>
        <v/>
      </c>
      <c r="F205" s="548" t="str">
        <f>IF(【6】見・契!F205="","",【6】見・契!F205)</f>
        <v/>
      </c>
      <c r="G205" s="559" t="str">
        <f>IF(【6】見・契!G205="","",【6】見・契!G205)</f>
        <v/>
      </c>
      <c r="H205" s="550" t="str">
        <f t="shared" si="9"/>
        <v/>
      </c>
      <c r="I205" s="551"/>
      <c r="J205" s="552" t="str">
        <f>IF(【6】見・契!J205="","",【6】見・契!J205)</f>
        <v/>
      </c>
    </row>
    <row r="206" spans="2:10" s="43" customFormat="1" ht="19.5" customHeight="1">
      <c r="B206" s="594" t="str">
        <f>IF(【6】見・契!B206="","",【6】見・契!B206)</f>
        <v/>
      </c>
      <c r="C206" s="1124" t="str">
        <f>IF(【6】見・契!C206="","",【6】見・契!C206)</f>
        <v/>
      </c>
      <c r="D206" s="1124"/>
      <c r="E206" s="410" t="str">
        <f>IF(【6】見・契!E206="","",【6】見・契!E206)</f>
        <v/>
      </c>
      <c r="F206" s="548" t="str">
        <f>IF(【6】見・契!F206="","",【6】見・契!F206)</f>
        <v/>
      </c>
      <c r="G206" s="559" t="str">
        <f>IF(【6】見・契!G206="","",【6】見・契!G206)</f>
        <v/>
      </c>
      <c r="H206" s="550" t="str">
        <f t="shared" si="9"/>
        <v/>
      </c>
      <c r="I206" s="551"/>
      <c r="J206" s="552" t="str">
        <f>IF(【6】見・契!J206="","",【6】見・契!J206)</f>
        <v/>
      </c>
    </row>
    <row r="207" spans="2:10" s="43" customFormat="1" ht="19.5" customHeight="1">
      <c r="B207" s="594" t="str">
        <f>IF(【6】見・契!B207="","",【6】見・契!B207)</f>
        <v/>
      </c>
      <c r="C207" s="1124" t="str">
        <f>IF(【6】見・契!C207="","",【6】見・契!C207)</f>
        <v/>
      </c>
      <c r="D207" s="1124"/>
      <c r="E207" s="410" t="str">
        <f>IF(【6】見・契!E207="","",【6】見・契!E207)</f>
        <v/>
      </c>
      <c r="F207" s="548" t="str">
        <f>IF(【6】見・契!F207="","",【6】見・契!F207)</f>
        <v/>
      </c>
      <c r="G207" s="559" t="str">
        <f>IF(【6】見・契!G207="","",【6】見・契!G207)</f>
        <v/>
      </c>
      <c r="H207" s="550" t="str">
        <f t="shared" si="9"/>
        <v/>
      </c>
      <c r="I207" s="551"/>
      <c r="J207" s="552" t="str">
        <f>IF(【6】見・契!J207="","",【6】見・契!J207)</f>
        <v/>
      </c>
    </row>
    <row r="208" spans="2:10" s="43" customFormat="1" ht="19.5" customHeight="1">
      <c r="B208" s="594" t="str">
        <f>IF(【6】見・契!B208="","",【6】見・契!B208)</f>
        <v/>
      </c>
      <c r="C208" s="1124" t="str">
        <f>IF(【6】見・契!C208="","",【6】見・契!C208)</f>
        <v/>
      </c>
      <c r="D208" s="1124"/>
      <c r="E208" s="410" t="str">
        <f>IF(【6】見・契!E208="","",【6】見・契!E208)</f>
        <v/>
      </c>
      <c r="F208" s="548" t="str">
        <f>IF(【6】見・契!F208="","",【6】見・契!F208)</f>
        <v/>
      </c>
      <c r="G208" s="559" t="str">
        <f>IF(【6】見・契!G208="","",【6】見・契!G208)</f>
        <v/>
      </c>
      <c r="H208" s="550" t="str">
        <f t="shared" si="9"/>
        <v/>
      </c>
      <c r="I208" s="551"/>
      <c r="J208" s="552" t="str">
        <f>IF(【6】見・契!J208="","",【6】見・契!J208)</f>
        <v/>
      </c>
    </row>
    <row r="209" spans="2:10" s="43" customFormat="1" ht="19.5" customHeight="1">
      <c r="B209" s="594" t="str">
        <f>IF(【6】見・契!B209="","",【6】見・契!B209)</f>
        <v/>
      </c>
      <c r="C209" s="1124" t="str">
        <f>IF(【6】見・契!C209="","",【6】見・契!C209)</f>
        <v/>
      </c>
      <c r="D209" s="1124"/>
      <c r="E209" s="410" t="str">
        <f>IF(【6】見・契!E209="","",【6】見・契!E209)</f>
        <v/>
      </c>
      <c r="F209" s="548" t="str">
        <f>IF(【6】見・契!F209="","",【6】見・契!F209)</f>
        <v/>
      </c>
      <c r="G209" s="559" t="str">
        <f>IF(【6】見・契!G209="","",【6】見・契!G209)</f>
        <v/>
      </c>
      <c r="H209" s="550" t="str">
        <f t="shared" si="9"/>
        <v/>
      </c>
      <c r="I209" s="551"/>
      <c r="J209" s="552" t="str">
        <f>IF(【6】見・契!J209="","",【6】見・契!J209)</f>
        <v/>
      </c>
    </row>
    <row r="210" spans="2:10" s="43" customFormat="1" ht="19.5" customHeight="1">
      <c r="B210" s="594" t="str">
        <f>IF(【6】見・契!B210="","",【6】見・契!B210)</f>
        <v/>
      </c>
      <c r="C210" s="1124" t="str">
        <f>IF(【6】見・契!C210="","",【6】見・契!C210)</f>
        <v/>
      </c>
      <c r="D210" s="1124"/>
      <c r="E210" s="410" t="str">
        <f>IF(【6】見・契!E210="","",【6】見・契!E210)</f>
        <v/>
      </c>
      <c r="F210" s="548" t="str">
        <f>IF(【6】見・契!F210="","",【6】見・契!F210)</f>
        <v/>
      </c>
      <c r="G210" s="559" t="str">
        <f>IF(【6】見・契!G210="","",【6】見・契!G210)</f>
        <v/>
      </c>
      <c r="H210" s="550" t="str">
        <f t="shared" si="9"/>
        <v/>
      </c>
      <c r="I210" s="551"/>
      <c r="J210" s="552" t="str">
        <f>IF(【6】見・契!J210="","",【6】見・契!J210)</f>
        <v/>
      </c>
    </row>
    <row r="211" spans="2:10" s="43" customFormat="1" ht="19.5" customHeight="1">
      <c r="B211" s="594" t="str">
        <f>IF(【6】見・契!B211="","",【6】見・契!B211)</f>
        <v/>
      </c>
      <c r="C211" s="1124" t="str">
        <f>IF(【6】見・契!C211="","",【6】見・契!C211)</f>
        <v/>
      </c>
      <c r="D211" s="1124"/>
      <c r="E211" s="410" t="str">
        <f>IF(【6】見・契!E211="","",【6】見・契!E211)</f>
        <v/>
      </c>
      <c r="F211" s="548" t="str">
        <f>IF(【6】見・契!F211="","",【6】見・契!F211)</f>
        <v/>
      </c>
      <c r="G211" s="559" t="str">
        <f>IF(【6】見・契!G211="","",【6】見・契!G211)</f>
        <v/>
      </c>
      <c r="H211" s="550" t="str">
        <f t="shared" si="9"/>
        <v/>
      </c>
      <c r="I211" s="551"/>
      <c r="J211" s="552" t="str">
        <f>IF(【6】見・契!J211="","",【6】見・契!J211)</f>
        <v/>
      </c>
    </row>
    <row r="212" spans="2:10" s="43" customFormat="1" ht="19.5" customHeight="1">
      <c r="B212" s="594" t="str">
        <f>IF(【6】見・契!B212="","",【6】見・契!B212)</f>
        <v/>
      </c>
      <c r="C212" s="1124" t="str">
        <f>IF(【6】見・契!C212="","",【6】見・契!C212)</f>
        <v/>
      </c>
      <c r="D212" s="1124"/>
      <c r="E212" s="410" t="str">
        <f>IF(【6】見・契!E212="","",【6】見・契!E212)</f>
        <v/>
      </c>
      <c r="F212" s="548" t="str">
        <f>IF(【6】見・契!F212="","",【6】見・契!F212)</f>
        <v/>
      </c>
      <c r="G212" s="559" t="str">
        <f>IF(【6】見・契!G212="","",【6】見・契!G212)</f>
        <v/>
      </c>
      <c r="H212" s="550" t="str">
        <f t="shared" si="9"/>
        <v/>
      </c>
      <c r="I212" s="551"/>
      <c r="J212" s="552" t="str">
        <f>IF(【6】見・契!J212="","",【6】見・契!J212)</f>
        <v/>
      </c>
    </row>
    <row r="213" spans="2:10" s="43" customFormat="1" ht="19.5" customHeight="1">
      <c r="B213" s="594" t="str">
        <f>IF(【6】見・契!B213="","",【6】見・契!B213)</f>
        <v/>
      </c>
      <c r="C213" s="1124" t="str">
        <f>IF(【6】見・契!C213="","",【6】見・契!C213)</f>
        <v/>
      </c>
      <c r="D213" s="1124"/>
      <c r="E213" s="410" t="str">
        <f>IF(【6】見・契!E213="","",【6】見・契!E213)</f>
        <v/>
      </c>
      <c r="F213" s="548" t="str">
        <f>IF(【6】見・契!F213="","",【6】見・契!F213)</f>
        <v/>
      </c>
      <c r="G213" s="559" t="str">
        <f>IF(【6】見・契!G213="","",【6】見・契!G213)</f>
        <v/>
      </c>
      <c r="H213" s="550" t="str">
        <f t="shared" si="9"/>
        <v/>
      </c>
      <c r="I213" s="551"/>
      <c r="J213" s="552" t="str">
        <f>IF(【6】見・契!J213="","",【6】見・契!J213)</f>
        <v/>
      </c>
    </row>
    <row r="214" spans="2:10" s="43" customFormat="1" ht="19.5" customHeight="1">
      <c r="B214" s="594" t="str">
        <f>IF(【6】見・契!B214="","",【6】見・契!B214)</f>
        <v/>
      </c>
      <c r="C214" s="1124" t="str">
        <f>IF(【6】見・契!C214="","",【6】見・契!C214)</f>
        <v/>
      </c>
      <c r="D214" s="1124"/>
      <c r="E214" s="410" t="str">
        <f>IF(【6】見・契!E214="","",【6】見・契!E214)</f>
        <v/>
      </c>
      <c r="F214" s="548" t="str">
        <f>IF(【6】見・契!F214="","",【6】見・契!F214)</f>
        <v/>
      </c>
      <c r="G214" s="559" t="str">
        <f>IF(【6】見・契!G214="","",【6】見・契!G214)</f>
        <v/>
      </c>
      <c r="H214" s="550" t="str">
        <f t="shared" si="9"/>
        <v/>
      </c>
      <c r="I214" s="551"/>
      <c r="J214" s="552" t="str">
        <f>IF(【6】見・契!J214="","",【6】見・契!J214)</f>
        <v/>
      </c>
    </row>
    <row r="215" spans="2:10" s="43" customFormat="1" ht="19.5" customHeight="1">
      <c r="B215" s="594" t="str">
        <f>IF(【6】見・契!B215="","",【6】見・契!B215)</f>
        <v/>
      </c>
      <c r="C215" s="1124" t="str">
        <f>IF(【6】見・契!C215="","",【6】見・契!C215)</f>
        <v/>
      </c>
      <c r="D215" s="1124"/>
      <c r="E215" s="410" t="str">
        <f>IF(【6】見・契!E215="","",【6】見・契!E215)</f>
        <v/>
      </c>
      <c r="F215" s="548" t="str">
        <f>IF(【6】見・契!F215="","",【6】見・契!F215)</f>
        <v/>
      </c>
      <c r="G215" s="559" t="str">
        <f>IF(【6】見・契!G215="","",【6】見・契!G215)</f>
        <v/>
      </c>
      <c r="H215" s="550" t="str">
        <f t="shared" si="9"/>
        <v/>
      </c>
      <c r="I215" s="551"/>
      <c r="J215" s="552" t="str">
        <f>IF(【6】見・契!J215="","",【6】見・契!J215)</f>
        <v/>
      </c>
    </row>
    <row r="216" spans="2:10" s="43" customFormat="1" ht="19.5" customHeight="1">
      <c r="B216" s="594" t="str">
        <f>IF(【6】見・契!B216="","",【6】見・契!B216)</f>
        <v/>
      </c>
      <c r="C216" s="1124" t="str">
        <f>IF(【6】見・契!C216="","",【6】見・契!C216)</f>
        <v/>
      </c>
      <c r="D216" s="1124"/>
      <c r="E216" s="410" t="str">
        <f>IF(【6】見・契!E216="","",【6】見・契!E216)</f>
        <v/>
      </c>
      <c r="F216" s="548" t="str">
        <f>IF(【6】見・契!F216="","",【6】見・契!F216)</f>
        <v/>
      </c>
      <c r="G216" s="559" t="str">
        <f>IF(【6】見・契!G216="","",【6】見・契!G216)</f>
        <v/>
      </c>
      <c r="H216" s="550" t="str">
        <f t="shared" si="9"/>
        <v/>
      </c>
      <c r="I216" s="551"/>
      <c r="J216" s="552" t="str">
        <f>IF(【6】見・契!J216="","",【6】見・契!J216)</f>
        <v/>
      </c>
    </row>
    <row r="217" spans="2:10" s="43" customFormat="1" ht="19.5" customHeight="1">
      <c r="B217" s="594" t="str">
        <f>IF(【6】見・契!B217="","",【6】見・契!B217)</f>
        <v/>
      </c>
      <c r="C217" s="1124" t="str">
        <f>IF(【6】見・契!C217="","",【6】見・契!C217)</f>
        <v/>
      </c>
      <c r="D217" s="1124"/>
      <c r="E217" s="410" t="str">
        <f>IF(【6】見・契!E217="","",【6】見・契!E217)</f>
        <v/>
      </c>
      <c r="F217" s="548" t="str">
        <f>IF(【6】見・契!F217="","",【6】見・契!F217)</f>
        <v/>
      </c>
      <c r="G217" s="559" t="str">
        <f>IF(【6】見・契!G217="","",【6】見・契!G217)</f>
        <v/>
      </c>
      <c r="H217" s="550" t="str">
        <f t="shared" si="9"/>
        <v/>
      </c>
      <c r="I217" s="551"/>
      <c r="J217" s="552" t="str">
        <f>IF(【6】見・契!J217="","",【6】見・契!J217)</f>
        <v/>
      </c>
    </row>
    <row r="218" spans="2:10" s="43" customFormat="1" ht="19.5" customHeight="1">
      <c r="B218" s="594" t="str">
        <f>IF(【6】見・契!B218="","",【6】見・契!B218)</f>
        <v/>
      </c>
      <c r="C218" s="1124" t="str">
        <f>IF(【6】見・契!C218="","",【6】見・契!C218)</f>
        <v/>
      </c>
      <c r="D218" s="1124"/>
      <c r="E218" s="410" t="str">
        <f>IF(【6】見・契!E218="","",【6】見・契!E218)</f>
        <v/>
      </c>
      <c r="F218" s="548" t="str">
        <f>IF(【6】見・契!F218="","",【6】見・契!F218)</f>
        <v/>
      </c>
      <c r="G218" s="559" t="str">
        <f>IF(【6】見・契!G218="","",【6】見・契!G218)</f>
        <v/>
      </c>
      <c r="H218" s="550" t="str">
        <f t="shared" si="9"/>
        <v/>
      </c>
      <c r="I218" s="551"/>
      <c r="J218" s="552" t="str">
        <f>IF(【6】見・契!J218="","",【6】見・契!J218)</f>
        <v/>
      </c>
    </row>
    <row r="219" spans="2:10" s="43" customFormat="1" ht="19.5" customHeight="1">
      <c r="B219" s="594" t="str">
        <f>IF(【6】見・契!B219="","",【6】見・契!B219)</f>
        <v/>
      </c>
      <c r="C219" s="1124" t="str">
        <f>IF(【6】見・契!C219="","",【6】見・契!C219)</f>
        <v/>
      </c>
      <c r="D219" s="1124"/>
      <c r="E219" s="410" t="str">
        <f>IF(【6】見・契!E219="","",【6】見・契!E219)</f>
        <v/>
      </c>
      <c r="F219" s="548" t="str">
        <f>IF(【6】見・契!F219="","",【6】見・契!F219)</f>
        <v/>
      </c>
      <c r="G219" s="559" t="str">
        <f>IF(【6】見・契!G219="","",【6】見・契!G219)</f>
        <v/>
      </c>
      <c r="H219" s="550" t="str">
        <f t="shared" si="9"/>
        <v/>
      </c>
      <c r="I219" s="551"/>
      <c r="J219" s="552" t="str">
        <f>IF(【6】見・契!J219="","",【6】見・契!J219)</f>
        <v/>
      </c>
    </row>
    <row r="220" spans="2:10" s="43" customFormat="1" ht="19.5" customHeight="1">
      <c r="B220" s="594" t="str">
        <f>IF(【6】見・契!B220="","",【6】見・契!B220)</f>
        <v/>
      </c>
      <c r="C220" s="1124" t="str">
        <f>IF(【6】見・契!C220="","",【6】見・契!C220)</f>
        <v/>
      </c>
      <c r="D220" s="1124"/>
      <c r="E220" s="410" t="str">
        <f>IF(【6】見・契!E220="","",【6】見・契!E220)</f>
        <v/>
      </c>
      <c r="F220" s="548" t="str">
        <f>IF(【6】見・契!F220="","",【6】見・契!F220)</f>
        <v/>
      </c>
      <c r="G220" s="559" t="str">
        <f>IF(【6】見・契!G220="","",【6】見・契!G220)</f>
        <v/>
      </c>
      <c r="H220" s="550" t="str">
        <f t="shared" si="9"/>
        <v/>
      </c>
      <c r="I220" s="551"/>
      <c r="J220" s="552" t="str">
        <f>IF(【6】見・契!J220="","",【6】見・契!J220)</f>
        <v/>
      </c>
    </row>
    <row r="221" spans="2:10" s="43" customFormat="1" ht="24" customHeight="1">
      <c r="B221" s="142"/>
      <c r="C221" s="142"/>
      <c r="D221" s="142"/>
      <c r="E221" s="148"/>
      <c r="F221" s="977" t="s">
        <v>386</v>
      </c>
      <c r="G221" s="978"/>
      <c r="H221" s="561">
        <f>SUM(H201:H220)</f>
        <v>0</v>
      </c>
      <c r="I221" s="726"/>
      <c r="J221" s="54"/>
    </row>
    <row r="222" spans="2:10" ht="16.5" customHeight="1"/>
    <row r="229" ht="18" customHeight="1"/>
    <row r="230" ht="18" customHeight="1"/>
    <row r="231" ht="18" customHeight="1"/>
    <row r="232" ht="18" customHeight="1"/>
    <row r="233" ht="18" customHeight="1"/>
  </sheetData>
  <mergeCells count="170">
    <mergeCell ref="C207:D207"/>
    <mergeCell ref="C208:D208"/>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F35:G35"/>
    <mergeCell ref="F37:G37"/>
    <mergeCell ref="C200:D200"/>
    <mergeCell ref="C201:D201"/>
    <mergeCell ref="C202:D202"/>
    <mergeCell ref="C203:D203"/>
    <mergeCell ref="C204:D204"/>
    <mergeCell ref="C205:D205"/>
    <mergeCell ref="C206:D206"/>
    <mergeCell ref="C55:D55"/>
    <mergeCell ref="C56:D56"/>
    <mergeCell ref="C57:D57"/>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66:D66"/>
    <mergeCell ref="C67:D67"/>
    <mergeCell ref="C70:D70"/>
    <mergeCell ref="C64:D64"/>
    <mergeCell ref="C65:D65"/>
    <mergeCell ref="C61:D61"/>
    <mergeCell ref="C62:D62"/>
    <mergeCell ref="C63:D63"/>
    <mergeCell ref="C58:D58"/>
    <mergeCell ref="C59:D59"/>
    <mergeCell ref="C60:D60"/>
    <mergeCell ref="C97:D97"/>
    <mergeCell ref="C98:D98"/>
    <mergeCell ref="C99:D99"/>
    <mergeCell ref="C94:D94"/>
    <mergeCell ref="C96:D96"/>
    <mergeCell ref="C71:D71"/>
    <mergeCell ref="C93:D93"/>
    <mergeCell ref="C85:D85"/>
    <mergeCell ref="C86:D86"/>
    <mergeCell ref="C87:D87"/>
    <mergeCell ref="C88:D88"/>
    <mergeCell ref="C89:D89"/>
    <mergeCell ref="C90:D90"/>
    <mergeCell ref="C91:D91"/>
    <mergeCell ref="C92:D92"/>
    <mergeCell ref="C72:D72"/>
    <mergeCell ref="C73:D73"/>
    <mergeCell ref="C74:D74"/>
    <mergeCell ref="C75:D75"/>
    <mergeCell ref="C81:D81"/>
    <mergeCell ref="C82:D82"/>
    <mergeCell ref="C83:D83"/>
    <mergeCell ref="C95:D95"/>
    <mergeCell ref="C100:D100"/>
    <mergeCell ref="C103:D103"/>
    <mergeCell ref="C104:D104"/>
    <mergeCell ref="C109:D109"/>
    <mergeCell ref="C110:D110"/>
    <mergeCell ref="C116:D116"/>
    <mergeCell ref="C117:D117"/>
    <mergeCell ref="C118:D118"/>
    <mergeCell ref="C119:D119"/>
    <mergeCell ref="C115:D115"/>
    <mergeCell ref="C126:D126"/>
    <mergeCell ref="C127:D127"/>
    <mergeCell ref="C128:D128"/>
    <mergeCell ref="C123:D123"/>
    <mergeCell ref="C124:D124"/>
    <mergeCell ref="C125:D125"/>
    <mergeCell ref="C120:D120"/>
    <mergeCell ref="C121:D121"/>
    <mergeCell ref="C122:D122"/>
    <mergeCell ref="C142:D142"/>
    <mergeCell ref="C138:D138"/>
    <mergeCell ref="C139:D139"/>
    <mergeCell ref="C151:D151"/>
    <mergeCell ref="C132:D132"/>
    <mergeCell ref="C133:D133"/>
    <mergeCell ref="C136:D136"/>
    <mergeCell ref="C129:D129"/>
    <mergeCell ref="C130:D130"/>
    <mergeCell ref="C131:D131"/>
    <mergeCell ref="F154:G154"/>
    <mergeCell ref="C157:D157"/>
    <mergeCell ref="C158:D158"/>
    <mergeCell ref="C160:D160"/>
    <mergeCell ref="C150:D150"/>
    <mergeCell ref="C152:D152"/>
    <mergeCell ref="C153:D153"/>
    <mergeCell ref="C145:D145"/>
    <mergeCell ref="C146:D146"/>
    <mergeCell ref="F147:G147"/>
    <mergeCell ref="C183:D183"/>
    <mergeCell ref="C184:D184"/>
    <mergeCell ref="C185:D185"/>
    <mergeCell ref="C170:D170"/>
    <mergeCell ref="C171:D171"/>
    <mergeCell ref="C182:D182"/>
    <mergeCell ref="C165:D165"/>
    <mergeCell ref="C166:D166"/>
    <mergeCell ref="F167:G167"/>
    <mergeCell ref="C177:D177"/>
    <mergeCell ref="C178:D178"/>
    <mergeCell ref="C179:D179"/>
    <mergeCell ref="C180:D180"/>
    <mergeCell ref="C181:D181"/>
    <mergeCell ref="C172:D172"/>
    <mergeCell ref="C173:D173"/>
    <mergeCell ref="C174:D174"/>
    <mergeCell ref="C175:D175"/>
    <mergeCell ref="C176:D176"/>
    <mergeCell ref="F198:G198"/>
    <mergeCell ref="C194:D194"/>
    <mergeCell ref="C196:D196"/>
    <mergeCell ref="C197:D197"/>
    <mergeCell ref="C189:D189"/>
    <mergeCell ref="C190:D190"/>
    <mergeCell ref="F191:G191"/>
    <mergeCell ref="C186:D186"/>
    <mergeCell ref="C187:D187"/>
    <mergeCell ref="C188:D188"/>
    <mergeCell ref="C195:D195"/>
    <mergeCell ref="C164:D164"/>
    <mergeCell ref="C76:D76"/>
    <mergeCell ref="C77:D77"/>
    <mergeCell ref="C78:D78"/>
    <mergeCell ref="C79:D79"/>
    <mergeCell ref="C80:D80"/>
    <mergeCell ref="C111:D111"/>
    <mergeCell ref="C112:D112"/>
    <mergeCell ref="C113:D113"/>
    <mergeCell ref="C114:D114"/>
    <mergeCell ref="C84:D84"/>
    <mergeCell ref="C105:D105"/>
    <mergeCell ref="C106:D106"/>
    <mergeCell ref="C107:D107"/>
    <mergeCell ref="C108:D108"/>
    <mergeCell ref="C163:D163"/>
    <mergeCell ref="C159:D159"/>
    <mergeCell ref="C161:D161"/>
    <mergeCell ref="C162:D162"/>
    <mergeCell ref="C137:D137"/>
    <mergeCell ref="C143:D143"/>
    <mergeCell ref="C144:D144"/>
    <mergeCell ref="C140:D140"/>
    <mergeCell ref="C141:D141"/>
  </mergeCells>
  <phoneticPr fontId="6"/>
  <dataValidations count="5">
    <dataValidation imeMode="off" allowBlank="1" showInputMessage="1" showErrorMessage="1" sqref="B195:C197 E195:E197 G137:G146 B40:B67 B5:B34 G171:G190 B171:C190 B137:B146 E137:E146 G104:G133 E171:E190 E151:E153 E104:E133 G151:G153 B104:B133 B151:C153 G195:G197 E71:E100 B71:B100 G5:G34 B158:C166 E158:E166 G158:G166 G40:G67 E40:E67 E5:E34 G201:G220 B201:C220 E201:E220" xr:uid="{00000000-0002-0000-1800-000000000000}"/>
    <dataValidation imeMode="on" allowBlank="1" showInputMessage="1" showErrorMessage="1" sqref="J195:J197 J137:J146 J5:J34 J171:J190 C137:C146 J151:J153 J104:J133 J71:J100 J158:J166 J40:J67 J201:J220 C40:D67 C71:D100 C104:D133 C5:D34" xr:uid="{00000000-0002-0000-1800-000001000000}"/>
    <dataValidation type="list" allowBlank="1" showInputMessage="1" showErrorMessage="1" sqref="F5:F34 F195:F197" xr:uid="{00000000-0002-0000-1800-000002000000}">
      <formula1>"8%税込,10%税込,税抜"</formula1>
    </dataValidation>
    <dataValidation type="list" allowBlank="1" showInputMessage="1" showErrorMessage="1" sqref="F40:F67 F71:F100 F104:F133 F137:F146 F201:F220 F171:F190" xr:uid="{00000000-0002-0000-1800-000003000000}">
      <formula1>"10%税込,税抜"</formula1>
    </dataValidation>
    <dataValidation type="list" allowBlank="1" showInputMessage="1" showErrorMessage="1" sqref="F158:F166" xr:uid="{EE1A31FA-D08D-4185-AE65-B9C013383E0D}">
      <formula1>"10%税込,税抜,不課税"</formula1>
    </dataValidation>
  </dataValidations>
  <pageMargins left="0.78740157480314965" right="0.39370078740157483" top="0.59055118110236227" bottom="0.59055118110236227" header="0.31496062992125984" footer="0.31496062992125984"/>
  <pageSetup paperSize="9" scale="96" fitToHeight="0" orientation="landscape" r:id="rId1"/>
  <rowBreaks count="1" manualBreakCount="1">
    <brk id="134" min="1" max="9" man="1"/>
  </row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pageSetUpPr fitToPage="1"/>
  </sheetPr>
  <dimension ref="B1:K21"/>
  <sheetViews>
    <sheetView showGridLines="0" view="pageBreakPreview" zoomScale="80" zoomScaleNormal="80" zoomScaleSheetLayoutView="80" workbookViewId="0">
      <selection activeCell="G8" sqref="G8"/>
    </sheetView>
  </sheetViews>
  <sheetFormatPr defaultRowHeight="20.25" customHeight="1"/>
  <cols>
    <col min="1" max="1" width="72.08984375" style="43" customWidth="1"/>
    <col min="2" max="2" width="15.6328125" style="43" customWidth="1"/>
    <col min="3" max="3" width="23.26953125" style="43" customWidth="1"/>
    <col min="4" max="4" width="12.90625" style="43" customWidth="1"/>
    <col min="5" max="5" width="8.6328125" style="50" customWidth="1"/>
    <col min="6" max="6" width="21.6328125" style="43" customWidth="1"/>
    <col min="7" max="7" width="11.08984375" style="43" customWidth="1"/>
    <col min="8" max="8" width="4" style="43" customWidth="1"/>
    <col min="9" max="9" width="12.36328125" style="43" customWidth="1"/>
    <col min="10" max="10" width="4.36328125" style="43" customWidth="1"/>
    <col min="11" max="11" width="15.36328125" style="43" customWidth="1"/>
    <col min="12" max="247" width="9" style="43"/>
    <col min="248" max="249" width="15.6328125" style="43" customWidth="1"/>
    <col min="250" max="251" width="10.6328125" style="43" customWidth="1"/>
    <col min="252" max="252" width="5.36328125" style="43" bestFit="1" customWidth="1"/>
    <col min="253" max="253" width="18.36328125" style="43" bestFit="1" customWidth="1"/>
    <col min="254" max="255" width="9.6328125" style="43" customWidth="1"/>
    <col min="256" max="256" width="10.6328125" style="43" customWidth="1"/>
    <col min="257" max="258" width="4.08984375" style="43" customWidth="1"/>
    <col min="259" max="259" width="1.6328125" style="43" customWidth="1"/>
    <col min="260" max="503" width="9" style="43"/>
    <col min="504" max="505" width="15.6328125" style="43" customWidth="1"/>
    <col min="506" max="507" width="10.6328125" style="43" customWidth="1"/>
    <col min="508" max="508" width="5.36328125" style="43" bestFit="1" customWidth="1"/>
    <col min="509" max="509" width="18.36328125" style="43" bestFit="1" customWidth="1"/>
    <col min="510" max="511" width="9.6328125" style="43" customWidth="1"/>
    <col min="512" max="512" width="10.6328125" style="43" customWidth="1"/>
    <col min="513" max="514" width="4.08984375" style="43" customWidth="1"/>
    <col min="515" max="515" width="1.6328125" style="43" customWidth="1"/>
    <col min="516" max="759" width="9" style="43"/>
    <col min="760" max="761" width="15.6328125" style="43" customWidth="1"/>
    <col min="762" max="763" width="10.6328125" style="43" customWidth="1"/>
    <col min="764" max="764" width="5.36328125" style="43" bestFit="1" customWidth="1"/>
    <col min="765" max="765" width="18.36328125" style="43" bestFit="1" customWidth="1"/>
    <col min="766" max="767" width="9.6328125" style="43" customWidth="1"/>
    <col min="768" max="768" width="10.6328125" style="43" customWidth="1"/>
    <col min="769" max="770" width="4.08984375" style="43" customWidth="1"/>
    <col min="771" max="771" width="1.6328125" style="43" customWidth="1"/>
    <col min="772" max="1015" width="9" style="43"/>
    <col min="1016" max="1017" width="15.6328125" style="43" customWidth="1"/>
    <col min="1018" max="1019" width="10.6328125" style="43" customWidth="1"/>
    <col min="1020" max="1020" width="5.36328125" style="43" bestFit="1" customWidth="1"/>
    <col min="1021" max="1021" width="18.36328125" style="43" bestFit="1" customWidth="1"/>
    <col min="1022" max="1023" width="9.6328125" style="43" customWidth="1"/>
    <col min="1024" max="1024" width="10.6328125" style="43" customWidth="1"/>
    <col min="1025" max="1026" width="4.08984375" style="43" customWidth="1"/>
    <col min="1027" max="1027" width="1.6328125" style="43" customWidth="1"/>
    <col min="1028" max="1271" width="9" style="43"/>
    <col min="1272" max="1273" width="15.6328125" style="43" customWidth="1"/>
    <col min="1274" max="1275" width="10.6328125" style="43" customWidth="1"/>
    <col min="1276" max="1276" width="5.36328125" style="43" bestFit="1" customWidth="1"/>
    <col min="1277" max="1277" width="18.36328125" style="43" bestFit="1" customWidth="1"/>
    <col min="1278" max="1279" width="9.6328125" style="43" customWidth="1"/>
    <col min="1280" max="1280" width="10.6328125" style="43" customWidth="1"/>
    <col min="1281" max="1282" width="4.08984375" style="43" customWidth="1"/>
    <col min="1283" max="1283" width="1.6328125" style="43" customWidth="1"/>
    <col min="1284" max="1527" width="9" style="43"/>
    <col min="1528" max="1529" width="15.6328125" style="43" customWidth="1"/>
    <col min="1530" max="1531" width="10.6328125" style="43" customWidth="1"/>
    <col min="1532" max="1532" width="5.36328125" style="43" bestFit="1" customWidth="1"/>
    <col min="1533" max="1533" width="18.36328125" style="43" bestFit="1" customWidth="1"/>
    <col min="1534" max="1535" width="9.6328125" style="43" customWidth="1"/>
    <col min="1536" max="1536" width="10.6328125" style="43" customWidth="1"/>
    <col min="1537" max="1538" width="4.08984375" style="43" customWidth="1"/>
    <col min="1539" max="1539" width="1.6328125" style="43" customWidth="1"/>
    <col min="1540" max="1783" width="9" style="43"/>
    <col min="1784" max="1785" width="15.6328125" style="43" customWidth="1"/>
    <col min="1786" max="1787" width="10.6328125" style="43" customWidth="1"/>
    <col min="1788" max="1788" width="5.36328125" style="43" bestFit="1" customWidth="1"/>
    <col min="1789" max="1789" width="18.36328125" style="43" bestFit="1" customWidth="1"/>
    <col min="1790" max="1791" width="9.6328125" style="43" customWidth="1"/>
    <col min="1792" max="1792" width="10.6328125" style="43" customWidth="1"/>
    <col min="1793" max="1794" width="4.08984375" style="43" customWidth="1"/>
    <col min="1795" max="1795" width="1.6328125" style="43" customWidth="1"/>
    <col min="1796" max="2039" width="9" style="43"/>
    <col min="2040" max="2041" width="15.6328125" style="43" customWidth="1"/>
    <col min="2042" max="2043" width="10.6328125" style="43" customWidth="1"/>
    <col min="2044" max="2044" width="5.36328125" style="43" bestFit="1" customWidth="1"/>
    <col min="2045" max="2045" width="18.36328125" style="43" bestFit="1" customWidth="1"/>
    <col min="2046" max="2047" width="9.6328125" style="43" customWidth="1"/>
    <col min="2048" max="2048" width="10.6328125" style="43" customWidth="1"/>
    <col min="2049" max="2050" width="4.08984375" style="43" customWidth="1"/>
    <col min="2051" max="2051" width="1.6328125" style="43" customWidth="1"/>
    <col min="2052" max="2295" width="9" style="43"/>
    <col min="2296" max="2297" width="15.6328125" style="43" customWidth="1"/>
    <col min="2298" max="2299" width="10.6328125" style="43" customWidth="1"/>
    <col min="2300" max="2300" width="5.36328125" style="43" bestFit="1" customWidth="1"/>
    <col min="2301" max="2301" width="18.36328125" style="43" bestFit="1" customWidth="1"/>
    <col min="2302" max="2303" width="9.6328125" style="43" customWidth="1"/>
    <col min="2304" max="2304" width="10.6328125" style="43" customWidth="1"/>
    <col min="2305" max="2306" width="4.08984375" style="43" customWidth="1"/>
    <col min="2307" max="2307" width="1.6328125" style="43" customWidth="1"/>
    <col min="2308" max="2551" width="9" style="43"/>
    <col min="2552" max="2553" width="15.6328125" style="43" customWidth="1"/>
    <col min="2554" max="2555" width="10.6328125" style="43" customWidth="1"/>
    <col min="2556" max="2556" width="5.36328125" style="43" bestFit="1" customWidth="1"/>
    <col min="2557" max="2557" width="18.36328125" style="43" bestFit="1" customWidth="1"/>
    <col min="2558" max="2559" width="9.6328125" style="43" customWidth="1"/>
    <col min="2560" max="2560" width="10.6328125" style="43" customWidth="1"/>
    <col min="2561" max="2562" width="4.08984375" style="43" customWidth="1"/>
    <col min="2563" max="2563" width="1.6328125" style="43" customWidth="1"/>
    <col min="2564" max="2807" width="9" style="43"/>
    <col min="2808" max="2809" width="15.6328125" style="43" customWidth="1"/>
    <col min="2810" max="2811" width="10.6328125" style="43" customWidth="1"/>
    <col min="2812" max="2812" width="5.36328125" style="43" bestFit="1" customWidth="1"/>
    <col min="2813" max="2813" width="18.36328125" style="43" bestFit="1" customWidth="1"/>
    <col min="2814" max="2815" width="9.6328125" style="43" customWidth="1"/>
    <col min="2816" max="2816" width="10.6328125" style="43" customWidth="1"/>
    <col min="2817" max="2818" width="4.08984375" style="43" customWidth="1"/>
    <col min="2819" max="2819" width="1.6328125" style="43" customWidth="1"/>
    <col min="2820" max="3063" width="9" style="43"/>
    <col min="3064" max="3065" width="15.6328125" style="43" customWidth="1"/>
    <col min="3066" max="3067" width="10.6328125" style="43" customWidth="1"/>
    <col min="3068" max="3068" width="5.36328125" style="43" bestFit="1" customWidth="1"/>
    <col min="3069" max="3069" width="18.36328125" style="43" bestFit="1" customWidth="1"/>
    <col min="3070" max="3071" width="9.6328125" style="43" customWidth="1"/>
    <col min="3072" max="3072" width="10.6328125" style="43" customWidth="1"/>
    <col min="3073" max="3074" width="4.08984375" style="43" customWidth="1"/>
    <col min="3075" max="3075" width="1.6328125" style="43" customWidth="1"/>
    <col min="3076" max="3319" width="9" style="43"/>
    <col min="3320" max="3321" width="15.6328125" style="43" customWidth="1"/>
    <col min="3322" max="3323" width="10.6328125" style="43" customWidth="1"/>
    <col min="3324" max="3324" width="5.36328125" style="43" bestFit="1" customWidth="1"/>
    <col min="3325" max="3325" width="18.36328125" style="43" bestFit="1" customWidth="1"/>
    <col min="3326" max="3327" width="9.6328125" style="43" customWidth="1"/>
    <col min="3328" max="3328" width="10.6328125" style="43" customWidth="1"/>
    <col min="3329" max="3330" width="4.08984375" style="43" customWidth="1"/>
    <col min="3331" max="3331" width="1.6328125" style="43" customWidth="1"/>
    <col min="3332" max="3575" width="9" style="43"/>
    <col min="3576" max="3577" width="15.6328125" style="43" customWidth="1"/>
    <col min="3578" max="3579" width="10.6328125" style="43" customWidth="1"/>
    <col min="3580" max="3580" width="5.36328125" style="43" bestFit="1" customWidth="1"/>
    <col min="3581" max="3581" width="18.36328125" style="43" bestFit="1" customWidth="1"/>
    <col min="3582" max="3583" width="9.6328125" style="43" customWidth="1"/>
    <col min="3584" max="3584" width="10.6328125" style="43" customWidth="1"/>
    <col min="3585" max="3586" width="4.08984375" style="43" customWidth="1"/>
    <col min="3587" max="3587" width="1.6328125" style="43" customWidth="1"/>
    <col min="3588" max="3831" width="9" style="43"/>
    <col min="3832" max="3833" width="15.6328125" style="43" customWidth="1"/>
    <col min="3834" max="3835" width="10.6328125" style="43" customWidth="1"/>
    <col min="3836" max="3836" width="5.36328125" style="43" bestFit="1" customWidth="1"/>
    <col min="3837" max="3837" width="18.36328125" style="43" bestFit="1" customWidth="1"/>
    <col min="3838" max="3839" width="9.6328125" style="43" customWidth="1"/>
    <col min="3840" max="3840" width="10.6328125" style="43" customWidth="1"/>
    <col min="3841" max="3842" width="4.08984375" style="43" customWidth="1"/>
    <col min="3843" max="3843" width="1.6328125" style="43" customWidth="1"/>
    <col min="3844" max="4087" width="9" style="43"/>
    <col min="4088" max="4089" width="15.6328125" style="43" customWidth="1"/>
    <col min="4090" max="4091" width="10.6328125" style="43" customWidth="1"/>
    <col min="4092" max="4092" width="5.36328125" style="43" bestFit="1" customWidth="1"/>
    <col min="4093" max="4093" width="18.36328125" style="43" bestFit="1" customWidth="1"/>
    <col min="4094" max="4095" width="9.6328125" style="43" customWidth="1"/>
    <col min="4096" max="4096" width="10.6328125" style="43" customWidth="1"/>
    <col min="4097" max="4098" width="4.08984375" style="43" customWidth="1"/>
    <col min="4099" max="4099" width="1.6328125" style="43" customWidth="1"/>
    <col min="4100" max="4343" width="9" style="43"/>
    <col min="4344" max="4345" width="15.6328125" style="43" customWidth="1"/>
    <col min="4346" max="4347" width="10.6328125" style="43" customWidth="1"/>
    <col min="4348" max="4348" width="5.36328125" style="43" bestFit="1" customWidth="1"/>
    <col min="4349" max="4349" width="18.36328125" style="43" bestFit="1" customWidth="1"/>
    <col min="4350" max="4351" width="9.6328125" style="43" customWidth="1"/>
    <col min="4352" max="4352" width="10.6328125" style="43" customWidth="1"/>
    <col min="4353" max="4354" width="4.08984375" style="43" customWidth="1"/>
    <col min="4355" max="4355" width="1.6328125" style="43" customWidth="1"/>
    <col min="4356" max="4599" width="9" style="43"/>
    <col min="4600" max="4601" width="15.6328125" style="43" customWidth="1"/>
    <col min="4602" max="4603" width="10.6328125" style="43" customWidth="1"/>
    <col min="4604" max="4604" width="5.36328125" style="43" bestFit="1" customWidth="1"/>
    <col min="4605" max="4605" width="18.36328125" style="43" bestFit="1" customWidth="1"/>
    <col min="4606" max="4607" width="9.6328125" style="43" customWidth="1"/>
    <col min="4608" max="4608" width="10.6328125" style="43" customWidth="1"/>
    <col min="4609" max="4610" width="4.08984375" style="43" customWidth="1"/>
    <col min="4611" max="4611" width="1.6328125" style="43" customWidth="1"/>
    <col min="4612" max="4855" width="9" style="43"/>
    <col min="4856" max="4857" width="15.6328125" style="43" customWidth="1"/>
    <col min="4858" max="4859" width="10.6328125" style="43" customWidth="1"/>
    <col min="4860" max="4860" width="5.36328125" style="43" bestFit="1" customWidth="1"/>
    <col min="4861" max="4861" width="18.36328125" style="43" bestFit="1" customWidth="1"/>
    <col min="4862" max="4863" width="9.6328125" style="43" customWidth="1"/>
    <col min="4864" max="4864" width="10.6328125" style="43" customWidth="1"/>
    <col min="4865" max="4866" width="4.08984375" style="43" customWidth="1"/>
    <col min="4867" max="4867" width="1.6328125" style="43" customWidth="1"/>
    <col min="4868" max="5111" width="9" style="43"/>
    <col min="5112" max="5113" width="15.6328125" style="43" customWidth="1"/>
    <col min="5114" max="5115" width="10.6328125" style="43" customWidth="1"/>
    <col min="5116" max="5116" width="5.36328125" style="43" bestFit="1" customWidth="1"/>
    <col min="5117" max="5117" width="18.36328125" style="43" bestFit="1" customWidth="1"/>
    <col min="5118" max="5119" width="9.6328125" style="43" customWidth="1"/>
    <col min="5120" max="5120" width="10.6328125" style="43" customWidth="1"/>
    <col min="5121" max="5122" width="4.08984375" style="43" customWidth="1"/>
    <col min="5123" max="5123" width="1.6328125" style="43" customWidth="1"/>
    <col min="5124" max="5367" width="9" style="43"/>
    <col min="5368" max="5369" width="15.6328125" style="43" customWidth="1"/>
    <col min="5370" max="5371" width="10.6328125" style="43" customWidth="1"/>
    <col min="5372" max="5372" width="5.36328125" style="43" bestFit="1" customWidth="1"/>
    <col min="5373" max="5373" width="18.36328125" style="43" bestFit="1" customWidth="1"/>
    <col min="5374" max="5375" width="9.6328125" style="43" customWidth="1"/>
    <col min="5376" max="5376" width="10.6328125" style="43" customWidth="1"/>
    <col min="5377" max="5378" width="4.08984375" style="43" customWidth="1"/>
    <col min="5379" max="5379" width="1.6328125" style="43" customWidth="1"/>
    <col min="5380" max="5623" width="9" style="43"/>
    <col min="5624" max="5625" width="15.6328125" style="43" customWidth="1"/>
    <col min="5626" max="5627" width="10.6328125" style="43" customWidth="1"/>
    <col min="5628" max="5628" width="5.36328125" style="43" bestFit="1" customWidth="1"/>
    <col min="5629" max="5629" width="18.36328125" style="43" bestFit="1" customWidth="1"/>
    <col min="5630" max="5631" width="9.6328125" style="43" customWidth="1"/>
    <col min="5632" max="5632" width="10.6328125" style="43" customWidth="1"/>
    <col min="5633" max="5634" width="4.08984375" style="43" customWidth="1"/>
    <col min="5635" max="5635" width="1.6328125" style="43" customWidth="1"/>
    <col min="5636" max="5879" width="9" style="43"/>
    <col min="5880" max="5881" width="15.6328125" style="43" customWidth="1"/>
    <col min="5882" max="5883" width="10.6328125" style="43" customWidth="1"/>
    <col min="5884" max="5884" width="5.36328125" style="43" bestFit="1" customWidth="1"/>
    <col min="5885" max="5885" width="18.36328125" style="43" bestFit="1" customWidth="1"/>
    <col min="5886" max="5887" width="9.6328125" style="43" customWidth="1"/>
    <col min="5888" max="5888" width="10.6328125" style="43" customWidth="1"/>
    <col min="5889" max="5890" width="4.08984375" style="43" customWidth="1"/>
    <col min="5891" max="5891" width="1.6328125" style="43" customWidth="1"/>
    <col min="5892" max="6135" width="9" style="43"/>
    <col min="6136" max="6137" width="15.6328125" style="43" customWidth="1"/>
    <col min="6138" max="6139" width="10.6328125" style="43" customWidth="1"/>
    <col min="6140" max="6140" width="5.36328125" style="43" bestFit="1" customWidth="1"/>
    <col min="6141" max="6141" width="18.36328125" style="43" bestFit="1" customWidth="1"/>
    <col min="6142" max="6143" width="9.6328125" style="43" customWidth="1"/>
    <col min="6144" max="6144" width="10.6328125" style="43" customWidth="1"/>
    <col min="6145" max="6146" width="4.08984375" style="43" customWidth="1"/>
    <col min="6147" max="6147" width="1.6328125" style="43" customWidth="1"/>
    <col min="6148" max="6391" width="9" style="43"/>
    <col min="6392" max="6393" width="15.6328125" style="43" customWidth="1"/>
    <col min="6394" max="6395" width="10.6328125" style="43" customWidth="1"/>
    <col min="6396" max="6396" width="5.36328125" style="43" bestFit="1" customWidth="1"/>
    <col min="6397" max="6397" width="18.36328125" style="43" bestFit="1" customWidth="1"/>
    <col min="6398" max="6399" width="9.6328125" style="43" customWidth="1"/>
    <col min="6400" max="6400" width="10.6328125" style="43" customWidth="1"/>
    <col min="6401" max="6402" width="4.08984375" style="43" customWidth="1"/>
    <col min="6403" max="6403" width="1.6328125" style="43" customWidth="1"/>
    <col min="6404" max="6647" width="9" style="43"/>
    <col min="6648" max="6649" width="15.6328125" style="43" customWidth="1"/>
    <col min="6650" max="6651" width="10.6328125" style="43" customWidth="1"/>
    <col min="6652" max="6652" width="5.36328125" style="43" bestFit="1" customWidth="1"/>
    <col min="6653" max="6653" width="18.36328125" style="43" bestFit="1" customWidth="1"/>
    <col min="6654" max="6655" width="9.6328125" style="43" customWidth="1"/>
    <col min="6656" max="6656" width="10.6328125" style="43" customWidth="1"/>
    <col min="6657" max="6658" width="4.08984375" style="43" customWidth="1"/>
    <col min="6659" max="6659" width="1.6328125" style="43" customWidth="1"/>
    <col min="6660" max="6903" width="9" style="43"/>
    <col min="6904" max="6905" width="15.6328125" style="43" customWidth="1"/>
    <col min="6906" max="6907" width="10.6328125" style="43" customWidth="1"/>
    <col min="6908" max="6908" width="5.36328125" style="43" bestFit="1" customWidth="1"/>
    <col min="6909" max="6909" width="18.36328125" style="43" bestFit="1" customWidth="1"/>
    <col min="6910" max="6911" width="9.6328125" style="43" customWidth="1"/>
    <col min="6912" max="6912" width="10.6328125" style="43" customWidth="1"/>
    <col min="6913" max="6914" width="4.08984375" style="43" customWidth="1"/>
    <col min="6915" max="6915" width="1.6328125" style="43" customWidth="1"/>
    <col min="6916" max="7159" width="9" style="43"/>
    <col min="7160" max="7161" width="15.6328125" style="43" customWidth="1"/>
    <col min="7162" max="7163" width="10.6328125" style="43" customWidth="1"/>
    <col min="7164" max="7164" width="5.36328125" style="43" bestFit="1" customWidth="1"/>
    <col min="7165" max="7165" width="18.36328125" style="43" bestFit="1" customWidth="1"/>
    <col min="7166" max="7167" width="9.6328125" style="43" customWidth="1"/>
    <col min="7168" max="7168" width="10.6328125" style="43" customWidth="1"/>
    <col min="7169" max="7170" width="4.08984375" style="43" customWidth="1"/>
    <col min="7171" max="7171" width="1.6328125" style="43" customWidth="1"/>
    <col min="7172" max="7415" width="9" style="43"/>
    <col min="7416" max="7417" width="15.6328125" style="43" customWidth="1"/>
    <col min="7418" max="7419" width="10.6328125" style="43" customWidth="1"/>
    <col min="7420" max="7420" width="5.36328125" style="43" bestFit="1" customWidth="1"/>
    <col min="7421" max="7421" width="18.36328125" style="43" bestFit="1" customWidth="1"/>
    <col min="7422" max="7423" width="9.6328125" style="43" customWidth="1"/>
    <col min="7424" max="7424" width="10.6328125" style="43" customWidth="1"/>
    <col min="7425" max="7426" width="4.08984375" style="43" customWidth="1"/>
    <col min="7427" max="7427" width="1.6328125" style="43" customWidth="1"/>
    <col min="7428" max="7671" width="9" style="43"/>
    <col min="7672" max="7673" width="15.6328125" style="43" customWidth="1"/>
    <col min="7674" max="7675" width="10.6328125" style="43" customWidth="1"/>
    <col min="7676" max="7676" width="5.36328125" style="43" bestFit="1" customWidth="1"/>
    <col min="7677" max="7677" width="18.36328125" style="43" bestFit="1" customWidth="1"/>
    <col min="7678" max="7679" width="9.6328125" style="43" customWidth="1"/>
    <col min="7680" max="7680" width="10.6328125" style="43" customWidth="1"/>
    <col min="7681" max="7682" width="4.08984375" style="43" customWidth="1"/>
    <col min="7683" max="7683" width="1.6328125" style="43" customWidth="1"/>
    <col min="7684" max="7927" width="9" style="43"/>
    <col min="7928" max="7929" width="15.6328125" style="43" customWidth="1"/>
    <col min="7930" max="7931" width="10.6328125" style="43" customWidth="1"/>
    <col min="7932" max="7932" width="5.36328125" style="43" bestFit="1" customWidth="1"/>
    <col min="7933" max="7933" width="18.36328125" style="43" bestFit="1" customWidth="1"/>
    <col min="7934" max="7935" width="9.6328125" style="43" customWidth="1"/>
    <col min="7936" max="7936" width="10.6328125" style="43" customWidth="1"/>
    <col min="7937" max="7938" width="4.08984375" style="43" customWidth="1"/>
    <col min="7939" max="7939" width="1.6328125" style="43" customWidth="1"/>
    <col min="7940" max="8183" width="9" style="43"/>
    <col min="8184" max="8185" width="15.6328125" style="43" customWidth="1"/>
    <col min="8186" max="8187" width="10.6328125" style="43" customWidth="1"/>
    <col min="8188" max="8188" width="5.36328125" style="43" bestFit="1" customWidth="1"/>
    <col min="8189" max="8189" width="18.36328125" style="43" bestFit="1" customWidth="1"/>
    <col min="8190" max="8191" width="9.6328125" style="43" customWidth="1"/>
    <col min="8192" max="8192" width="10.6328125" style="43" customWidth="1"/>
    <col min="8193" max="8194" width="4.08984375" style="43" customWidth="1"/>
    <col min="8195" max="8195" width="1.6328125" style="43" customWidth="1"/>
    <col min="8196" max="8439" width="9" style="43"/>
    <col min="8440" max="8441" width="15.6328125" style="43" customWidth="1"/>
    <col min="8442" max="8443" width="10.6328125" style="43" customWidth="1"/>
    <col min="8444" max="8444" width="5.36328125" style="43" bestFit="1" customWidth="1"/>
    <col min="8445" max="8445" width="18.36328125" style="43" bestFit="1" customWidth="1"/>
    <col min="8446" max="8447" width="9.6328125" style="43" customWidth="1"/>
    <col min="8448" max="8448" width="10.6328125" style="43" customWidth="1"/>
    <col min="8449" max="8450" width="4.08984375" style="43" customWidth="1"/>
    <col min="8451" max="8451" width="1.6328125" style="43" customWidth="1"/>
    <col min="8452" max="8695" width="9" style="43"/>
    <col min="8696" max="8697" width="15.6328125" style="43" customWidth="1"/>
    <col min="8698" max="8699" width="10.6328125" style="43" customWidth="1"/>
    <col min="8700" max="8700" width="5.36328125" style="43" bestFit="1" customWidth="1"/>
    <col min="8701" max="8701" width="18.36328125" style="43" bestFit="1" customWidth="1"/>
    <col min="8702" max="8703" width="9.6328125" style="43" customWidth="1"/>
    <col min="8704" max="8704" width="10.6328125" style="43" customWidth="1"/>
    <col min="8705" max="8706" width="4.08984375" style="43" customWidth="1"/>
    <col min="8707" max="8707" width="1.6328125" style="43" customWidth="1"/>
    <col min="8708" max="8951" width="9" style="43"/>
    <col min="8952" max="8953" width="15.6328125" style="43" customWidth="1"/>
    <col min="8954" max="8955" width="10.6328125" style="43" customWidth="1"/>
    <col min="8956" max="8956" width="5.36328125" style="43" bestFit="1" customWidth="1"/>
    <col min="8957" max="8957" width="18.36328125" style="43" bestFit="1" customWidth="1"/>
    <col min="8958" max="8959" width="9.6328125" style="43" customWidth="1"/>
    <col min="8960" max="8960" width="10.6328125" style="43" customWidth="1"/>
    <col min="8961" max="8962" width="4.08984375" style="43" customWidth="1"/>
    <col min="8963" max="8963" width="1.6328125" style="43" customWidth="1"/>
    <col min="8964" max="9207" width="9" style="43"/>
    <col min="9208" max="9209" width="15.6328125" style="43" customWidth="1"/>
    <col min="9210" max="9211" width="10.6328125" style="43" customWidth="1"/>
    <col min="9212" max="9212" width="5.36328125" style="43" bestFit="1" customWidth="1"/>
    <col min="9213" max="9213" width="18.36328125" style="43" bestFit="1" customWidth="1"/>
    <col min="9214" max="9215" width="9.6328125" style="43" customWidth="1"/>
    <col min="9216" max="9216" width="10.6328125" style="43" customWidth="1"/>
    <col min="9217" max="9218" width="4.08984375" style="43" customWidth="1"/>
    <col min="9219" max="9219" width="1.6328125" style="43" customWidth="1"/>
    <col min="9220" max="9463" width="9" style="43"/>
    <col min="9464" max="9465" width="15.6328125" style="43" customWidth="1"/>
    <col min="9466" max="9467" width="10.6328125" style="43" customWidth="1"/>
    <col min="9468" max="9468" width="5.36328125" style="43" bestFit="1" customWidth="1"/>
    <col min="9469" max="9469" width="18.36328125" style="43" bestFit="1" customWidth="1"/>
    <col min="9470" max="9471" width="9.6328125" style="43" customWidth="1"/>
    <col min="9472" max="9472" width="10.6328125" style="43" customWidth="1"/>
    <col min="9473" max="9474" width="4.08984375" style="43" customWidth="1"/>
    <col min="9475" max="9475" width="1.6328125" style="43" customWidth="1"/>
    <col min="9476" max="9719" width="9" style="43"/>
    <col min="9720" max="9721" width="15.6328125" style="43" customWidth="1"/>
    <col min="9722" max="9723" width="10.6328125" style="43" customWidth="1"/>
    <col min="9724" max="9724" width="5.36328125" style="43" bestFit="1" customWidth="1"/>
    <col min="9725" max="9725" width="18.36328125" style="43" bestFit="1" customWidth="1"/>
    <col min="9726" max="9727" width="9.6328125" style="43" customWidth="1"/>
    <col min="9728" max="9728" width="10.6328125" style="43" customWidth="1"/>
    <col min="9729" max="9730" width="4.08984375" style="43" customWidth="1"/>
    <col min="9731" max="9731" width="1.6328125" style="43" customWidth="1"/>
    <col min="9732" max="9975" width="9" style="43"/>
    <col min="9976" max="9977" width="15.6328125" style="43" customWidth="1"/>
    <col min="9978" max="9979" width="10.6328125" style="43" customWidth="1"/>
    <col min="9980" max="9980" width="5.36328125" style="43" bestFit="1" customWidth="1"/>
    <col min="9981" max="9981" width="18.36328125" style="43" bestFit="1" customWidth="1"/>
    <col min="9982" max="9983" width="9.6328125" style="43" customWidth="1"/>
    <col min="9984" max="9984" width="10.6328125" style="43" customWidth="1"/>
    <col min="9985" max="9986" width="4.08984375" style="43" customWidth="1"/>
    <col min="9987" max="9987" width="1.6328125" style="43" customWidth="1"/>
    <col min="9988" max="10231" width="9" style="43"/>
    <col min="10232" max="10233" width="15.6328125" style="43" customWidth="1"/>
    <col min="10234" max="10235" width="10.6328125" style="43" customWidth="1"/>
    <col min="10236" max="10236" width="5.36328125" style="43" bestFit="1" customWidth="1"/>
    <col min="10237" max="10237" width="18.36328125" style="43" bestFit="1" customWidth="1"/>
    <col min="10238" max="10239" width="9.6328125" style="43" customWidth="1"/>
    <col min="10240" max="10240" width="10.6328125" style="43" customWidth="1"/>
    <col min="10241" max="10242" width="4.08984375" style="43" customWidth="1"/>
    <col min="10243" max="10243" width="1.6328125" style="43" customWidth="1"/>
    <col min="10244" max="10487" width="9" style="43"/>
    <col min="10488" max="10489" width="15.6328125" style="43" customWidth="1"/>
    <col min="10490" max="10491" width="10.6328125" style="43" customWidth="1"/>
    <col min="10492" max="10492" width="5.36328125" style="43" bestFit="1" customWidth="1"/>
    <col min="10493" max="10493" width="18.36328125" style="43" bestFit="1" customWidth="1"/>
    <col min="10494" max="10495" width="9.6328125" style="43" customWidth="1"/>
    <col min="10496" max="10496" width="10.6328125" style="43" customWidth="1"/>
    <col min="10497" max="10498" width="4.08984375" style="43" customWidth="1"/>
    <col min="10499" max="10499" width="1.6328125" style="43" customWidth="1"/>
    <col min="10500" max="10743" width="9" style="43"/>
    <col min="10744" max="10745" width="15.6328125" style="43" customWidth="1"/>
    <col min="10746" max="10747" width="10.6328125" style="43" customWidth="1"/>
    <col min="10748" max="10748" width="5.36328125" style="43" bestFit="1" customWidth="1"/>
    <col min="10749" max="10749" width="18.36328125" style="43" bestFit="1" customWidth="1"/>
    <col min="10750" max="10751" width="9.6328125" style="43" customWidth="1"/>
    <col min="10752" max="10752" width="10.6328125" style="43" customWidth="1"/>
    <col min="10753" max="10754" width="4.08984375" style="43" customWidth="1"/>
    <col min="10755" max="10755" width="1.6328125" style="43" customWidth="1"/>
    <col min="10756" max="10999" width="9" style="43"/>
    <col min="11000" max="11001" width="15.6328125" style="43" customWidth="1"/>
    <col min="11002" max="11003" width="10.6328125" style="43" customWidth="1"/>
    <col min="11004" max="11004" width="5.36328125" style="43" bestFit="1" customWidth="1"/>
    <col min="11005" max="11005" width="18.36328125" style="43" bestFit="1" customWidth="1"/>
    <col min="11006" max="11007" width="9.6328125" style="43" customWidth="1"/>
    <col min="11008" max="11008" width="10.6328125" style="43" customWidth="1"/>
    <col min="11009" max="11010" width="4.08984375" style="43" customWidth="1"/>
    <col min="11011" max="11011" width="1.6328125" style="43" customWidth="1"/>
    <col min="11012" max="11255" width="9" style="43"/>
    <col min="11256" max="11257" width="15.6328125" style="43" customWidth="1"/>
    <col min="11258" max="11259" width="10.6328125" style="43" customWidth="1"/>
    <col min="11260" max="11260" width="5.36328125" style="43" bestFit="1" customWidth="1"/>
    <col min="11261" max="11261" width="18.36328125" style="43" bestFit="1" customWidth="1"/>
    <col min="11262" max="11263" width="9.6328125" style="43" customWidth="1"/>
    <col min="11264" max="11264" width="10.6328125" style="43" customWidth="1"/>
    <col min="11265" max="11266" width="4.08984375" style="43" customWidth="1"/>
    <col min="11267" max="11267" width="1.6328125" style="43" customWidth="1"/>
    <col min="11268" max="11511" width="9" style="43"/>
    <col min="11512" max="11513" width="15.6328125" style="43" customWidth="1"/>
    <col min="11514" max="11515" width="10.6328125" style="43" customWidth="1"/>
    <col min="11516" max="11516" width="5.36328125" style="43" bestFit="1" customWidth="1"/>
    <col min="11517" max="11517" width="18.36328125" style="43" bestFit="1" customWidth="1"/>
    <col min="11518" max="11519" width="9.6328125" style="43" customWidth="1"/>
    <col min="11520" max="11520" width="10.6328125" style="43" customWidth="1"/>
    <col min="11521" max="11522" width="4.08984375" style="43" customWidth="1"/>
    <col min="11523" max="11523" width="1.6328125" style="43" customWidth="1"/>
    <col min="11524" max="11767" width="9" style="43"/>
    <col min="11768" max="11769" width="15.6328125" style="43" customWidth="1"/>
    <col min="11770" max="11771" width="10.6328125" style="43" customWidth="1"/>
    <col min="11772" max="11772" width="5.36328125" style="43" bestFit="1" customWidth="1"/>
    <col min="11773" max="11773" width="18.36328125" style="43" bestFit="1" customWidth="1"/>
    <col min="11774" max="11775" width="9.6328125" style="43" customWidth="1"/>
    <col min="11776" max="11776" width="10.6328125" style="43" customWidth="1"/>
    <col min="11777" max="11778" width="4.08984375" style="43" customWidth="1"/>
    <col min="11779" max="11779" width="1.6328125" style="43" customWidth="1"/>
    <col min="11780" max="12023" width="9" style="43"/>
    <col min="12024" max="12025" width="15.6328125" style="43" customWidth="1"/>
    <col min="12026" max="12027" width="10.6328125" style="43" customWidth="1"/>
    <col min="12028" max="12028" width="5.36328125" style="43" bestFit="1" customWidth="1"/>
    <col min="12029" max="12029" width="18.36328125" style="43" bestFit="1" customWidth="1"/>
    <col min="12030" max="12031" width="9.6328125" style="43" customWidth="1"/>
    <col min="12032" max="12032" width="10.6328125" style="43" customWidth="1"/>
    <col min="12033" max="12034" width="4.08984375" style="43" customWidth="1"/>
    <col min="12035" max="12035" width="1.6328125" style="43" customWidth="1"/>
    <col min="12036" max="12279" width="9" style="43"/>
    <col min="12280" max="12281" width="15.6328125" style="43" customWidth="1"/>
    <col min="12282" max="12283" width="10.6328125" style="43" customWidth="1"/>
    <col min="12284" max="12284" width="5.36328125" style="43" bestFit="1" customWidth="1"/>
    <col min="12285" max="12285" width="18.36328125" style="43" bestFit="1" customWidth="1"/>
    <col min="12286" max="12287" width="9.6328125" style="43" customWidth="1"/>
    <col min="12288" max="12288" width="10.6328125" style="43" customWidth="1"/>
    <col min="12289" max="12290" width="4.08984375" style="43" customWidth="1"/>
    <col min="12291" max="12291" width="1.6328125" style="43" customWidth="1"/>
    <col min="12292" max="12535" width="9" style="43"/>
    <col min="12536" max="12537" width="15.6328125" style="43" customWidth="1"/>
    <col min="12538" max="12539" width="10.6328125" style="43" customWidth="1"/>
    <col min="12540" max="12540" width="5.36328125" style="43" bestFit="1" customWidth="1"/>
    <col min="12541" max="12541" width="18.36328125" style="43" bestFit="1" customWidth="1"/>
    <col min="12542" max="12543" width="9.6328125" style="43" customWidth="1"/>
    <col min="12544" max="12544" width="10.6328125" style="43" customWidth="1"/>
    <col min="12545" max="12546" width="4.08984375" style="43" customWidth="1"/>
    <col min="12547" max="12547" width="1.6328125" style="43" customWidth="1"/>
    <col min="12548" max="12791" width="9" style="43"/>
    <col min="12792" max="12793" width="15.6328125" style="43" customWidth="1"/>
    <col min="12794" max="12795" width="10.6328125" style="43" customWidth="1"/>
    <col min="12796" max="12796" width="5.36328125" style="43" bestFit="1" customWidth="1"/>
    <col min="12797" max="12797" width="18.36328125" style="43" bestFit="1" customWidth="1"/>
    <col min="12798" max="12799" width="9.6328125" style="43" customWidth="1"/>
    <col min="12800" max="12800" width="10.6328125" style="43" customWidth="1"/>
    <col min="12801" max="12802" width="4.08984375" style="43" customWidth="1"/>
    <col min="12803" max="12803" width="1.6328125" style="43" customWidth="1"/>
    <col min="12804" max="13047" width="9" style="43"/>
    <col min="13048" max="13049" width="15.6328125" style="43" customWidth="1"/>
    <col min="13050" max="13051" width="10.6328125" style="43" customWidth="1"/>
    <col min="13052" max="13052" width="5.36328125" style="43" bestFit="1" customWidth="1"/>
    <col min="13053" max="13053" width="18.36328125" style="43" bestFit="1" customWidth="1"/>
    <col min="13054" max="13055" width="9.6328125" style="43" customWidth="1"/>
    <col min="13056" max="13056" width="10.6328125" style="43" customWidth="1"/>
    <col min="13057" max="13058" width="4.08984375" style="43" customWidth="1"/>
    <col min="13059" max="13059" width="1.6328125" style="43" customWidth="1"/>
    <col min="13060" max="13303" width="9" style="43"/>
    <col min="13304" max="13305" width="15.6328125" style="43" customWidth="1"/>
    <col min="13306" max="13307" width="10.6328125" style="43" customWidth="1"/>
    <col min="13308" max="13308" width="5.36328125" style="43" bestFit="1" customWidth="1"/>
    <col min="13309" max="13309" width="18.36328125" style="43" bestFit="1" customWidth="1"/>
    <col min="13310" max="13311" width="9.6328125" style="43" customWidth="1"/>
    <col min="13312" max="13312" width="10.6328125" style="43" customWidth="1"/>
    <col min="13313" max="13314" width="4.08984375" style="43" customWidth="1"/>
    <col min="13315" max="13315" width="1.6328125" style="43" customWidth="1"/>
    <col min="13316" max="13559" width="9" style="43"/>
    <col min="13560" max="13561" width="15.6328125" style="43" customWidth="1"/>
    <col min="13562" max="13563" width="10.6328125" style="43" customWidth="1"/>
    <col min="13564" max="13564" width="5.36328125" style="43" bestFit="1" customWidth="1"/>
    <col min="13565" max="13565" width="18.36328125" style="43" bestFit="1" customWidth="1"/>
    <col min="13566" max="13567" width="9.6328125" style="43" customWidth="1"/>
    <col min="13568" max="13568" width="10.6328125" style="43" customWidth="1"/>
    <col min="13569" max="13570" width="4.08984375" style="43" customWidth="1"/>
    <col min="13571" max="13571" width="1.6328125" style="43" customWidth="1"/>
    <col min="13572" max="13815" width="9" style="43"/>
    <col min="13816" max="13817" width="15.6328125" style="43" customWidth="1"/>
    <col min="13818" max="13819" width="10.6328125" style="43" customWidth="1"/>
    <col min="13820" max="13820" width="5.36328125" style="43" bestFit="1" customWidth="1"/>
    <col min="13821" max="13821" width="18.36328125" style="43" bestFit="1" customWidth="1"/>
    <col min="13822" max="13823" width="9.6328125" style="43" customWidth="1"/>
    <col min="13824" max="13824" width="10.6328125" style="43" customWidth="1"/>
    <col min="13825" max="13826" width="4.08984375" style="43" customWidth="1"/>
    <col min="13827" max="13827" width="1.6328125" style="43" customWidth="1"/>
    <col min="13828" max="14071" width="9" style="43"/>
    <col min="14072" max="14073" width="15.6328125" style="43" customWidth="1"/>
    <col min="14074" max="14075" width="10.6328125" style="43" customWidth="1"/>
    <col min="14076" max="14076" width="5.36328125" style="43" bestFit="1" customWidth="1"/>
    <col min="14077" max="14077" width="18.36328125" style="43" bestFit="1" customWidth="1"/>
    <col min="14078" max="14079" width="9.6328125" style="43" customWidth="1"/>
    <col min="14080" max="14080" width="10.6328125" style="43" customWidth="1"/>
    <col min="14081" max="14082" width="4.08984375" style="43" customWidth="1"/>
    <col min="14083" max="14083" width="1.6328125" style="43" customWidth="1"/>
    <col min="14084" max="14327" width="9" style="43"/>
    <col min="14328" max="14329" width="15.6328125" style="43" customWidth="1"/>
    <col min="14330" max="14331" width="10.6328125" style="43" customWidth="1"/>
    <col min="14332" max="14332" width="5.36328125" style="43" bestFit="1" customWidth="1"/>
    <col min="14333" max="14333" width="18.36328125" style="43" bestFit="1" customWidth="1"/>
    <col min="14334" max="14335" width="9.6328125" style="43" customWidth="1"/>
    <col min="14336" max="14336" width="10.6328125" style="43" customWidth="1"/>
    <col min="14337" max="14338" width="4.08984375" style="43" customWidth="1"/>
    <col min="14339" max="14339" width="1.6328125" style="43" customWidth="1"/>
    <col min="14340" max="14583" width="9" style="43"/>
    <col min="14584" max="14585" width="15.6328125" style="43" customWidth="1"/>
    <col min="14586" max="14587" width="10.6328125" style="43" customWidth="1"/>
    <col min="14588" max="14588" width="5.36328125" style="43" bestFit="1" customWidth="1"/>
    <col min="14589" max="14589" width="18.36328125" style="43" bestFit="1" customWidth="1"/>
    <col min="14590" max="14591" width="9.6328125" style="43" customWidth="1"/>
    <col min="14592" max="14592" width="10.6328125" style="43" customWidth="1"/>
    <col min="14593" max="14594" width="4.08984375" style="43" customWidth="1"/>
    <col min="14595" max="14595" width="1.6328125" style="43" customWidth="1"/>
    <col min="14596" max="14839" width="9" style="43"/>
    <col min="14840" max="14841" width="15.6328125" style="43" customWidth="1"/>
    <col min="14842" max="14843" width="10.6328125" style="43" customWidth="1"/>
    <col min="14844" max="14844" width="5.36328125" style="43" bestFit="1" customWidth="1"/>
    <col min="14845" max="14845" width="18.36328125" style="43" bestFit="1" customWidth="1"/>
    <col min="14846" max="14847" width="9.6328125" style="43" customWidth="1"/>
    <col min="14848" max="14848" width="10.6328125" style="43" customWidth="1"/>
    <col min="14849" max="14850" width="4.08984375" style="43" customWidth="1"/>
    <col min="14851" max="14851" width="1.6328125" style="43" customWidth="1"/>
    <col min="14852" max="15095" width="9" style="43"/>
    <col min="15096" max="15097" width="15.6328125" style="43" customWidth="1"/>
    <col min="15098" max="15099" width="10.6328125" style="43" customWidth="1"/>
    <col min="15100" max="15100" width="5.36328125" style="43" bestFit="1" customWidth="1"/>
    <col min="15101" max="15101" width="18.36328125" style="43" bestFit="1" customWidth="1"/>
    <col min="15102" max="15103" width="9.6328125" style="43" customWidth="1"/>
    <col min="15104" max="15104" width="10.6328125" style="43" customWidth="1"/>
    <col min="15105" max="15106" width="4.08984375" style="43" customWidth="1"/>
    <col min="15107" max="15107" width="1.6328125" style="43" customWidth="1"/>
    <col min="15108" max="15351" width="9" style="43"/>
    <col min="15352" max="15353" width="15.6328125" style="43" customWidth="1"/>
    <col min="15354" max="15355" width="10.6328125" style="43" customWidth="1"/>
    <col min="15356" max="15356" width="5.36328125" style="43" bestFit="1" customWidth="1"/>
    <col min="15357" max="15357" width="18.36328125" style="43" bestFit="1" customWidth="1"/>
    <col min="15358" max="15359" width="9.6328125" style="43" customWidth="1"/>
    <col min="15360" max="15360" width="10.6328125" style="43" customWidth="1"/>
    <col min="15361" max="15362" width="4.08984375" style="43" customWidth="1"/>
    <col min="15363" max="15363" width="1.6328125" style="43" customWidth="1"/>
    <col min="15364" max="15607" width="9" style="43"/>
    <col min="15608" max="15609" width="15.6328125" style="43" customWidth="1"/>
    <col min="15610" max="15611" width="10.6328125" style="43" customWidth="1"/>
    <col min="15612" max="15612" width="5.36328125" style="43" bestFit="1" customWidth="1"/>
    <col min="15613" max="15613" width="18.36328125" style="43" bestFit="1" customWidth="1"/>
    <col min="15614" max="15615" width="9.6328125" style="43" customWidth="1"/>
    <col min="15616" max="15616" width="10.6328125" style="43" customWidth="1"/>
    <col min="15617" max="15618" width="4.08984375" style="43" customWidth="1"/>
    <col min="15619" max="15619" width="1.6328125" style="43" customWidth="1"/>
    <col min="15620" max="15863" width="9" style="43"/>
    <col min="15864" max="15865" width="15.6328125" style="43" customWidth="1"/>
    <col min="15866" max="15867" width="10.6328125" style="43" customWidth="1"/>
    <col min="15868" max="15868" width="5.36328125" style="43" bestFit="1" customWidth="1"/>
    <col min="15869" max="15869" width="18.36328125" style="43" bestFit="1" customWidth="1"/>
    <col min="15870" max="15871" width="9.6328125" style="43" customWidth="1"/>
    <col min="15872" max="15872" width="10.6328125" style="43" customWidth="1"/>
    <col min="15873" max="15874" width="4.08984375" style="43" customWidth="1"/>
    <col min="15875" max="15875" width="1.6328125" style="43" customWidth="1"/>
    <col min="15876" max="16119" width="9" style="43"/>
    <col min="16120" max="16121" width="15.6328125" style="43" customWidth="1"/>
    <col min="16122" max="16123" width="10.6328125" style="43" customWidth="1"/>
    <col min="16124" max="16124" width="5.36328125" style="43" bestFit="1" customWidth="1"/>
    <col min="16125" max="16125" width="18.36328125" style="43" bestFit="1" customWidth="1"/>
    <col min="16126" max="16127" width="9.6328125" style="43" customWidth="1"/>
    <col min="16128" max="16128" width="10.6328125" style="43" customWidth="1"/>
    <col min="16129" max="16130" width="4.08984375" style="43" customWidth="1"/>
    <col min="16131" max="16131" width="1.6328125" style="43" customWidth="1"/>
    <col min="16132" max="16384" width="9" style="43"/>
  </cols>
  <sheetData>
    <row r="1" spans="2:11" ht="20.25" customHeight="1">
      <c r="E1" s="726"/>
      <c r="K1" s="702" t="s">
        <v>516</v>
      </c>
    </row>
    <row r="2" spans="2:11" ht="20.25" customHeight="1">
      <c r="B2" s="490" t="s">
        <v>387</v>
      </c>
      <c r="E2" s="726"/>
      <c r="I2" s="997"/>
      <c r="J2" s="997"/>
    </row>
    <row r="3" spans="2:11" ht="20.25" customHeight="1">
      <c r="E3" s="726"/>
      <c r="I3" s="722"/>
      <c r="J3" s="722"/>
    </row>
    <row r="4" spans="2:11" ht="20.25" customHeight="1">
      <c r="B4" s="43" t="s">
        <v>388</v>
      </c>
      <c r="C4" s="725">
        <f>'【7-1】精'!E4</f>
        <v>0</v>
      </c>
      <c r="D4" s="161" t="s">
        <v>389</v>
      </c>
      <c r="E4" s="998">
        <f>'【7-1】精'!H4</f>
        <v>0</v>
      </c>
      <c r="F4" s="998"/>
      <c r="G4" s="101"/>
      <c r="H4" s="100"/>
      <c r="I4" s="100"/>
      <c r="J4" s="722"/>
    </row>
    <row r="5" spans="2:11" ht="20.25" customHeight="1">
      <c r="B5" s="43" t="s">
        <v>390</v>
      </c>
      <c r="C5" s="725">
        <f>'【7-1】精'!E5</f>
        <v>0</v>
      </c>
      <c r="D5" s="161" t="s">
        <v>389</v>
      </c>
      <c r="E5" s="998">
        <f>'【7-1】精'!H5</f>
        <v>0</v>
      </c>
      <c r="F5" s="998"/>
      <c r="G5" s="999" t="s">
        <v>391</v>
      </c>
      <c r="H5" s="999"/>
      <c r="I5" s="726">
        <f>'【7-1】精'!J5</f>
        <v>0</v>
      </c>
      <c r="J5" s="43" t="s">
        <v>392</v>
      </c>
    </row>
    <row r="6" spans="2:11" ht="20.25" customHeight="1">
      <c r="E6" s="726"/>
      <c r="I6" s="722"/>
      <c r="J6" s="722"/>
    </row>
    <row r="7" spans="2:11" ht="20.25" customHeight="1">
      <c r="B7" s="727" t="s">
        <v>393</v>
      </c>
      <c r="C7" s="727" t="s">
        <v>394</v>
      </c>
      <c r="D7" s="1000" t="s">
        <v>395</v>
      </c>
      <c r="E7" s="1001"/>
      <c r="F7" s="994" t="s">
        <v>396</v>
      </c>
      <c r="G7" s="994"/>
      <c r="H7" s="994"/>
      <c r="I7" s="1000" t="s">
        <v>397</v>
      </c>
      <c r="J7" s="1002"/>
      <c r="K7" s="430" t="s">
        <v>230</v>
      </c>
    </row>
    <row r="8" spans="2:11" ht="20.25" customHeight="1">
      <c r="B8" s="988" t="s">
        <v>398</v>
      </c>
      <c r="C8" s="1064" t="str">
        <f>IF(【7】見・契!C8="","",【7】見・契!C8)</f>
        <v/>
      </c>
      <c r="D8" s="163"/>
      <c r="E8" s="106"/>
      <c r="F8" s="738" t="s">
        <v>399</v>
      </c>
      <c r="G8" s="357" t="str">
        <f>IF('【7-1】精'!$H7="","",'【7-1】精'!$H7)</f>
        <v/>
      </c>
      <c r="H8" s="164" t="s">
        <v>400</v>
      </c>
      <c r="I8" s="990">
        <f>D9*G10</f>
        <v>0</v>
      </c>
      <c r="J8" s="992" t="s">
        <v>401</v>
      </c>
      <c r="K8" s="1066" t="str">
        <f>IF(【7】見・契!K8="","",【7】見・契!K8)</f>
        <v/>
      </c>
    </row>
    <row r="9" spans="2:11" ht="20.25" customHeight="1">
      <c r="B9" s="988"/>
      <c r="C9" s="1065"/>
      <c r="D9" s="729">
        <f>IF(【7】見・契!D9="","",【7】見・契!D9)</f>
        <v>31100</v>
      </c>
      <c r="E9" s="165" t="s">
        <v>402</v>
      </c>
      <c r="F9" s="166" t="s">
        <v>403</v>
      </c>
      <c r="G9" s="358" t="str">
        <f>IF('【7-1】精'!$H8="","",'【7-1】精'!$H8)</f>
        <v/>
      </c>
      <c r="H9" s="167" t="s">
        <v>400</v>
      </c>
      <c r="I9" s="990"/>
      <c r="J9" s="992"/>
      <c r="K9" s="1129"/>
    </row>
    <row r="10" spans="2:11" ht="20.25" customHeight="1">
      <c r="B10" s="989"/>
      <c r="C10" s="1066"/>
      <c r="E10" s="726"/>
      <c r="F10" s="739" t="s">
        <v>404</v>
      </c>
      <c r="G10" s="168">
        <f>SUM(G8:G9)</f>
        <v>0</v>
      </c>
      <c r="H10" s="169" t="s">
        <v>405</v>
      </c>
      <c r="I10" s="991"/>
      <c r="J10" s="993"/>
      <c r="K10" s="1129"/>
    </row>
    <row r="11" spans="2:11" ht="20.25" customHeight="1">
      <c r="B11" s="994" t="s">
        <v>406</v>
      </c>
      <c r="C11" s="1064" t="str">
        <f>IF(【7】見・契!C11="","",【7】見・契!C11)</f>
        <v/>
      </c>
      <c r="D11" s="170"/>
      <c r="E11" s="171"/>
      <c r="F11" s="583" t="s">
        <v>407</v>
      </c>
      <c r="G11" s="584" t="str">
        <f>IF('【7-1】精'!$P7="","",'【7-1】精'!$P7)</f>
        <v/>
      </c>
      <c r="H11" s="585" t="s">
        <v>400</v>
      </c>
      <c r="I11" s="995">
        <f>D12*G13</f>
        <v>0</v>
      </c>
      <c r="J11" s="996" t="s">
        <v>401</v>
      </c>
      <c r="K11" s="1129" t="str">
        <f>IF(【7】見・契!K11="","",【7】見・契!K11)</f>
        <v/>
      </c>
    </row>
    <row r="12" spans="2:11" ht="20.25" customHeight="1">
      <c r="B12" s="994"/>
      <c r="C12" s="1065"/>
      <c r="D12" s="729">
        <f>IF(【7】見・契!D12="","",【7】見・契!D12)</f>
        <v>22600</v>
      </c>
      <c r="E12" s="164" t="s">
        <v>402</v>
      </c>
      <c r="F12" s="739" t="s">
        <v>403</v>
      </c>
      <c r="G12" s="168" t="str">
        <f>IF('【7-1】精'!$P8="","",'【7-1】精'!$P8)</f>
        <v/>
      </c>
      <c r="H12" s="169" t="s">
        <v>400</v>
      </c>
      <c r="I12" s="990"/>
      <c r="J12" s="992"/>
      <c r="K12" s="1129"/>
    </row>
    <row r="13" spans="2:11" ht="20.25" customHeight="1">
      <c r="B13" s="994"/>
      <c r="C13" s="1066"/>
      <c r="D13" s="253"/>
      <c r="E13" s="708"/>
      <c r="F13" s="728" t="s">
        <v>404</v>
      </c>
      <c r="G13" s="168">
        <f>SUM(G11:G12)</f>
        <v>0</v>
      </c>
      <c r="H13" s="169" t="s">
        <v>405</v>
      </c>
      <c r="I13" s="991"/>
      <c r="J13" s="993"/>
      <c r="K13" s="1129"/>
    </row>
    <row r="14" spans="2:11" ht="24" customHeight="1">
      <c r="B14" s="100" t="s">
        <v>408</v>
      </c>
      <c r="C14" s="100"/>
      <c r="D14" s="100"/>
      <c r="E14" s="172"/>
      <c r="F14" s="986" t="s">
        <v>409</v>
      </c>
      <c r="G14" s="986"/>
      <c r="H14" s="986"/>
      <c r="I14" s="173">
        <f>SUM(I8,I11)</f>
        <v>0</v>
      </c>
      <c r="J14" s="174" t="s">
        <v>410</v>
      </c>
    </row>
    <row r="15" spans="2:11" ht="23.25" customHeight="1">
      <c r="C15" s="100"/>
      <c r="D15" s="100"/>
      <c r="E15" s="172"/>
      <c r="F15" s="726"/>
      <c r="G15" s="726"/>
      <c r="H15" s="726"/>
      <c r="I15" s="175"/>
      <c r="J15" s="726"/>
    </row>
    <row r="16" spans="2:11" ht="20.25" customHeight="1">
      <c r="B16" s="490" t="s">
        <v>411</v>
      </c>
      <c r="C16" s="100"/>
      <c r="D16" s="100"/>
      <c r="E16" s="172"/>
      <c r="F16" s="726"/>
      <c r="G16" s="726"/>
      <c r="H16" s="726"/>
      <c r="I16" s="175"/>
      <c r="J16" s="726"/>
    </row>
    <row r="17" spans="2:10" ht="20.25" customHeight="1">
      <c r="B17" s="2"/>
      <c r="C17" s="100"/>
      <c r="D17" s="100"/>
      <c r="E17" s="172"/>
      <c r="F17" s="726"/>
      <c r="G17" s="726"/>
      <c r="H17" s="726"/>
      <c r="I17" s="175"/>
      <c r="J17" s="726"/>
    </row>
    <row r="18" spans="2:10" ht="24" customHeight="1">
      <c r="B18" s="727" t="s">
        <v>412</v>
      </c>
      <c r="C18" s="359" t="str">
        <f>IF(【7】見・契!C18="","",【7】見・契!C18)</f>
        <v/>
      </c>
      <c r="D18" s="177"/>
      <c r="E18" s="177"/>
      <c r="F18" s="972" t="s">
        <v>413</v>
      </c>
      <c r="G18" s="987"/>
      <c r="H18" s="973"/>
      <c r="I18" s="178">
        <f>IF(C18="",0,ROUND((I14*C18),0))</f>
        <v>0</v>
      </c>
      <c r="J18" s="179" t="s">
        <v>410</v>
      </c>
    </row>
    <row r="19" spans="2:10" ht="23.25" customHeight="1">
      <c r="E19" s="726"/>
    </row>
    <row r="20" spans="2:10" ht="20.25" customHeight="1">
      <c r="E20" s="43"/>
    </row>
    <row r="21" spans="2:10" ht="20.25" customHeight="1">
      <c r="B21" s="730"/>
      <c r="C21" s="730"/>
      <c r="D21" s="730"/>
      <c r="E21" s="730"/>
      <c r="F21" s="180"/>
      <c r="G21" s="181"/>
      <c r="H21" s="181"/>
      <c r="I21" s="182"/>
      <c r="J21" s="181"/>
    </row>
  </sheetData>
  <mergeCells count="19">
    <mergeCell ref="D7:E7"/>
    <mergeCell ref="F7:H7"/>
    <mergeCell ref="I7:J7"/>
    <mergeCell ref="I2:J2"/>
    <mergeCell ref="E4:F4"/>
    <mergeCell ref="E5:F5"/>
    <mergeCell ref="G5:H5"/>
    <mergeCell ref="C8:C10"/>
    <mergeCell ref="I8:I10"/>
    <mergeCell ref="J8:J10"/>
    <mergeCell ref="K8:K10"/>
    <mergeCell ref="B11:B13"/>
    <mergeCell ref="B8:B10"/>
    <mergeCell ref="F18:H18"/>
    <mergeCell ref="C11:C13"/>
    <mergeCell ref="I11:I13"/>
    <mergeCell ref="J11:J13"/>
    <mergeCell ref="K11:K13"/>
    <mergeCell ref="F14:H14"/>
  </mergeCells>
  <phoneticPr fontId="6"/>
  <dataValidations count="4">
    <dataValidation type="list" allowBlank="1" showInputMessage="1" sqref="C18" xr:uid="{00000000-0002-0000-1900-000000000000}">
      <formula1>"40%,30%"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zoomScale="80" zoomScaleNormal="85" zoomScaleSheetLayoutView="80" workbookViewId="0">
      <pane ySplit="13" topLeftCell="A14" activePane="bottomLeft" state="frozen"/>
      <selection activeCell="A23" sqref="A22:A23"/>
      <selection pane="bottomLeft" activeCell="J5" sqref="J5"/>
    </sheetView>
  </sheetViews>
  <sheetFormatPr defaultRowHeight="13"/>
  <cols>
    <col min="1" max="1" width="64.7265625" style="43" customWidth="1"/>
    <col min="2" max="2" width="5.90625" style="43" customWidth="1"/>
    <col min="3" max="3" width="6.26953125" style="43" customWidth="1"/>
    <col min="4" max="5" width="5.6328125" style="100" customWidth="1"/>
    <col min="6" max="6" width="16" style="43" customWidth="1"/>
    <col min="7" max="7" width="3.26953125" style="43" customWidth="1"/>
    <col min="8" max="8" width="38.26953125" style="43" customWidth="1"/>
    <col min="9" max="9" width="2.7265625" style="43" bestFit="1" customWidth="1"/>
    <col min="10" max="11" width="6.26953125" style="43" customWidth="1"/>
    <col min="12" max="13" width="5.6328125" style="100" customWidth="1"/>
    <col min="14" max="14" width="16.08984375" style="100" customWidth="1"/>
    <col min="15" max="15" width="4.26953125" style="100" customWidth="1"/>
    <col min="16" max="16" width="38.26953125" style="43" customWidth="1"/>
    <col min="17" max="263" width="9" style="43"/>
    <col min="264" max="264" width="3.36328125" style="43" bestFit="1" customWidth="1"/>
    <col min="265" max="265" width="36" style="43" customWidth="1"/>
    <col min="266" max="266" width="5.36328125" style="43" bestFit="1" customWidth="1"/>
    <col min="267" max="267" width="5.26953125" style="43" customWidth="1"/>
    <col min="268" max="268" width="9.7265625" style="43" customWidth="1"/>
    <col min="269" max="269" width="3.36328125" style="43" bestFit="1" customWidth="1"/>
    <col min="270" max="270" width="36" style="43" customWidth="1"/>
    <col min="271" max="271" width="5.26953125" style="43" bestFit="1" customWidth="1"/>
    <col min="272" max="519" width="9" style="43"/>
    <col min="520" max="520" width="3.36328125" style="43" bestFit="1" customWidth="1"/>
    <col min="521" max="521" width="36" style="43" customWidth="1"/>
    <col min="522" max="522" width="5.36328125" style="43" bestFit="1" customWidth="1"/>
    <col min="523" max="523" width="5.26953125" style="43" customWidth="1"/>
    <col min="524" max="524" width="9.7265625" style="43" customWidth="1"/>
    <col min="525" max="525" width="3.36328125" style="43" bestFit="1" customWidth="1"/>
    <col min="526" max="526" width="36" style="43" customWidth="1"/>
    <col min="527" max="527" width="5.26953125" style="43" bestFit="1" customWidth="1"/>
    <col min="528" max="775" width="9" style="43"/>
    <col min="776" max="776" width="3.36328125" style="43" bestFit="1" customWidth="1"/>
    <col min="777" max="777" width="36" style="43" customWidth="1"/>
    <col min="778" max="778" width="5.36328125" style="43" bestFit="1" customWidth="1"/>
    <col min="779" max="779" width="5.26953125" style="43" customWidth="1"/>
    <col min="780" max="780" width="9.7265625" style="43" customWidth="1"/>
    <col min="781" max="781" width="3.36328125" style="43" bestFit="1" customWidth="1"/>
    <col min="782" max="782" width="36" style="43" customWidth="1"/>
    <col min="783" max="783" width="5.26953125" style="43" bestFit="1" customWidth="1"/>
    <col min="784" max="1031" width="9" style="43"/>
    <col min="1032" max="1032" width="3.36328125" style="43" bestFit="1" customWidth="1"/>
    <col min="1033" max="1033" width="36" style="43" customWidth="1"/>
    <col min="1034" max="1034" width="5.36328125" style="43" bestFit="1" customWidth="1"/>
    <col min="1035" max="1035" width="5.26953125" style="43" customWidth="1"/>
    <col min="1036" max="1036" width="9.7265625" style="43" customWidth="1"/>
    <col min="1037" max="1037" width="3.36328125" style="43" bestFit="1" customWidth="1"/>
    <col min="1038" max="1038" width="36" style="43" customWidth="1"/>
    <col min="1039" max="1039" width="5.26953125" style="43" bestFit="1" customWidth="1"/>
    <col min="1040" max="1287" width="9" style="43"/>
    <col min="1288" max="1288" width="3.36328125" style="43" bestFit="1" customWidth="1"/>
    <col min="1289" max="1289" width="36" style="43" customWidth="1"/>
    <col min="1290" max="1290" width="5.36328125" style="43" bestFit="1" customWidth="1"/>
    <col min="1291" max="1291" width="5.26953125" style="43" customWidth="1"/>
    <col min="1292" max="1292" width="9.7265625" style="43" customWidth="1"/>
    <col min="1293" max="1293" width="3.36328125" style="43" bestFit="1" customWidth="1"/>
    <col min="1294" max="1294" width="36" style="43" customWidth="1"/>
    <col min="1295" max="1295" width="5.26953125" style="43" bestFit="1" customWidth="1"/>
    <col min="1296" max="1543" width="9" style="43"/>
    <col min="1544" max="1544" width="3.36328125" style="43" bestFit="1" customWidth="1"/>
    <col min="1545" max="1545" width="36" style="43" customWidth="1"/>
    <col min="1546" max="1546" width="5.36328125" style="43" bestFit="1" customWidth="1"/>
    <col min="1547" max="1547" width="5.26953125" style="43" customWidth="1"/>
    <col min="1548" max="1548" width="9.7265625" style="43" customWidth="1"/>
    <col min="1549" max="1549" width="3.36328125" style="43" bestFit="1" customWidth="1"/>
    <col min="1550" max="1550" width="36" style="43" customWidth="1"/>
    <col min="1551" max="1551" width="5.26953125" style="43" bestFit="1" customWidth="1"/>
    <col min="1552" max="1799" width="9" style="43"/>
    <col min="1800" max="1800" width="3.36328125" style="43" bestFit="1" customWidth="1"/>
    <col min="1801" max="1801" width="36" style="43" customWidth="1"/>
    <col min="1802" max="1802" width="5.36328125" style="43" bestFit="1" customWidth="1"/>
    <col min="1803" max="1803" width="5.26953125" style="43" customWidth="1"/>
    <col min="1804" max="1804" width="9.7265625" style="43" customWidth="1"/>
    <col min="1805" max="1805" width="3.36328125" style="43" bestFit="1" customWidth="1"/>
    <col min="1806" max="1806" width="36" style="43" customWidth="1"/>
    <col min="1807" max="1807" width="5.26953125" style="43" bestFit="1" customWidth="1"/>
    <col min="1808" max="2055" width="9" style="43"/>
    <col min="2056" max="2056" width="3.36328125" style="43" bestFit="1" customWidth="1"/>
    <col min="2057" max="2057" width="36" style="43" customWidth="1"/>
    <col min="2058" max="2058" width="5.36328125" style="43" bestFit="1" customWidth="1"/>
    <col min="2059" max="2059" width="5.26953125" style="43" customWidth="1"/>
    <col min="2060" max="2060" width="9.7265625" style="43" customWidth="1"/>
    <col min="2061" max="2061" width="3.36328125" style="43" bestFit="1" customWidth="1"/>
    <col min="2062" max="2062" width="36" style="43" customWidth="1"/>
    <col min="2063" max="2063" width="5.26953125" style="43" bestFit="1" customWidth="1"/>
    <col min="2064" max="2311" width="9" style="43"/>
    <col min="2312" max="2312" width="3.36328125" style="43" bestFit="1" customWidth="1"/>
    <col min="2313" max="2313" width="36" style="43" customWidth="1"/>
    <col min="2314" max="2314" width="5.36328125" style="43" bestFit="1" customWidth="1"/>
    <col min="2315" max="2315" width="5.26953125" style="43" customWidth="1"/>
    <col min="2316" max="2316" width="9.7265625" style="43" customWidth="1"/>
    <col min="2317" max="2317" width="3.36328125" style="43" bestFit="1" customWidth="1"/>
    <col min="2318" max="2318" width="36" style="43" customWidth="1"/>
    <col min="2319" max="2319" width="5.26953125" style="43" bestFit="1" customWidth="1"/>
    <col min="2320" max="2567" width="9" style="43"/>
    <col min="2568" max="2568" width="3.36328125" style="43" bestFit="1" customWidth="1"/>
    <col min="2569" max="2569" width="36" style="43" customWidth="1"/>
    <col min="2570" max="2570" width="5.36328125" style="43" bestFit="1" customWidth="1"/>
    <col min="2571" max="2571" width="5.26953125" style="43" customWidth="1"/>
    <col min="2572" max="2572" width="9.7265625" style="43" customWidth="1"/>
    <col min="2573" max="2573" width="3.36328125" style="43" bestFit="1" customWidth="1"/>
    <col min="2574" max="2574" width="36" style="43" customWidth="1"/>
    <col min="2575" max="2575" width="5.26953125" style="43" bestFit="1" customWidth="1"/>
    <col min="2576" max="2823" width="9" style="43"/>
    <col min="2824" max="2824" width="3.36328125" style="43" bestFit="1" customWidth="1"/>
    <col min="2825" max="2825" width="36" style="43" customWidth="1"/>
    <col min="2826" max="2826" width="5.36328125" style="43" bestFit="1" customWidth="1"/>
    <col min="2827" max="2827" width="5.26953125" style="43" customWidth="1"/>
    <col min="2828" max="2828" width="9.7265625" style="43" customWidth="1"/>
    <col min="2829" max="2829" width="3.36328125" style="43" bestFit="1" customWidth="1"/>
    <col min="2830" max="2830" width="36" style="43" customWidth="1"/>
    <col min="2831" max="2831" width="5.26953125" style="43" bestFit="1" customWidth="1"/>
    <col min="2832" max="3079" width="9" style="43"/>
    <col min="3080" max="3080" width="3.36328125" style="43" bestFit="1" customWidth="1"/>
    <col min="3081" max="3081" width="36" style="43" customWidth="1"/>
    <col min="3082" max="3082" width="5.36328125" style="43" bestFit="1" customWidth="1"/>
    <col min="3083" max="3083" width="5.26953125" style="43" customWidth="1"/>
    <col min="3084" max="3084" width="9.7265625" style="43" customWidth="1"/>
    <col min="3085" max="3085" width="3.36328125" style="43" bestFit="1" customWidth="1"/>
    <col min="3086" max="3086" width="36" style="43" customWidth="1"/>
    <col min="3087" max="3087" width="5.26953125" style="43" bestFit="1" customWidth="1"/>
    <col min="3088" max="3335" width="9" style="43"/>
    <col min="3336" max="3336" width="3.36328125" style="43" bestFit="1" customWidth="1"/>
    <col min="3337" max="3337" width="36" style="43" customWidth="1"/>
    <col min="3338" max="3338" width="5.36328125" style="43" bestFit="1" customWidth="1"/>
    <col min="3339" max="3339" width="5.26953125" style="43" customWidth="1"/>
    <col min="3340" max="3340" width="9.7265625" style="43" customWidth="1"/>
    <col min="3341" max="3341" width="3.36328125" style="43" bestFit="1" customWidth="1"/>
    <col min="3342" max="3342" width="36" style="43" customWidth="1"/>
    <col min="3343" max="3343" width="5.26953125" style="43" bestFit="1" customWidth="1"/>
    <col min="3344" max="3591" width="9" style="43"/>
    <col min="3592" max="3592" width="3.36328125" style="43" bestFit="1" customWidth="1"/>
    <col min="3593" max="3593" width="36" style="43" customWidth="1"/>
    <col min="3594" max="3594" width="5.36328125" style="43" bestFit="1" customWidth="1"/>
    <col min="3595" max="3595" width="5.26953125" style="43" customWidth="1"/>
    <col min="3596" max="3596" width="9.7265625" style="43" customWidth="1"/>
    <col min="3597" max="3597" width="3.36328125" style="43" bestFit="1" customWidth="1"/>
    <col min="3598" max="3598" width="36" style="43" customWidth="1"/>
    <col min="3599" max="3599" width="5.26953125" style="43" bestFit="1" customWidth="1"/>
    <col min="3600" max="3847" width="9" style="43"/>
    <col min="3848" max="3848" width="3.36328125" style="43" bestFit="1" customWidth="1"/>
    <col min="3849" max="3849" width="36" style="43" customWidth="1"/>
    <col min="3850" max="3850" width="5.36328125" style="43" bestFit="1" customWidth="1"/>
    <col min="3851" max="3851" width="5.26953125" style="43" customWidth="1"/>
    <col min="3852" max="3852" width="9.7265625" style="43" customWidth="1"/>
    <col min="3853" max="3853" width="3.36328125" style="43" bestFit="1" customWidth="1"/>
    <col min="3854" max="3854" width="36" style="43" customWidth="1"/>
    <col min="3855" max="3855" width="5.26953125" style="43" bestFit="1" customWidth="1"/>
    <col min="3856" max="4103" width="9" style="43"/>
    <col min="4104" max="4104" width="3.36328125" style="43" bestFit="1" customWidth="1"/>
    <col min="4105" max="4105" width="36" style="43" customWidth="1"/>
    <col min="4106" max="4106" width="5.36328125" style="43" bestFit="1" customWidth="1"/>
    <col min="4107" max="4107" width="5.26953125" style="43" customWidth="1"/>
    <col min="4108" max="4108" width="9.7265625" style="43" customWidth="1"/>
    <col min="4109" max="4109" width="3.36328125" style="43" bestFit="1" customWidth="1"/>
    <col min="4110" max="4110" width="36" style="43" customWidth="1"/>
    <col min="4111" max="4111" width="5.26953125" style="43" bestFit="1" customWidth="1"/>
    <col min="4112" max="4359" width="9" style="43"/>
    <col min="4360" max="4360" width="3.36328125" style="43" bestFit="1" customWidth="1"/>
    <col min="4361" max="4361" width="36" style="43" customWidth="1"/>
    <col min="4362" max="4362" width="5.36328125" style="43" bestFit="1" customWidth="1"/>
    <col min="4363" max="4363" width="5.26953125" style="43" customWidth="1"/>
    <col min="4364" max="4364" width="9.7265625" style="43" customWidth="1"/>
    <col min="4365" max="4365" width="3.36328125" style="43" bestFit="1" customWidth="1"/>
    <col min="4366" max="4366" width="36" style="43" customWidth="1"/>
    <col min="4367" max="4367" width="5.26953125" style="43" bestFit="1" customWidth="1"/>
    <col min="4368" max="4615" width="9" style="43"/>
    <col min="4616" max="4616" width="3.36328125" style="43" bestFit="1" customWidth="1"/>
    <col min="4617" max="4617" width="36" style="43" customWidth="1"/>
    <col min="4618" max="4618" width="5.36328125" style="43" bestFit="1" customWidth="1"/>
    <col min="4619" max="4619" width="5.26953125" style="43" customWidth="1"/>
    <col min="4620" max="4620" width="9.7265625" style="43" customWidth="1"/>
    <col min="4621" max="4621" width="3.36328125" style="43" bestFit="1" customWidth="1"/>
    <col min="4622" max="4622" width="36" style="43" customWidth="1"/>
    <col min="4623" max="4623" width="5.26953125" style="43" bestFit="1" customWidth="1"/>
    <col min="4624" max="4871" width="9" style="43"/>
    <col min="4872" max="4872" width="3.36328125" style="43" bestFit="1" customWidth="1"/>
    <col min="4873" max="4873" width="36" style="43" customWidth="1"/>
    <col min="4874" max="4874" width="5.36328125" style="43" bestFit="1" customWidth="1"/>
    <col min="4875" max="4875" width="5.26953125" style="43" customWidth="1"/>
    <col min="4876" max="4876" width="9.7265625" style="43" customWidth="1"/>
    <col min="4877" max="4877" width="3.36328125" style="43" bestFit="1" customWidth="1"/>
    <col min="4878" max="4878" width="36" style="43" customWidth="1"/>
    <col min="4879" max="4879" width="5.26953125" style="43" bestFit="1" customWidth="1"/>
    <col min="4880" max="5127" width="9" style="43"/>
    <col min="5128" max="5128" width="3.36328125" style="43" bestFit="1" customWidth="1"/>
    <col min="5129" max="5129" width="36" style="43" customWidth="1"/>
    <col min="5130" max="5130" width="5.36328125" style="43" bestFit="1" customWidth="1"/>
    <col min="5131" max="5131" width="5.26953125" style="43" customWidth="1"/>
    <col min="5132" max="5132" width="9.7265625" style="43" customWidth="1"/>
    <col min="5133" max="5133" width="3.36328125" style="43" bestFit="1" customWidth="1"/>
    <col min="5134" max="5134" width="36" style="43" customWidth="1"/>
    <col min="5135" max="5135" width="5.26953125" style="43" bestFit="1" customWidth="1"/>
    <col min="5136" max="5383" width="9" style="43"/>
    <col min="5384" max="5384" width="3.36328125" style="43" bestFit="1" customWidth="1"/>
    <col min="5385" max="5385" width="36" style="43" customWidth="1"/>
    <col min="5386" max="5386" width="5.36328125" style="43" bestFit="1" customWidth="1"/>
    <col min="5387" max="5387" width="5.26953125" style="43" customWidth="1"/>
    <col min="5388" max="5388" width="9.7265625" style="43" customWidth="1"/>
    <col min="5389" max="5389" width="3.36328125" style="43" bestFit="1" customWidth="1"/>
    <col min="5390" max="5390" width="36" style="43" customWidth="1"/>
    <col min="5391" max="5391" width="5.26953125" style="43" bestFit="1" customWidth="1"/>
    <col min="5392" max="5639" width="9" style="43"/>
    <col min="5640" max="5640" width="3.36328125" style="43" bestFit="1" customWidth="1"/>
    <col min="5641" max="5641" width="36" style="43" customWidth="1"/>
    <col min="5642" max="5642" width="5.36328125" style="43" bestFit="1" customWidth="1"/>
    <col min="5643" max="5643" width="5.26953125" style="43" customWidth="1"/>
    <col min="5644" max="5644" width="9.7265625" style="43" customWidth="1"/>
    <col min="5645" max="5645" width="3.36328125" style="43" bestFit="1" customWidth="1"/>
    <col min="5646" max="5646" width="36" style="43" customWidth="1"/>
    <col min="5647" max="5647" width="5.26953125" style="43" bestFit="1" customWidth="1"/>
    <col min="5648" max="5895" width="9" style="43"/>
    <col min="5896" max="5896" width="3.36328125" style="43" bestFit="1" customWidth="1"/>
    <col min="5897" max="5897" width="36" style="43" customWidth="1"/>
    <col min="5898" max="5898" width="5.36328125" style="43" bestFit="1" customWidth="1"/>
    <col min="5899" max="5899" width="5.26953125" style="43" customWidth="1"/>
    <col min="5900" max="5900" width="9.7265625" style="43" customWidth="1"/>
    <col min="5901" max="5901" width="3.36328125" style="43" bestFit="1" customWidth="1"/>
    <col min="5902" max="5902" width="36" style="43" customWidth="1"/>
    <col min="5903" max="5903" width="5.26953125" style="43" bestFit="1" customWidth="1"/>
    <col min="5904" max="6151" width="9" style="43"/>
    <col min="6152" max="6152" width="3.36328125" style="43" bestFit="1" customWidth="1"/>
    <col min="6153" max="6153" width="36" style="43" customWidth="1"/>
    <col min="6154" max="6154" width="5.36328125" style="43" bestFit="1" customWidth="1"/>
    <col min="6155" max="6155" width="5.26953125" style="43" customWidth="1"/>
    <col min="6156" max="6156" width="9.7265625" style="43" customWidth="1"/>
    <col min="6157" max="6157" width="3.36328125" style="43" bestFit="1" customWidth="1"/>
    <col min="6158" max="6158" width="36" style="43" customWidth="1"/>
    <col min="6159" max="6159" width="5.26953125" style="43" bestFit="1" customWidth="1"/>
    <col min="6160" max="6407" width="9" style="43"/>
    <col min="6408" max="6408" width="3.36328125" style="43" bestFit="1" customWidth="1"/>
    <col min="6409" max="6409" width="36" style="43" customWidth="1"/>
    <col min="6410" max="6410" width="5.36328125" style="43" bestFit="1" customWidth="1"/>
    <col min="6411" max="6411" width="5.26953125" style="43" customWidth="1"/>
    <col min="6412" max="6412" width="9.7265625" style="43" customWidth="1"/>
    <col min="6413" max="6413" width="3.36328125" style="43" bestFit="1" customWidth="1"/>
    <col min="6414" max="6414" width="36" style="43" customWidth="1"/>
    <col min="6415" max="6415" width="5.26953125" style="43" bestFit="1" customWidth="1"/>
    <col min="6416" max="6663" width="9" style="43"/>
    <col min="6664" max="6664" width="3.36328125" style="43" bestFit="1" customWidth="1"/>
    <col min="6665" max="6665" width="36" style="43" customWidth="1"/>
    <col min="6666" max="6666" width="5.36328125" style="43" bestFit="1" customWidth="1"/>
    <col min="6667" max="6667" width="5.26953125" style="43" customWidth="1"/>
    <col min="6668" max="6668" width="9.7265625" style="43" customWidth="1"/>
    <col min="6669" max="6669" width="3.36328125" style="43" bestFit="1" customWidth="1"/>
    <col min="6670" max="6670" width="36" style="43" customWidth="1"/>
    <col min="6671" max="6671" width="5.26953125" style="43" bestFit="1" customWidth="1"/>
    <col min="6672" max="6919" width="9" style="43"/>
    <col min="6920" max="6920" width="3.36328125" style="43" bestFit="1" customWidth="1"/>
    <col min="6921" max="6921" width="36" style="43" customWidth="1"/>
    <col min="6922" max="6922" width="5.36328125" style="43" bestFit="1" customWidth="1"/>
    <col min="6923" max="6923" width="5.26953125" style="43" customWidth="1"/>
    <col min="6924" max="6924" width="9.7265625" style="43" customWidth="1"/>
    <col min="6925" max="6925" width="3.36328125" style="43" bestFit="1" customWidth="1"/>
    <col min="6926" max="6926" width="36" style="43" customWidth="1"/>
    <col min="6927" max="6927" width="5.26953125" style="43" bestFit="1" customWidth="1"/>
    <col min="6928" max="7175" width="9" style="43"/>
    <col min="7176" max="7176" width="3.36328125" style="43" bestFit="1" customWidth="1"/>
    <col min="7177" max="7177" width="36" style="43" customWidth="1"/>
    <col min="7178" max="7178" width="5.36328125" style="43" bestFit="1" customWidth="1"/>
    <col min="7179" max="7179" width="5.26953125" style="43" customWidth="1"/>
    <col min="7180" max="7180" width="9.7265625" style="43" customWidth="1"/>
    <col min="7181" max="7181" width="3.36328125" style="43" bestFit="1" customWidth="1"/>
    <col min="7182" max="7182" width="36" style="43" customWidth="1"/>
    <col min="7183" max="7183" width="5.26953125" style="43" bestFit="1" customWidth="1"/>
    <col min="7184" max="7431" width="9" style="43"/>
    <col min="7432" max="7432" width="3.36328125" style="43" bestFit="1" customWidth="1"/>
    <col min="7433" max="7433" width="36" style="43" customWidth="1"/>
    <col min="7434" max="7434" width="5.36328125" style="43" bestFit="1" customWidth="1"/>
    <col min="7435" max="7435" width="5.26953125" style="43" customWidth="1"/>
    <col min="7436" max="7436" width="9.7265625" style="43" customWidth="1"/>
    <col min="7437" max="7437" width="3.36328125" style="43" bestFit="1" customWidth="1"/>
    <col min="7438" max="7438" width="36" style="43" customWidth="1"/>
    <col min="7439" max="7439" width="5.26953125" style="43" bestFit="1" customWidth="1"/>
    <col min="7440" max="7687" width="9" style="43"/>
    <col min="7688" max="7688" width="3.36328125" style="43" bestFit="1" customWidth="1"/>
    <col min="7689" max="7689" width="36" style="43" customWidth="1"/>
    <col min="7690" max="7690" width="5.36328125" style="43" bestFit="1" customWidth="1"/>
    <col min="7691" max="7691" width="5.26953125" style="43" customWidth="1"/>
    <col min="7692" max="7692" width="9.7265625" style="43" customWidth="1"/>
    <col min="7693" max="7693" width="3.36328125" style="43" bestFit="1" customWidth="1"/>
    <col min="7694" max="7694" width="36" style="43" customWidth="1"/>
    <col min="7695" max="7695" width="5.26953125" style="43" bestFit="1" customWidth="1"/>
    <col min="7696" max="7943" width="9" style="43"/>
    <col min="7944" max="7944" width="3.36328125" style="43" bestFit="1" customWidth="1"/>
    <col min="7945" max="7945" width="36" style="43" customWidth="1"/>
    <col min="7946" max="7946" width="5.36328125" style="43" bestFit="1" customWidth="1"/>
    <col min="7947" max="7947" width="5.26953125" style="43" customWidth="1"/>
    <col min="7948" max="7948" width="9.7265625" style="43" customWidth="1"/>
    <col min="7949" max="7949" width="3.36328125" style="43" bestFit="1" customWidth="1"/>
    <col min="7950" max="7950" width="36" style="43" customWidth="1"/>
    <col min="7951" max="7951" width="5.26953125" style="43" bestFit="1" customWidth="1"/>
    <col min="7952" max="8199" width="9" style="43"/>
    <col min="8200" max="8200" width="3.36328125" style="43" bestFit="1" customWidth="1"/>
    <col min="8201" max="8201" width="36" style="43" customWidth="1"/>
    <col min="8202" max="8202" width="5.36328125" style="43" bestFit="1" customWidth="1"/>
    <col min="8203" max="8203" width="5.26953125" style="43" customWidth="1"/>
    <col min="8204" max="8204" width="9.7265625" style="43" customWidth="1"/>
    <col min="8205" max="8205" width="3.36328125" style="43" bestFit="1" customWidth="1"/>
    <col min="8206" max="8206" width="36" style="43" customWidth="1"/>
    <col min="8207" max="8207" width="5.26953125" style="43" bestFit="1" customWidth="1"/>
    <col min="8208" max="8455" width="9" style="43"/>
    <col min="8456" max="8456" width="3.36328125" style="43" bestFit="1" customWidth="1"/>
    <col min="8457" max="8457" width="36" style="43" customWidth="1"/>
    <col min="8458" max="8458" width="5.36328125" style="43" bestFit="1" customWidth="1"/>
    <col min="8459" max="8459" width="5.26953125" style="43" customWidth="1"/>
    <col min="8460" max="8460" width="9.7265625" style="43" customWidth="1"/>
    <col min="8461" max="8461" width="3.36328125" style="43" bestFit="1" customWidth="1"/>
    <col min="8462" max="8462" width="36" style="43" customWidth="1"/>
    <col min="8463" max="8463" width="5.26953125" style="43" bestFit="1" customWidth="1"/>
    <col min="8464" max="8711" width="9" style="43"/>
    <col min="8712" max="8712" width="3.36328125" style="43" bestFit="1" customWidth="1"/>
    <col min="8713" max="8713" width="36" style="43" customWidth="1"/>
    <col min="8714" max="8714" width="5.36328125" style="43" bestFit="1" customWidth="1"/>
    <col min="8715" max="8715" width="5.26953125" style="43" customWidth="1"/>
    <col min="8716" max="8716" width="9.7265625" style="43" customWidth="1"/>
    <col min="8717" max="8717" width="3.36328125" style="43" bestFit="1" customWidth="1"/>
    <col min="8718" max="8718" width="36" style="43" customWidth="1"/>
    <col min="8719" max="8719" width="5.26953125" style="43" bestFit="1" customWidth="1"/>
    <col min="8720" max="8967" width="9" style="43"/>
    <col min="8968" max="8968" width="3.36328125" style="43" bestFit="1" customWidth="1"/>
    <col min="8969" max="8969" width="36" style="43" customWidth="1"/>
    <col min="8970" max="8970" width="5.36328125" style="43" bestFit="1" customWidth="1"/>
    <col min="8971" max="8971" width="5.26953125" style="43" customWidth="1"/>
    <col min="8972" max="8972" width="9.7265625" style="43" customWidth="1"/>
    <col min="8973" max="8973" width="3.36328125" style="43" bestFit="1" customWidth="1"/>
    <col min="8974" max="8974" width="36" style="43" customWidth="1"/>
    <col min="8975" max="8975" width="5.26953125" style="43" bestFit="1" customWidth="1"/>
    <col min="8976" max="9223" width="9" style="43"/>
    <col min="9224" max="9224" width="3.36328125" style="43" bestFit="1" customWidth="1"/>
    <col min="9225" max="9225" width="36" style="43" customWidth="1"/>
    <col min="9226" max="9226" width="5.36328125" style="43" bestFit="1" customWidth="1"/>
    <col min="9227" max="9227" width="5.26953125" style="43" customWidth="1"/>
    <col min="9228" max="9228" width="9.7265625" style="43" customWidth="1"/>
    <col min="9229" max="9229" width="3.36328125" style="43" bestFit="1" customWidth="1"/>
    <col min="9230" max="9230" width="36" style="43" customWidth="1"/>
    <col min="9231" max="9231" width="5.26953125" style="43" bestFit="1" customWidth="1"/>
    <col min="9232" max="9479" width="9" style="43"/>
    <col min="9480" max="9480" width="3.36328125" style="43" bestFit="1" customWidth="1"/>
    <col min="9481" max="9481" width="36" style="43" customWidth="1"/>
    <col min="9482" max="9482" width="5.36328125" style="43" bestFit="1" customWidth="1"/>
    <col min="9483" max="9483" width="5.26953125" style="43" customWidth="1"/>
    <col min="9484" max="9484" width="9.7265625" style="43" customWidth="1"/>
    <col min="9485" max="9485" width="3.36328125" style="43" bestFit="1" customWidth="1"/>
    <col min="9486" max="9486" width="36" style="43" customWidth="1"/>
    <col min="9487" max="9487" width="5.26953125" style="43" bestFit="1" customWidth="1"/>
    <col min="9488" max="9735" width="9" style="43"/>
    <col min="9736" max="9736" width="3.36328125" style="43" bestFit="1" customWidth="1"/>
    <col min="9737" max="9737" width="36" style="43" customWidth="1"/>
    <col min="9738" max="9738" width="5.36328125" style="43" bestFit="1" customWidth="1"/>
    <col min="9739" max="9739" width="5.26953125" style="43" customWidth="1"/>
    <col min="9740" max="9740" width="9.7265625" style="43" customWidth="1"/>
    <col min="9741" max="9741" width="3.36328125" style="43" bestFit="1" customWidth="1"/>
    <col min="9742" max="9742" width="36" style="43" customWidth="1"/>
    <col min="9743" max="9743" width="5.26953125" style="43" bestFit="1" customWidth="1"/>
    <col min="9744" max="9991" width="9" style="43"/>
    <col min="9992" max="9992" width="3.36328125" style="43" bestFit="1" customWidth="1"/>
    <col min="9993" max="9993" width="36" style="43" customWidth="1"/>
    <col min="9994" max="9994" width="5.36328125" style="43" bestFit="1" customWidth="1"/>
    <col min="9995" max="9995" width="5.26953125" style="43" customWidth="1"/>
    <col min="9996" max="9996" width="9.7265625" style="43" customWidth="1"/>
    <col min="9997" max="9997" width="3.36328125" style="43" bestFit="1" customWidth="1"/>
    <col min="9998" max="9998" width="36" style="43" customWidth="1"/>
    <col min="9999" max="9999" width="5.26953125" style="43" bestFit="1" customWidth="1"/>
    <col min="10000" max="10247" width="9" style="43"/>
    <col min="10248" max="10248" width="3.36328125" style="43" bestFit="1" customWidth="1"/>
    <col min="10249" max="10249" width="36" style="43" customWidth="1"/>
    <col min="10250" max="10250" width="5.36328125" style="43" bestFit="1" customWidth="1"/>
    <col min="10251" max="10251" width="5.26953125" style="43" customWidth="1"/>
    <col min="10252" max="10252" width="9.7265625" style="43" customWidth="1"/>
    <col min="10253" max="10253" width="3.36328125" style="43" bestFit="1" customWidth="1"/>
    <col min="10254" max="10254" width="36" style="43" customWidth="1"/>
    <col min="10255" max="10255" width="5.26953125" style="43" bestFit="1" customWidth="1"/>
    <col min="10256" max="10503" width="9" style="43"/>
    <col min="10504" max="10504" width="3.36328125" style="43" bestFit="1" customWidth="1"/>
    <col min="10505" max="10505" width="36" style="43" customWidth="1"/>
    <col min="10506" max="10506" width="5.36328125" style="43" bestFit="1" customWidth="1"/>
    <col min="10507" max="10507" width="5.26953125" style="43" customWidth="1"/>
    <col min="10508" max="10508" width="9.7265625" style="43" customWidth="1"/>
    <col min="10509" max="10509" width="3.36328125" style="43" bestFit="1" customWidth="1"/>
    <col min="10510" max="10510" width="36" style="43" customWidth="1"/>
    <col min="10511" max="10511" width="5.26953125" style="43" bestFit="1" customWidth="1"/>
    <col min="10512" max="10759" width="9" style="43"/>
    <col min="10760" max="10760" width="3.36328125" style="43" bestFit="1" customWidth="1"/>
    <col min="10761" max="10761" width="36" style="43" customWidth="1"/>
    <col min="10762" max="10762" width="5.36328125" style="43" bestFit="1" customWidth="1"/>
    <col min="10763" max="10763" width="5.26953125" style="43" customWidth="1"/>
    <col min="10764" max="10764" width="9.7265625" style="43" customWidth="1"/>
    <col min="10765" max="10765" width="3.36328125" style="43" bestFit="1" customWidth="1"/>
    <col min="10766" max="10766" width="36" style="43" customWidth="1"/>
    <col min="10767" max="10767" width="5.26953125" style="43" bestFit="1" customWidth="1"/>
    <col min="10768" max="11015" width="9" style="43"/>
    <col min="11016" max="11016" width="3.36328125" style="43" bestFit="1" customWidth="1"/>
    <col min="11017" max="11017" width="36" style="43" customWidth="1"/>
    <col min="11018" max="11018" width="5.36328125" style="43" bestFit="1" customWidth="1"/>
    <col min="11019" max="11019" width="5.26953125" style="43" customWidth="1"/>
    <col min="11020" max="11020" width="9.7265625" style="43" customWidth="1"/>
    <col min="11021" max="11021" width="3.36328125" style="43" bestFit="1" customWidth="1"/>
    <col min="11022" max="11022" width="36" style="43" customWidth="1"/>
    <col min="11023" max="11023" width="5.26953125" style="43" bestFit="1" customWidth="1"/>
    <col min="11024" max="11271" width="9" style="43"/>
    <col min="11272" max="11272" width="3.36328125" style="43" bestFit="1" customWidth="1"/>
    <col min="11273" max="11273" width="36" style="43" customWidth="1"/>
    <col min="11274" max="11274" width="5.36328125" style="43" bestFit="1" customWidth="1"/>
    <col min="11275" max="11275" width="5.26953125" style="43" customWidth="1"/>
    <col min="11276" max="11276" width="9.7265625" style="43" customWidth="1"/>
    <col min="11277" max="11277" width="3.36328125" style="43" bestFit="1" customWidth="1"/>
    <col min="11278" max="11278" width="36" style="43" customWidth="1"/>
    <col min="11279" max="11279" width="5.26953125" style="43" bestFit="1" customWidth="1"/>
    <col min="11280" max="11527" width="9" style="43"/>
    <col min="11528" max="11528" width="3.36328125" style="43" bestFit="1" customWidth="1"/>
    <col min="11529" max="11529" width="36" style="43" customWidth="1"/>
    <col min="11530" max="11530" width="5.36328125" style="43" bestFit="1" customWidth="1"/>
    <col min="11531" max="11531" width="5.26953125" style="43" customWidth="1"/>
    <col min="11532" max="11532" width="9.7265625" style="43" customWidth="1"/>
    <col min="11533" max="11533" width="3.36328125" style="43" bestFit="1" customWidth="1"/>
    <col min="11534" max="11534" width="36" style="43" customWidth="1"/>
    <col min="11535" max="11535" width="5.26953125" style="43" bestFit="1" customWidth="1"/>
    <col min="11536" max="11783" width="9" style="43"/>
    <col min="11784" max="11784" width="3.36328125" style="43" bestFit="1" customWidth="1"/>
    <col min="11785" max="11785" width="36" style="43" customWidth="1"/>
    <col min="11786" max="11786" width="5.36328125" style="43" bestFit="1" customWidth="1"/>
    <col min="11787" max="11787" width="5.26953125" style="43" customWidth="1"/>
    <col min="11788" max="11788" width="9.7265625" style="43" customWidth="1"/>
    <col min="11789" max="11789" width="3.36328125" style="43" bestFit="1" customWidth="1"/>
    <col min="11790" max="11790" width="36" style="43" customWidth="1"/>
    <col min="11791" max="11791" width="5.26953125" style="43" bestFit="1" customWidth="1"/>
    <col min="11792" max="12039" width="9" style="43"/>
    <col min="12040" max="12040" width="3.36328125" style="43" bestFit="1" customWidth="1"/>
    <col min="12041" max="12041" width="36" style="43" customWidth="1"/>
    <col min="12042" max="12042" width="5.36328125" style="43" bestFit="1" customWidth="1"/>
    <col min="12043" max="12043" width="5.26953125" style="43" customWidth="1"/>
    <col min="12044" max="12044" width="9.7265625" style="43" customWidth="1"/>
    <col min="12045" max="12045" width="3.36328125" style="43" bestFit="1" customWidth="1"/>
    <col min="12046" max="12046" width="36" style="43" customWidth="1"/>
    <col min="12047" max="12047" width="5.26953125" style="43" bestFit="1" customWidth="1"/>
    <col min="12048" max="12295" width="9" style="43"/>
    <col min="12296" max="12296" width="3.36328125" style="43" bestFit="1" customWidth="1"/>
    <col min="12297" max="12297" width="36" style="43" customWidth="1"/>
    <col min="12298" max="12298" width="5.36328125" style="43" bestFit="1" customWidth="1"/>
    <col min="12299" max="12299" width="5.26953125" style="43" customWidth="1"/>
    <col min="12300" max="12300" width="9.7265625" style="43" customWidth="1"/>
    <col min="12301" max="12301" width="3.36328125" style="43" bestFit="1" customWidth="1"/>
    <col min="12302" max="12302" width="36" style="43" customWidth="1"/>
    <col min="12303" max="12303" width="5.26953125" style="43" bestFit="1" customWidth="1"/>
    <col min="12304" max="12551" width="9" style="43"/>
    <col min="12552" max="12552" width="3.36328125" style="43" bestFit="1" customWidth="1"/>
    <col min="12553" max="12553" width="36" style="43" customWidth="1"/>
    <col min="12554" max="12554" width="5.36328125" style="43" bestFit="1" customWidth="1"/>
    <col min="12555" max="12555" width="5.26953125" style="43" customWidth="1"/>
    <col min="12556" max="12556" width="9.7265625" style="43" customWidth="1"/>
    <col min="12557" max="12557" width="3.36328125" style="43" bestFit="1" customWidth="1"/>
    <col min="12558" max="12558" width="36" style="43" customWidth="1"/>
    <col min="12559" max="12559" width="5.26953125" style="43" bestFit="1" customWidth="1"/>
    <col min="12560" max="12807" width="9" style="43"/>
    <col min="12808" max="12808" width="3.36328125" style="43" bestFit="1" customWidth="1"/>
    <col min="12809" max="12809" width="36" style="43" customWidth="1"/>
    <col min="12810" max="12810" width="5.36328125" style="43" bestFit="1" customWidth="1"/>
    <col min="12811" max="12811" width="5.26953125" style="43" customWidth="1"/>
    <col min="12812" max="12812" width="9.7265625" style="43" customWidth="1"/>
    <col min="12813" max="12813" width="3.36328125" style="43" bestFit="1" customWidth="1"/>
    <col min="12814" max="12814" width="36" style="43" customWidth="1"/>
    <col min="12815" max="12815" width="5.26953125" style="43" bestFit="1" customWidth="1"/>
    <col min="12816" max="13063" width="9" style="43"/>
    <col min="13064" max="13064" width="3.36328125" style="43" bestFit="1" customWidth="1"/>
    <col min="13065" max="13065" width="36" style="43" customWidth="1"/>
    <col min="13066" max="13066" width="5.36328125" style="43" bestFit="1" customWidth="1"/>
    <col min="13067" max="13067" width="5.26953125" style="43" customWidth="1"/>
    <col min="13068" max="13068" width="9.7265625" style="43" customWidth="1"/>
    <col min="13069" max="13069" width="3.36328125" style="43" bestFit="1" customWidth="1"/>
    <col min="13070" max="13070" width="36" style="43" customWidth="1"/>
    <col min="13071" max="13071" width="5.26953125" style="43" bestFit="1" customWidth="1"/>
    <col min="13072" max="13319" width="9" style="43"/>
    <col min="13320" max="13320" width="3.36328125" style="43" bestFit="1" customWidth="1"/>
    <col min="13321" max="13321" width="36" style="43" customWidth="1"/>
    <col min="13322" max="13322" width="5.36328125" style="43" bestFit="1" customWidth="1"/>
    <col min="13323" max="13323" width="5.26953125" style="43" customWidth="1"/>
    <col min="13324" max="13324" width="9.7265625" style="43" customWidth="1"/>
    <col min="13325" max="13325" width="3.36328125" style="43" bestFit="1" customWidth="1"/>
    <col min="13326" max="13326" width="36" style="43" customWidth="1"/>
    <col min="13327" max="13327" width="5.26953125" style="43" bestFit="1" customWidth="1"/>
    <col min="13328" max="13575" width="9" style="43"/>
    <col min="13576" max="13576" width="3.36328125" style="43" bestFit="1" customWidth="1"/>
    <col min="13577" max="13577" width="36" style="43" customWidth="1"/>
    <col min="13578" max="13578" width="5.36328125" style="43" bestFit="1" customWidth="1"/>
    <col min="13579" max="13579" width="5.26953125" style="43" customWidth="1"/>
    <col min="13580" max="13580" width="9.7265625" style="43" customWidth="1"/>
    <col min="13581" max="13581" width="3.36328125" style="43" bestFit="1" customWidth="1"/>
    <col min="13582" max="13582" width="36" style="43" customWidth="1"/>
    <col min="13583" max="13583" width="5.26953125" style="43" bestFit="1" customWidth="1"/>
    <col min="13584" max="13831" width="9" style="43"/>
    <col min="13832" max="13832" width="3.36328125" style="43" bestFit="1" customWidth="1"/>
    <col min="13833" max="13833" width="36" style="43" customWidth="1"/>
    <col min="13834" max="13834" width="5.36328125" style="43" bestFit="1" customWidth="1"/>
    <col min="13835" max="13835" width="5.26953125" style="43" customWidth="1"/>
    <col min="13836" max="13836" width="9.7265625" style="43" customWidth="1"/>
    <col min="13837" max="13837" width="3.36328125" style="43" bestFit="1" customWidth="1"/>
    <col min="13838" max="13838" width="36" style="43" customWidth="1"/>
    <col min="13839" max="13839" width="5.26953125" style="43" bestFit="1" customWidth="1"/>
    <col min="13840" max="14087" width="9" style="43"/>
    <col min="14088" max="14088" width="3.36328125" style="43" bestFit="1" customWidth="1"/>
    <col min="14089" max="14089" width="36" style="43" customWidth="1"/>
    <col min="14090" max="14090" width="5.36328125" style="43" bestFit="1" customWidth="1"/>
    <col min="14091" max="14091" width="5.26953125" style="43" customWidth="1"/>
    <col min="14092" max="14092" width="9.7265625" style="43" customWidth="1"/>
    <col min="14093" max="14093" width="3.36328125" style="43" bestFit="1" customWidth="1"/>
    <col min="14094" max="14094" width="36" style="43" customWidth="1"/>
    <col min="14095" max="14095" width="5.26953125" style="43" bestFit="1" customWidth="1"/>
    <col min="14096" max="14343" width="9" style="43"/>
    <col min="14344" max="14344" width="3.36328125" style="43" bestFit="1" customWidth="1"/>
    <col min="14345" max="14345" width="36" style="43" customWidth="1"/>
    <col min="14346" max="14346" width="5.36328125" style="43" bestFit="1" customWidth="1"/>
    <col min="14347" max="14347" width="5.26953125" style="43" customWidth="1"/>
    <col min="14348" max="14348" width="9.7265625" style="43" customWidth="1"/>
    <col min="14349" max="14349" width="3.36328125" style="43" bestFit="1" customWidth="1"/>
    <col min="14350" max="14350" width="36" style="43" customWidth="1"/>
    <col min="14351" max="14351" width="5.26953125" style="43" bestFit="1" customWidth="1"/>
    <col min="14352" max="14599" width="9" style="43"/>
    <col min="14600" max="14600" width="3.36328125" style="43" bestFit="1" customWidth="1"/>
    <col min="14601" max="14601" width="36" style="43" customWidth="1"/>
    <col min="14602" max="14602" width="5.36328125" style="43" bestFit="1" customWidth="1"/>
    <col min="14603" max="14603" width="5.26953125" style="43" customWidth="1"/>
    <col min="14604" max="14604" width="9.7265625" style="43" customWidth="1"/>
    <col min="14605" max="14605" width="3.36328125" style="43" bestFit="1" customWidth="1"/>
    <col min="14606" max="14606" width="36" style="43" customWidth="1"/>
    <col min="14607" max="14607" width="5.26953125" style="43" bestFit="1" customWidth="1"/>
    <col min="14608" max="14855" width="9" style="43"/>
    <col min="14856" max="14856" width="3.36328125" style="43" bestFit="1" customWidth="1"/>
    <col min="14857" max="14857" width="36" style="43" customWidth="1"/>
    <col min="14858" max="14858" width="5.36328125" style="43" bestFit="1" customWidth="1"/>
    <col min="14859" max="14859" width="5.26953125" style="43" customWidth="1"/>
    <col min="14860" max="14860" width="9.7265625" style="43" customWidth="1"/>
    <col min="14861" max="14861" width="3.36328125" style="43" bestFit="1" customWidth="1"/>
    <col min="14862" max="14862" width="36" style="43" customWidth="1"/>
    <col min="14863" max="14863" width="5.26953125" style="43" bestFit="1" customWidth="1"/>
    <col min="14864" max="15111" width="9" style="43"/>
    <col min="15112" max="15112" width="3.36328125" style="43" bestFit="1" customWidth="1"/>
    <col min="15113" max="15113" width="36" style="43" customWidth="1"/>
    <col min="15114" max="15114" width="5.36328125" style="43" bestFit="1" customWidth="1"/>
    <col min="15115" max="15115" width="5.26953125" style="43" customWidth="1"/>
    <col min="15116" max="15116" width="9.7265625" style="43" customWidth="1"/>
    <col min="15117" max="15117" width="3.36328125" style="43" bestFit="1" customWidth="1"/>
    <col min="15118" max="15118" width="36" style="43" customWidth="1"/>
    <col min="15119" max="15119" width="5.26953125" style="43" bestFit="1" customWidth="1"/>
    <col min="15120" max="15367" width="9" style="43"/>
    <col min="15368" max="15368" width="3.36328125" style="43" bestFit="1" customWidth="1"/>
    <col min="15369" max="15369" width="36" style="43" customWidth="1"/>
    <col min="15370" max="15370" width="5.36328125" style="43" bestFit="1" customWidth="1"/>
    <col min="15371" max="15371" width="5.26953125" style="43" customWidth="1"/>
    <col min="15372" max="15372" width="9.7265625" style="43" customWidth="1"/>
    <col min="15373" max="15373" width="3.36328125" style="43" bestFit="1" customWidth="1"/>
    <col min="15374" max="15374" width="36" style="43" customWidth="1"/>
    <col min="15375" max="15375" width="5.26953125" style="43" bestFit="1" customWidth="1"/>
    <col min="15376" max="15623" width="9" style="43"/>
    <col min="15624" max="15624" width="3.36328125" style="43" bestFit="1" customWidth="1"/>
    <col min="15625" max="15625" width="36" style="43" customWidth="1"/>
    <col min="15626" max="15626" width="5.36328125" style="43" bestFit="1" customWidth="1"/>
    <col min="15627" max="15627" width="5.26953125" style="43" customWidth="1"/>
    <col min="15628" max="15628" width="9.7265625" style="43" customWidth="1"/>
    <col min="15629" max="15629" width="3.36328125" style="43" bestFit="1" customWidth="1"/>
    <col min="15630" max="15630" width="36" style="43" customWidth="1"/>
    <col min="15631" max="15631" width="5.26953125" style="43" bestFit="1" customWidth="1"/>
    <col min="15632" max="15879" width="9" style="43"/>
    <col min="15880" max="15880" width="3.36328125" style="43" bestFit="1" customWidth="1"/>
    <col min="15881" max="15881" width="36" style="43" customWidth="1"/>
    <col min="15882" max="15882" width="5.36328125" style="43" bestFit="1" customWidth="1"/>
    <col min="15883" max="15883" width="5.26953125" style="43" customWidth="1"/>
    <col min="15884" max="15884" width="9.7265625" style="43" customWidth="1"/>
    <col min="15885" max="15885" width="3.36328125" style="43" bestFit="1" customWidth="1"/>
    <col min="15886" max="15886" width="36" style="43" customWidth="1"/>
    <col min="15887" max="15887" width="5.26953125" style="43" bestFit="1" customWidth="1"/>
    <col min="15888" max="16135" width="9" style="43"/>
    <col min="16136" max="16136" width="3.36328125" style="43" bestFit="1" customWidth="1"/>
    <col min="16137" max="16137" width="36" style="43" customWidth="1"/>
    <col min="16138" max="16138" width="5.36328125" style="43" bestFit="1" customWidth="1"/>
    <col min="16139" max="16139" width="5.26953125" style="43" customWidth="1"/>
    <col min="16140" max="16140" width="9.7265625" style="43" customWidth="1"/>
    <col min="16141" max="16141" width="3.36328125" style="43" bestFit="1" customWidth="1"/>
    <col min="16142" max="16142" width="36" style="43" customWidth="1"/>
    <col min="16143" max="16143" width="5.26953125" style="43" bestFit="1" customWidth="1"/>
    <col min="16144" max="16384" width="9" style="43"/>
  </cols>
  <sheetData>
    <row r="1" spans="2:16">
      <c r="D1" s="43"/>
      <c r="E1" s="43"/>
      <c r="P1" s="702" t="s">
        <v>517</v>
      </c>
    </row>
    <row r="2" spans="2:16" ht="19.5" customHeight="1">
      <c r="B2" s="1020" t="s">
        <v>518</v>
      </c>
      <c r="C2" s="1020"/>
      <c r="D2" s="1020"/>
      <c r="E2" s="1020"/>
      <c r="F2" s="1020"/>
      <c r="P2" s="101"/>
    </row>
    <row r="3" spans="2:16">
      <c r="P3" s="702"/>
    </row>
    <row r="4" spans="2:16">
      <c r="B4" s="805" t="s">
        <v>388</v>
      </c>
      <c r="C4" s="805"/>
      <c r="D4" s="805"/>
      <c r="E4" s="998">
        <f>基本情報!$E$22</f>
        <v>0</v>
      </c>
      <c r="F4" s="998"/>
      <c r="G4" s="725" t="s">
        <v>389</v>
      </c>
      <c r="H4" s="725">
        <f>基本情報!$E$23</f>
        <v>0</v>
      </c>
      <c r="L4" s="54"/>
      <c r="M4" s="54"/>
      <c r="N4" s="54"/>
      <c r="O4" s="54"/>
      <c r="P4" s="702"/>
    </row>
    <row r="5" spans="2:16">
      <c r="B5" s="805" t="s">
        <v>390</v>
      </c>
      <c r="C5" s="805"/>
      <c r="D5" s="805"/>
      <c r="E5" s="998">
        <f>基本情報!$E$26</f>
        <v>0</v>
      </c>
      <c r="F5" s="998"/>
      <c r="G5" s="725" t="s">
        <v>389</v>
      </c>
      <c r="H5" s="725">
        <f>基本情報!$E$27</f>
        <v>0</v>
      </c>
      <c r="I5" s="702" t="s">
        <v>426</v>
      </c>
      <c r="J5" s="702">
        <f>D167</f>
        <v>0</v>
      </c>
      <c r="K5" s="43" t="s">
        <v>392</v>
      </c>
      <c r="L5" s="54"/>
      <c r="M5" s="54"/>
      <c r="N5" s="54"/>
      <c r="O5" s="54"/>
      <c r="P5" s="702"/>
    </row>
    <row r="6" spans="2:16" s="100" customFormat="1"/>
    <row r="7" spans="2:16" ht="20.149999999999999" customHeight="1">
      <c r="B7" s="1006" t="s">
        <v>398</v>
      </c>
      <c r="C7" s="1007"/>
      <c r="D7" s="1024" t="s">
        <v>427</v>
      </c>
      <c r="E7" s="1025"/>
      <c r="F7" s="1025"/>
      <c r="G7" s="1025"/>
      <c r="H7" s="658"/>
      <c r="J7" s="1006" t="s">
        <v>406</v>
      </c>
      <c r="K7" s="1007"/>
      <c r="L7" s="1134" t="s">
        <v>428</v>
      </c>
      <c r="M7" s="1135"/>
      <c r="N7" s="1135"/>
      <c r="O7" s="1136"/>
      <c r="P7" s="658"/>
    </row>
    <row r="8" spans="2:16" ht="20.149999999999999" customHeight="1">
      <c r="B8" s="1008"/>
      <c r="C8" s="1009"/>
      <c r="D8" s="1012" t="s">
        <v>429</v>
      </c>
      <c r="E8" s="1013"/>
      <c r="F8" s="1013"/>
      <c r="G8" s="1013"/>
      <c r="H8" s="659"/>
      <c r="J8" s="1008"/>
      <c r="K8" s="1009"/>
      <c r="L8" s="1137" t="s">
        <v>429</v>
      </c>
      <c r="M8" s="1138"/>
      <c r="N8" s="1138"/>
      <c r="O8" s="1139"/>
      <c r="P8" s="659"/>
    </row>
    <row r="9" spans="2:16" ht="20.149999999999999" customHeight="1">
      <c r="B9" s="1010"/>
      <c r="C9" s="1011"/>
      <c r="D9" s="1014" t="s">
        <v>430</v>
      </c>
      <c r="E9" s="1015"/>
      <c r="F9" s="1015"/>
      <c r="G9" s="1016"/>
      <c r="H9" s="444">
        <f>SUM(H7:H8)</f>
        <v>0</v>
      </c>
      <c r="J9" s="1010"/>
      <c r="K9" s="1011"/>
      <c r="L9" s="1140" t="s">
        <v>430</v>
      </c>
      <c r="M9" s="1017"/>
      <c r="N9" s="1017"/>
      <c r="O9" s="429"/>
      <c r="P9" s="444">
        <f>SUM(P7:P8)</f>
        <v>0</v>
      </c>
    </row>
    <row r="10" spans="2:16">
      <c r="D10" s="43"/>
      <c r="E10" s="43"/>
      <c r="J10" s="100" t="s">
        <v>431</v>
      </c>
      <c r="L10" s="43"/>
      <c r="M10" s="43"/>
      <c r="N10" s="43"/>
      <c r="O10" s="43"/>
    </row>
    <row r="11" spans="2:16">
      <c r="D11" s="43"/>
      <c r="E11" s="43"/>
      <c r="L11" s="43"/>
      <c r="M11" s="43"/>
      <c r="N11" s="43"/>
      <c r="O11" s="43"/>
    </row>
    <row r="12" spans="2:16">
      <c r="B12" s="188" t="s">
        <v>432</v>
      </c>
      <c r="C12" s="188"/>
      <c r="D12" s="54"/>
      <c r="E12" s="54"/>
      <c r="J12" s="43" t="s">
        <v>433</v>
      </c>
      <c r="L12" s="54"/>
      <c r="M12" s="54"/>
      <c r="N12" s="54"/>
      <c r="O12" s="54"/>
    </row>
    <row r="13" spans="2:16" ht="48" customHeight="1" thickBot="1">
      <c r="B13" s="1018" t="s">
        <v>434</v>
      </c>
      <c r="C13" s="1019"/>
      <c r="D13" s="731" t="s">
        <v>435</v>
      </c>
      <c r="E13" s="189" t="s">
        <v>436</v>
      </c>
      <c r="F13" s="747" t="s">
        <v>437</v>
      </c>
      <c r="G13" s="1133" t="s">
        <v>438</v>
      </c>
      <c r="H13" s="1019"/>
      <c r="J13" s="1141" t="str">
        <f>B13</f>
        <v>日付</v>
      </c>
      <c r="K13" s="1141"/>
      <c r="L13" s="731" t="s">
        <v>435</v>
      </c>
      <c r="M13" s="189" t="s">
        <v>436</v>
      </c>
      <c r="N13" s="189" t="s">
        <v>439</v>
      </c>
      <c r="O13" s="1026" t="s">
        <v>438</v>
      </c>
      <c r="P13" s="1027"/>
    </row>
    <row r="14" spans="2:16" ht="16.5" customHeight="1" thickTop="1">
      <c r="B14" s="1130">
        <f>基本情報!$E$22</f>
        <v>0</v>
      </c>
      <c r="C14" s="1130"/>
      <c r="D14" s="707" t="str">
        <f>IF('（参考）配置計画表'!D14="","",'（参考）配置計画表'!D14)</f>
        <v/>
      </c>
      <c r="E14" s="707" t="str">
        <f>IF('（参考）配置計画表'!E14="","",'（参考）配置計画表'!E14)</f>
        <v/>
      </c>
      <c r="F14" s="707" t="str">
        <f>IF('（参考）配置計画表'!F14="","",'（参考）配置計画表'!F14)</f>
        <v/>
      </c>
      <c r="G14" s="1131"/>
      <c r="H14" s="1132"/>
      <c r="J14" s="1130">
        <f>基本情報!$E$22</f>
        <v>0</v>
      </c>
      <c r="K14" s="1130"/>
      <c r="L14" s="686" t="str">
        <f>IF('（参考）配置計画表'!L14="","",'（参考）配置計画表'!L14)</f>
        <v/>
      </c>
      <c r="M14" s="686" t="str">
        <f>IF('（参考）配置計画表'!M14="","",'（参考）配置計画表'!M14)</f>
        <v/>
      </c>
      <c r="N14" s="686" t="str">
        <f>IF('（参考）配置計画表'!N14="","",'（参考）配置計画表'!N14)</f>
        <v/>
      </c>
      <c r="O14" s="1131"/>
      <c r="P14" s="1132"/>
    </row>
    <row r="15" spans="2:16" ht="16.5" customHeight="1">
      <c r="B15" s="1130">
        <f t="shared" ref="B15:B78" si="0">IF(B14="","",B14+1)</f>
        <v>1</v>
      </c>
      <c r="C15" s="1130" t="str">
        <f t="shared" ref="C15:C78" si="1">IF(C13="","",C13+1)</f>
        <v/>
      </c>
      <c r="D15" s="707" t="str">
        <f>IF('（参考）配置計画表'!D15="","",'（参考）配置計画表'!D15)</f>
        <v/>
      </c>
      <c r="E15" s="707" t="str">
        <f>IF('（参考）配置計画表'!E15="","",'（参考）配置計画表'!E15)</f>
        <v/>
      </c>
      <c r="F15" s="707" t="str">
        <f>IF('（参考）配置計画表'!F15="","",'（参考）配置計画表'!F15)</f>
        <v/>
      </c>
      <c r="G15" s="1131"/>
      <c r="H15" s="1132"/>
      <c r="J15" s="1130">
        <f t="shared" ref="J15:J78" si="2">IF(J14="","",J14+1)</f>
        <v>1</v>
      </c>
      <c r="K15" s="1130" t="str">
        <f t="shared" ref="K15:K78" si="3">IF(K13="","",K13+1)</f>
        <v/>
      </c>
      <c r="L15" s="686" t="str">
        <f>IF('（参考）配置計画表'!L15="","",'（参考）配置計画表'!L15)</f>
        <v/>
      </c>
      <c r="M15" s="686" t="str">
        <f>IF('（参考）配置計画表'!M15="","",'（参考）配置計画表'!M15)</f>
        <v/>
      </c>
      <c r="N15" s="686" t="str">
        <f>IF('（参考）配置計画表'!N15="","",'（参考）配置計画表'!N15)</f>
        <v/>
      </c>
      <c r="O15" s="1131"/>
      <c r="P15" s="1132"/>
    </row>
    <row r="16" spans="2:16" ht="16.5" customHeight="1">
      <c r="B16" s="1130">
        <f t="shared" si="0"/>
        <v>2</v>
      </c>
      <c r="C16" s="1130" t="str">
        <f t="shared" si="1"/>
        <v/>
      </c>
      <c r="D16" s="707" t="str">
        <f>IF('（参考）配置計画表'!D16="","",'（参考）配置計画表'!D16)</f>
        <v/>
      </c>
      <c r="E16" s="707" t="str">
        <f>IF('（参考）配置計画表'!E16="","",'（参考）配置計画表'!E16)</f>
        <v/>
      </c>
      <c r="F16" s="707" t="str">
        <f>IF('（参考）配置計画表'!F16="","",'（参考）配置計画表'!F16)</f>
        <v/>
      </c>
      <c r="G16" s="1131"/>
      <c r="H16" s="1132"/>
      <c r="J16" s="1130">
        <f t="shared" si="2"/>
        <v>2</v>
      </c>
      <c r="K16" s="1130" t="str">
        <f t="shared" si="3"/>
        <v/>
      </c>
      <c r="L16" s="686" t="str">
        <f>IF('（参考）配置計画表'!L16="","",'（参考）配置計画表'!L16)</f>
        <v/>
      </c>
      <c r="M16" s="686" t="str">
        <f>IF('（参考）配置計画表'!M16="","",'（参考）配置計画表'!M16)</f>
        <v/>
      </c>
      <c r="N16" s="686" t="str">
        <f>IF('（参考）配置計画表'!N16="","",'（参考）配置計画表'!N16)</f>
        <v/>
      </c>
      <c r="O16" s="1131"/>
      <c r="P16" s="1132"/>
    </row>
    <row r="17" spans="2:26" ht="16.5" customHeight="1">
      <c r="B17" s="1130">
        <f t="shared" si="0"/>
        <v>3</v>
      </c>
      <c r="C17" s="1130" t="str">
        <f t="shared" si="1"/>
        <v/>
      </c>
      <c r="D17" s="707" t="str">
        <f>IF('（参考）配置計画表'!D17="","",'（参考）配置計画表'!D17)</f>
        <v/>
      </c>
      <c r="E17" s="707" t="str">
        <f>IF('（参考）配置計画表'!E17="","",'（参考）配置計画表'!E17)</f>
        <v/>
      </c>
      <c r="F17" s="707" t="str">
        <f>IF('（参考）配置計画表'!F17="","",'（参考）配置計画表'!F17)</f>
        <v/>
      </c>
      <c r="G17" s="1131"/>
      <c r="H17" s="1132"/>
      <c r="J17" s="1130">
        <f t="shared" si="2"/>
        <v>3</v>
      </c>
      <c r="K17" s="1130" t="str">
        <f t="shared" si="3"/>
        <v/>
      </c>
      <c r="L17" s="686" t="str">
        <f>IF('（参考）配置計画表'!L17="","",'（参考）配置計画表'!L17)</f>
        <v/>
      </c>
      <c r="M17" s="686" t="str">
        <f>IF('（参考）配置計画表'!M17="","",'（参考）配置計画表'!M17)</f>
        <v/>
      </c>
      <c r="N17" s="686" t="str">
        <f>IF('（参考）配置計画表'!N17="","",'（参考）配置計画表'!N17)</f>
        <v/>
      </c>
      <c r="O17" s="1131"/>
      <c r="P17" s="1132"/>
      <c r="Z17" s="276"/>
    </row>
    <row r="18" spans="2:26" ht="16.5" customHeight="1">
      <c r="B18" s="1130">
        <f t="shared" si="0"/>
        <v>4</v>
      </c>
      <c r="C18" s="1130" t="str">
        <f t="shared" si="1"/>
        <v/>
      </c>
      <c r="D18" s="707" t="str">
        <f>IF('（参考）配置計画表'!D18="","",'（参考）配置計画表'!D18)</f>
        <v/>
      </c>
      <c r="E18" s="707" t="str">
        <f>IF('（参考）配置計画表'!E18="","",'（参考）配置計画表'!E18)</f>
        <v/>
      </c>
      <c r="F18" s="707" t="str">
        <f>IF('（参考）配置計画表'!F18="","",'（参考）配置計画表'!F18)</f>
        <v/>
      </c>
      <c r="G18" s="1131"/>
      <c r="H18" s="1132"/>
      <c r="J18" s="1130">
        <f t="shared" si="2"/>
        <v>4</v>
      </c>
      <c r="K18" s="1130" t="str">
        <f t="shared" si="3"/>
        <v/>
      </c>
      <c r="L18" s="686" t="str">
        <f>IF('（参考）配置計画表'!L18="","",'（参考）配置計画表'!L18)</f>
        <v/>
      </c>
      <c r="M18" s="686" t="str">
        <f>IF('（参考）配置計画表'!M18="","",'（参考）配置計画表'!M18)</f>
        <v/>
      </c>
      <c r="N18" s="686" t="str">
        <f>IF('（参考）配置計画表'!N18="","",'（参考）配置計画表'!N18)</f>
        <v/>
      </c>
      <c r="O18" s="1131"/>
      <c r="P18" s="1132"/>
    </row>
    <row r="19" spans="2:26" ht="16.5" customHeight="1">
      <c r="B19" s="1130">
        <f t="shared" si="0"/>
        <v>5</v>
      </c>
      <c r="C19" s="1130" t="str">
        <f t="shared" si="1"/>
        <v/>
      </c>
      <c r="D19" s="707" t="str">
        <f>IF('（参考）配置計画表'!D19="","",'（参考）配置計画表'!D19)</f>
        <v/>
      </c>
      <c r="E19" s="707" t="str">
        <f>IF('（参考）配置計画表'!E19="","",'（参考）配置計画表'!E19)</f>
        <v/>
      </c>
      <c r="F19" s="707" t="str">
        <f>IF('（参考）配置計画表'!F19="","",'（参考）配置計画表'!F19)</f>
        <v/>
      </c>
      <c r="G19" s="1131"/>
      <c r="H19" s="1132"/>
      <c r="J19" s="1130">
        <f t="shared" si="2"/>
        <v>5</v>
      </c>
      <c r="K19" s="1130" t="str">
        <f t="shared" si="3"/>
        <v/>
      </c>
      <c r="L19" s="686" t="str">
        <f>IF('（参考）配置計画表'!L19="","",'（参考）配置計画表'!L19)</f>
        <v/>
      </c>
      <c r="M19" s="686" t="str">
        <f>IF('（参考）配置計画表'!M19="","",'（参考）配置計画表'!M19)</f>
        <v/>
      </c>
      <c r="N19" s="686" t="str">
        <f>IF('（参考）配置計画表'!N19="","",'（参考）配置計画表'!N19)</f>
        <v/>
      </c>
      <c r="O19" s="1131"/>
      <c r="P19" s="1132"/>
    </row>
    <row r="20" spans="2:26" ht="16.5" customHeight="1">
      <c r="B20" s="1130">
        <f t="shared" si="0"/>
        <v>6</v>
      </c>
      <c r="C20" s="1130" t="str">
        <f t="shared" si="1"/>
        <v/>
      </c>
      <c r="D20" s="707" t="str">
        <f>IF('（参考）配置計画表'!D20="","",'（参考）配置計画表'!D20)</f>
        <v/>
      </c>
      <c r="E20" s="707" t="str">
        <f>IF('（参考）配置計画表'!E20="","",'（参考）配置計画表'!E20)</f>
        <v/>
      </c>
      <c r="F20" s="707" t="str">
        <f>IF('（参考）配置計画表'!F20="","",'（参考）配置計画表'!F20)</f>
        <v/>
      </c>
      <c r="G20" s="1131"/>
      <c r="H20" s="1132"/>
      <c r="J20" s="1130">
        <f t="shared" si="2"/>
        <v>6</v>
      </c>
      <c r="K20" s="1130" t="str">
        <f t="shared" si="3"/>
        <v/>
      </c>
      <c r="L20" s="686" t="str">
        <f>IF('（参考）配置計画表'!L20="","",'（参考）配置計画表'!L20)</f>
        <v/>
      </c>
      <c r="M20" s="686" t="str">
        <f>IF('（参考）配置計画表'!M20="","",'（参考）配置計画表'!M20)</f>
        <v/>
      </c>
      <c r="N20" s="686" t="str">
        <f>IF('（参考）配置計画表'!N20="","",'（参考）配置計画表'!N20)</f>
        <v/>
      </c>
      <c r="O20" s="1131"/>
      <c r="P20" s="1132"/>
    </row>
    <row r="21" spans="2:26" ht="16.5" customHeight="1">
      <c r="B21" s="1130">
        <f t="shared" si="0"/>
        <v>7</v>
      </c>
      <c r="C21" s="1130" t="str">
        <f t="shared" si="1"/>
        <v/>
      </c>
      <c r="D21" s="707" t="str">
        <f>IF('（参考）配置計画表'!D21="","",'（参考）配置計画表'!D21)</f>
        <v/>
      </c>
      <c r="E21" s="707" t="str">
        <f>IF('（参考）配置計画表'!E21="","",'（参考）配置計画表'!E21)</f>
        <v/>
      </c>
      <c r="F21" s="707" t="str">
        <f>IF('（参考）配置計画表'!F21="","",'（参考）配置計画表'!F21)</f>
        <v/>
      </c>
      <c r="G21" s="1131"/>
      <c r="H21" s="1132"/>
      <c r="J21" s="1130">
        <f t="shared" si="2"/>
        <v>7</v>
      </c>
      <c r="K21" s="1130" t="str">
        <f t="shared" si="3"/>
        <v/>
      </c>
      <c r="L21" s="686" t="str">
        <f>IF('（参考）配置計画表'!L21="","",'（参考）配置計画表'!L21)</f>
        <v/>
      </c>
      <c r="M21" s="686" t="str">
        <f>IF('（参考）配置計画表'!M21="","",'（参考）配置計画表'!M21)</f>
        <v/>
      </c>
      <c r="N21" s="686" t="str">
        <f>IF('（参考）配置計画表'!N21="","",'（参考）配置計画表'!N21)</f>
        <v/>
      </c>
      <c r="O21" s="1131"/>
      <c r="P21" s="1132"/>
    </row>
    <row r="22" spans="2:26" ht="16.5" customHeight="1">
      <c r="B22" s="1130">
        <f t="shared" si="0"/>
        <v>8</v>
      </c>
      <c r="C22" s="1130" t="str">
        <f t="shared" si="1"/>
        <v/>
      </c>
      <c r="D22" s="707" t="str">
        <f>IF('（参考）配置計画表'!D22="","",'（参考）配置計画表'!D22)</f>
        <v/>
      </c>
      <c r="E22" s="707" t="str">
        <f>IF('（参考）配置計画表'!E22="","",'（参考）配置計画表'!E22)</f>
        <v/>
      </c>
      <c r="F22" s="707" t="str">
        <f>IF('（参考）配置計画表'!F22="","",'（参考）配置計画表'!F22)</f>
        <v/>
      </c>
      <c r="G22" s="1131"/>
      <c r="H22" s="1132"/>
      <c r="J22" s="1130">
        <f t="shared" si="2"/>
        <v>8</v>
      </c>
      <c r="K22" s="1130" t="str">
        <f t="shared" si="3"/>
        <v/>
      </c>
      <c r="L22" s="686" t="str">
        <f>IF('（参考）配置計画表'!L22="","",'（参考）配置計画表'!L22)</f>
        <v/>
      </c>
      <c r="M22" s="686" t="str">
        <f>IF('（参考）配置計画表'!M22="","",'（参考）配置計画表'!M22)</f>
        <v/>
      </c>
      <c r="N22" s="686" t="str">
        <f>IF('（参考）配置計画表'!N22="","",'（参考）配置計画表'!N22)</f>
        <v/>
      </c>
      <c r="O22" s="1131"/>
      <c r="P22" s="1132"/>
    </row>
    <row r="23" spans="2:26" ht="16.5" customHeight="1">
      <c r="B23" s="1130">
        <f t="shared" si="0"/>
        <v>9</v>
      </c>
      <c r="C23" s="1130" t="str">
        <f t="shared" si="1"/>
        <v/>
      </c>
      <c r="D23" s="707" t="str">
        <f>IF('（参考）配置計画表'!D23="","",'（参考）配置計画表'!D23)</f>
        <v/>
      </c>
      <c r="E23" s="707" t="str">
        <f>IF('（参考）配置計画表'!E23="","",'（参考）配置計画表'!E23)</f>
        <v/>
      </c>
      <c r="F23" s="707" t="str">
        <f>IF('（参考）配置計画表'!F23="","",'（参考）配置計画表'!F23)</f>
        <v/>
      </c>
      <c r="G23" s="1131"/>
      <c r="H23" s="1132"/>
      <c r="J23" s="1130">
        <f t="shared" si="2"/>
        <v>9</v>
      </c>
      <c r="K23" s="1130" t="str">
        <f t="shared" si="3"/>
        <v/>
      </c>
      <c r="L23" s="686" t="str">
        <f>IF('（参考）配置計画表'!L23="","",'（参考）配置計画表'!L23)</f>
        <v/>
      </c>
      <c r="M23" s="686" t="str">
        <f>IF('（参考）配置計画表'!M23="","",'（参考）配置計画表'!M23)</f>
        <v/>
      </c>
      <c r="N23" s="686" t="str">
        <f>IF('（参考）配置計画表'!N23="","",'（参考）配置計画表'!N23)</f>
        <v/>
      </c>
      <c r="O23" s="1131"/>
      <c r="P23" s="1132"/>
    </row>
    <row r="24" spans="2:26" ht="16.5" customHeight="1">
      <c r="B24" s="1130">
        <f t="shared" si="0"/>
        <v>10</v>
      </c>
      <c r="C24" s="1130" t="str">
        <f t="shared" si="1"/>
        <v/>
      </c>
      <c r="D24" s="707" t="str">
        <f>IF('（参考）配置計画表'!D24="","",'（参考）配置計画表'!D24)</f>
        <v/>
      </c>
      <c r="E24" s="707" t="str">
        <f>IF('（参考）配置計画表'!E24="","",'（参考）配置計画表'!E24)</f>
        <v/>
      </c>
      <c r="F24" s="707" t="str">
        <f>IF('（参考）配置計画表'!F24="","",'（参考）配置計画表'!F24)</f>
        <v/>
      </c>
      <c r="G24" s="1131"/>
      <c r="H24" s="1132"/>
      <c r="J24" s="1130">
        <f t="shared" si="2"/>
        <v>10</v>
      </c>
      <c r="K24" s="1130" t="str">
        <f t="shared" si="3"/>
        <v/>
      </c>
      <c r="L24" s="686" t="str">
        <f>IF('（参考）配置計画表'!L24="","",'（参考）配置計画表'!L24)</f>
        <v/>
      </c>
      <c r="M24" s="686" t="str">
        <f>IF('（参考）配置計画表'!M24="","",'（参考）配置計画表'!M24)</f>
        <v/>
      </c>
      <c r="N24" s="686" t="str">
        <f>IF('（参考）配置計画表'!N24="","",'（参考）配置計画表'!N24)</f>
        <v/>
      </c>
      <c r="O24" s="1131"/>
      <c r="P24" s="1132"/>
    </row>
    <row r="25" spans="2:26" ht="16.5" customHeight="1">
      <c r="B25" s="1130">
        <f t="shared" si="0"/>
        <v>11</v>
      </c>
      <c r="C25" s="1130" t="str">
        <f t="shared" si="1"/>
        <v/>
      </c>
      <c r="D25" s="707" t="str">
        <f>IF('（参考）配置計画表'!D25="","",'（参考）配置計画表'!D25)</f>
        <v/>
      </c>
      <c r="E25" s="707" t="str">
        <f>IF('（参考）配置計画表'!E25="","",'（参考）配置計画表'!E25)</f>
        <v/>
      </c>
      <c r="F25" s="707" t="str">
        <f>IF('（参考）配置計画表'!F25="","",'（参考）配置計画表'!F25)</f>
        <v/>
      </c>
      <c r="G25" s="1131"/>
      <c r="H25" s="1132"/>
      <c r="J25" s="1130">
        <f t="shared" si="2"/>
        <v>11</v>
      </c>
      <c r="K25" s="1130" t="str">
        <f t="shared" si="3"/>
        <v/>
      </c>
      <c r="L25" s="686" t="str">
        <f>IF('（参考）配置計画表'!L25="","",'（参考）配置計画表'!L25)</f>
        <v/>
      </c>
      <c r="M25" s="686" t="str">
        <f>IF('（参考）配置計画表'!M25="","",'（参考）配置計画表'!M25)</f>
        <v/>
      </c>
      <c r="N25" s="686" t="str">
        <f>IF('（参考）配置計画表'!N25="","",'（参考）配置計画表'!N25)</f>
        <v/>
      </c>
      <c r="O25" s="1131"/>
      <c r="P25" s="1132"/>
    </row>
    <row r="26" spans="2:26" ht="16.5" customHeight="1">
      <c r="B26" s="1130">
        <f t="shared" si="0"/>
        <v>12</v>
      </c>
      <c r="C26" s="1130" t="str">
        <f t="shared" si="1"/>
        <v/>
      </c>
      <c r="D26" s="707" t="str">
        <f>IF('（参考）配置計画表'!D26="","",'（参考）配置計画表'!D26)</f>
        <v/>
      </c>
      <c r="E26" s="707" t="str">
        <f>IF('（参考）配置計画表'!E26="","",'（参考）配置計画表'!E26)</f>
        <v/>
      </c>
      <c r="F26" s="707" t="str">
        <f>IF('（参考）配置計画表'!F26="","",'（参考）配置計画表'!F26)</f>
        <v/>
      </c>
      <c r="G26" s="1131"/>
      <c r="H26" s="1132"/>
      <c r="J26" s="1130">
        <f t="shared" si="2"/>
        <v>12</v>
      </c>
      <c r="K26" s="1130" t="str">
        <f t="shared" si="3"/>
        <v/>
      </c>
      <c r="L26" s="686" t="str">
        <f>IF('（参考）配置計画表'!L26="","",'（参考）配置計画表'!L26)</f>
        <v/>
      </c>
      <c r="M26" s="686" t="str">
        <f>IF('（参考）配置計画表'!M26="","",'（参考）配置計画表'!M26)</f>
        <v/>
      </c>
      <c r="N26" s="686" t="str">
        <f>IF('（参考）配置計画表'!N26="","",'（参考）配置計画表'!N26)</f>
        <v/>
      </c>
      <c r="O26" s="1131"/>
      <c r="P26" s="1132"/>
    </row>
    <row r="27" spans="2:26" ht="16.5" customHeight="1">
      <c r="B27" s="1130">
        <f t="shared" si="0"/>
        <v>13</v>
      </c>
      <c r="C27" s="1130" t="str">
        <f t="shared" si="1"/>
        <v/>
      </c>
      <c r="D27" s="707" t="str">
        <f>IF('（参考）配置計画表'!D27="","",'（参考）配置計画表'!D27)</f>
        <v/>
      </c>
      <c r="E27" s="707" t="str">
        <f>IF('（参考）配置計画表'!E27="","",'（参考）配置計画表'!E27)</f>
        <v/>
      </c>
      <c r="F27" s="707" t="str">
        <f>IF('（参考）配置計画表'!F27="","",'（参考）配置計画表'!F27)</f>
        <v/>
      </c>
      <c r="G27" s="1131"/>
      <c r="H27" s="1132"/>
      <c r="J27" s="1130">
        <f t="shared" si="2"/>
        <v>13</v>
      </c>
      <c r="K27" s="1130" t="str">
        <f t="shared" si="3"/>
        <v/>
      </c>
      <c r="L27" s="686" t="str">
        <f>IF('（参考）配置計画表'!L27="","",'（参考）配置計画表'!L27)</f>
        <v/>
      </c>
      <c r="M27" s="686" t="str">
        <f>IF('（参考）配置計画表'!M27="","",'（参考）配置計画表'!M27)</f>
        <v/>
      </c>
      <c r="N27" s="686" t="str">
        <f>IF('（参考）配置計画表'!N27="","",'（参考）配置計画表'!N27)</f>
        <v/>
      </c>
      <c r="O27" s="1131"/>
      <c r="P27" s="1132"/>
    </row>
    <row r="28" spans="2:26" ht="16.5" customHeight="1">
      <c r="B28" s="1130">
        <f t="shared" si="0"/>
        <v>14</v>
      </c>
      <c r="C28" s="1130" t="str">
        <f t="shared" si="1"/>
        <v/>
      </c>
      <c r="D28" s="707" t="str">
        <f>IF('（参考）配置計画表'!D28="","",'（参考）配置計画表'!D28)</f>
        <v/>
      </c>
      <c r="E28" s="707" t="str">
        <f>IF('（参考）配置計画表'!E28="","",'（参考）配置計画表'!E28)</f>
        <v/>
      </c>
      <c r="F28" s="707" t="str">
        <f>IF('（参考）配置計画表'!F28="","",'（参考）配置計画表'!F28)</f>
        <v/>
      </c>
      <c r="G28" s="1131"/>
      <c r="H28" s="1132"/>
      <c r="J28" s="1130">
        <f t="shared" si="2"/>
        <v>14</v>
      </c>
      <c r="K28" s="1130" t="str">
        <f t="shared" si="3"/>
        <v/>
      </c>
      <c r="L28" s="686" t="str">
        <f>IF('（参考）配置計画表'!L28="","",'（参考）配置計画表'!L28)</f>
        <v/>
      </c>
      <c r="M28" s="686" t="str">
        <f>IF('（参考）配置計画表'!M28="","",'（参考）配置計画表'!M28)</f>
        <v/>
      </c>
      <c r="N28" s="686" t="str">
        <f>IF('（参考）配置計画表'!N28="","",'（参考）配置計画表'!N28)</f>
        <v/>
      </c>
      <c r="O28" s="1131"/>
      <c r="P28" s="1132"/>
    </row>
    <row r="29" spans="2:26" ht="16.5" customHeight="1">
      <c r="B29" s="1130">
        <f t="shared" si="0"/>
        <v>15</v>
      </c>
      <c r="C29" s="1130" t="str">
        <f t="shared" si="1"/>
        <v/>
      </c>
      <c r="D29" s="707" t="str">
        <f>IF('（参考）配置計画表'!D29="","",'（参考）配置計画表'!D29)</f>
        <v/>
      </c>
      <c r="E29" s="707" t="str">
        <f>IF('（参考）配置計画表'!E29="","",'（参考）配置計画表'!E29)</f>
        <v/>
      </c>
      <c r="F29" s="707" t="str">
        <f>IF('（参考）配置計画表'!F29="","",'（参考）配置計画表'!F29)</f>
        <v/>
      </c>
      <c r="G29" s="1131"/>
      <c r="H29" s="1132"/>
      <c r="J29" s="1130">
        <f t="shared" si="2"/>
        <v>15</v>
      </c>
      <c r="K29" s="1130" t="str">
        <f t="shared" si="3"/>
        <v/>
      </c>
      <c r="L29" s="686" t="str">
        <f>IF('（参考）配置計画表'!L29="","",'（参考）配置計画表'!L29)</f>
        <v/>
      </c>
      <c r="M29" s="686" t="str">
        <f>IF('（参考）配置計画表'!M29="","",'（参考）配置計画表'!M29)</f>
        <v/>
      </c>
      <c r="N29" s="686" t="str">
        <f>IF('（参考）配置計画表'!N29="","",'（参考）配置計画表'!N29)</f>
        <v/>
      </c>
      <c r="O29" s="1131"/>
      <c r="P29" s="1132"/>
    </row>
    <row r="30" spans="2:26" ht="16.5" customHeight="1">
      <c r="B30" s="1130">
        <f t="shared" si="0"/>
        <v>16</v>
      </c>
      <c r="C30" s="1130" t="str">
        <f t="shared" si="1"/>
        <v/>
      </c>
      <c r="D30" s="707" t="str">
        <f>IF('（参考）配置計画表'!D30="","",'（参考）配置計画表'!D30)</f>
        <v/>
      </c>
      <c r="E30" s="707" t="str">
        <f>IF('（参考）配置計画表'!E30="","",'（参考）配置計画表'!E30)</f>
        <v/>
      </c>
      <c r="F30" s="707" t="str">
        <f>IF('（参考）配置計画表'!F30="","",'（参考）配置計画表'!F30)</f>
        <v/>
      </c>
      <c r="G30" s="1131"/>
      <c r="H30" s="1132"/>
      <c r="J30" s="1130">
        <f t="shared" si="2"/>
        <v>16</v>
      </c>
      <c r="K30" s="1130" t="str">
        <f t="shared" si="3"/>
        <v/>
      </c>
      <c r="L30" s="686" t="str">
        <f>IF('（参考）配置計画表'!L30="","",'（参考）配置計画表'!L30)</f>
        <v/>
      </c>
      <c r="M30" s="686" t="str">
        <f>IF('（参考）配置計画表'!M30="","",'（参考）配置計画表'!M30)</f>
        <v/>
      </c>
      <c r="N30" s="686" t="str">
        <f>IF('（参考）配置計画表'!N30="","",'（参考）配置計画表'!N30)</f>
        <v/>
      </c>
      <c r="O30" s="1131"/>
      <c r="P30" s="1132"/>
    </row>
    <row r="31" spans="2:26" ht="16.5" customHeight="1">
      <c r="B31" s="1130">
        <f t="shared" si="0"/>
        <v>17</v>
      </c>
      <c r="C31" s="1130" t="str">
        <f t="shared" si="1"/>
        <v/>
      </c>
      <c r="D31" s="707" t="str">
        <f>IF('（参考）配置計画表'!D31="","",'（参考）配置計画表'!D31)</f>
        <v/>
      </c>
      <c r="E31" s="707" t="str">
        <f>IF('（参考）配置計画表'!E31="","",'（参考）配置計画表'!E31)</f>
        <v/>
      </c>
      <c r="F31" s="707" t="str">
        <f>IF('（参考）配置計画表'!F31="","",'（参考）配置計画表'!F31)</f>
        <v/>
      </c>
      <c r="G31" s="1131"/>
      <c r="H31" s="1132"/>
      <c r="J31" s="1130">
        <f t="shared" si="2"/>
        <v>17</v>
      </c>
      <c r="K31" s="1130" t="str">
        <f t="shared" si="3"/>
        <v/>
      </c>
      <c r="L31" s="686" t="str">
        <f>IF('（参考）配置計画表'!L31="","",'（参考）配置計画表'!L31)</f>
        <v/>
      </c>
      <c r="M31" s="686" t="str">
        <f>IF('（参考）配置計画表'!M31="","",'（参考）配置計画表'!M31)</f>
        <v/>
      </c>
      <c r="N31" s="686" t="str">
        <f>IF('（参考）配置計画表'!N31="","",'（参考）配置計画表'!N31)</f>
        <v/>
      </c>
      <c r="O31" s="1131"/>
      <c r="P31" s="1132"/>
    </row>
    <row r="32" spans="2:26" ht="16.5" customHeight="1">
      <c r="B32" s="1130">
        <f t="shared" si="0"/>
        <v>18</v>
      </c>
      <c r="C32" s="1130" t="str">
        <f t="shared" si="1"/>
        <v/>
      </c>
      <c r="D32" s="707" t="str">
        <f>IF('（参考）配置計画表'!D32="","",'（参考）配置計画表'!D32)</f>
        <v/>
      </c>
      <c r="E32" s="707" t="str">
        <f>IF('（参考）配置計画表'!E32="","",'（参考）配置計画表'!E32)</f>
        <v/>
      </c>
      <c r="F32" s="707" t="str">
        <f>IF('（参考）配置計画表'!F32="","",'（参考）配置計画表'!F32)</f>
        <v/>
      </c>
      <c r="G32" s="1131"/>
      <c r="H32" s="1132"/>
      <c r="J32" s="1130">
        <f t="shared" si="2"/>
        <v>18</v>
      </c>
      <c r="K32" s="1130" t="str">
        <f t="shared" si="3"/>
        <v/>
      </c>
      <c r="L32" s="686" t="str">
        <f>IF('（参考）配置計画表'!L32="","",'（参考）配置計画表'!L32)</f>
        <v/>
      </c>
      <c r="M32" s="686" t="str">
        <f>IF('（参考）配置計画表'!M32="","",'（参考）配置計画表'!M32)</f>
        <v/>
      </c>
      <c r="N32" s="686" t="str">
        <f>IF('（参考）配置計画表'!N32="","",'（参考）配置計画表'!N32)</f>
        <v/>
      </c>
      <c r="O32" s="1131"/>
      <c r="P32" s="1132"/>
    </row>
    <row r="33" spans="2:16" ht="16.5" customHeight="1">
      <c r="B33" s="1130">
        <f t="shared" si="0"/>
        <v>19</v>
      </c>
      <c r="C33" s="1130" t="str">
        <f t="shared" si="1"/>
        <v/>
      </c>
      <c r="D33" s="707" t="str">
        <f>IF('（参考）配置計画表'!D33="","",'（参考）配置計画表'!D33)</f>
        <v/>
      </c>
      <c r="E33" s="707" t="str">
        <f>IF('（参考）配置計画表'!E33="","",'（参考）配置計画表'!E33)</f>
        <v/>
      </c>
      <c r="F33" s="707" t="str">
        <f>IF('（参考）配置計画表'!F33="","",'（参考）配置計画表'!F33)</f>
        <v/>
      </c>
      <c r="G33" s="1131"/>
      <c r="H33" s="1132"/>
      <c r="J33" s="1130">
        <f t="shared" si="2"/>
        <v>19</v>
      </c>
      <c r="K33" s="1130" t="str">
        <f t="shared" si="3"/>
        <v/>
      </c>
      <c r="L33" s="686" t="str">
        <f>IF('（参考）配置計画表'!L33="","",'（参考）配置計画表'!L33)</f>
        <v/>
      </c>
      <c r="M33" s="686" t="str">
        <f>IF('（参考）配置計画表'!M33="","",'（参考）配置計画表'!M33)</f>
        <v/>
      </c>
      <c r="N33" s="686" t="str">
        <f>IF('（参考）配置計画表'!N33="","",'（参考）配置計画表'!N33)</f>
        <v/>
      </c>
      <c r="O33" s="1131"/>
      <c r="P33" s="1132"/>
    </row>
    <row r="34" spans="2:16" ht="16.5" customHeight="1">
      <c r="B34" s="1130">
        <f t="shared" si="0"/>
        <v>20</v>
      </c>
      <c r="C34" s="1130" t="str">
        <f t="shared" si="1"/>
        <v/>
      </c>
      <c r="D34" s="707" t="str">
        <f>IF('（参考）配置計画表'!D34="","",'（参考）配置計画表'!D34)</f>
        <v/>
      </c>
      <c r="E34" s="707" t="str">
        <f>IF('（参考）配置計画表'!E34="","",'（参考）配置計画表'!E34)</f>
        <v/>
      </c>
      <c r="F34" s="707" t="str">
        <f>IF('（参考）配置計画表'!F34="","",'（参考）配置計画表'!F34)</f>
        <v/>
      </c>
      <c r="G34" s="1131"/>
      <c r="H34" s="1132"/>
      <c r="J34" s="1130">
        <f t="shared" si="2"/>
        <v>20</v>
      </c>
      <c r="K34" s="1130" t="str">
        <f t="shared" si="3"/>
        <v/>
      </c>
      <c r="L34" s="686" t="str">
        <f>IF('（参考）配置計画表'!L34="","",'（参考）配置計画表'!L34)</f>
        <v/>
      </c>
      <c r="M34" s="686" t="str">
        <f>IF('（参考）配置計画表'!M34="","",'（参考）配置計画表'!M34)</f>
        <v/>
      </c>
      <c r="N34" s="686" t="str">
        <f>IF('（参考）配置計画表'!N34="","",'（参考）配置計画表'!N34)</f>
        <v/>
      </c>
      <c r="O34" s="1131"/>
      <c r="P34" s="1132"/>
    </row>
    <row r="35" spans="2:16" ht="16.5" customHeight="1">
      <c r="B35" s="1130">
        <f t="shared" si="0"/>
        <v>21</v>
      </c>
      <c r="C35" s="1130" t="str">
        <f t="shared" si="1"/>
        <v/>
      </c>
      <c r="D35" s="707" t="str">
        <f>IF('（参考）配置計画表'!D35="","",'（参考）配置計画表'!D35)</f>
        <v/>
      </c>
      <c r="E35" s="707" t="str">
        <f>IF('（参考）配置計画表'!E35="","",'（参考）配置計画表'!E35)</f>
        <v/>
      </c>
      <c r="F35" s="707" t="str">
        <f>IF('（参考）配置計画表'!F35="","",'（参考）配置計画表'!F35)</f>
        <v/>
      </c>
      <c r="G35" s="1131"/>
      <c r="H35" s="1132"/>
      <c r="J35" s="1130">
        <f t="shared" si="2"/>
        <v>21</v>
      </c>
      <c r="K35" s="1130" t="str">
        <f t="shared" si="3"/>
        <v/>
      </c>
      <c r="L35" s="686" t="str">
        <f>IF('（参考）配置計画表'!L35="","",'（参考）配置計画表'!L35)</f>
        <v/>
      </c>
      <c r="M35" s="686" t="str">
        <f>IF('（参考）配置計画表'!M35="","",'（参考）配置計画表'!M35)</f>
        <v/>
      </c>
      <c r="N35" s="686" t="str">
        <f>IF('（参考）配置計画表'!N35="","",'（参考）配置計画表'!N35)</f>
        <v/>
      </c>
      <c r="O35" s="1131"/>
      <c r="P35" s="1132"/>
    </row>
    <row r="36" spans="2:16" ht="16.5" customHeight="1">
      <c r="B36" s="1130">
        <f t="shared" si="0"/>
        <v>22</v>
      </c>
      <c r="C36" s="1130" t="str">
        <f t="shared" si="1"/>
        <v/>
      </c>
      <c r="D36" s="707" t="str">
        <f>IF('（参考）配置計画表'!D36="","",'（参考）配置計画表'!D36)</f>
        <v/>
      </c>
      <c r="E36" s="707" t="str">
        <f>IF('（参考）配置計画表'!E36="","",'（参考）配置計画表'!E36)</f>
        <v/>
      </c>
      <c r="F36" s="707" t="str">
        <f>IF('（参考）配置計画表'!F36="","",'（参考）配置計画表'!F36)</f>
        <v/>
      </c>
      <c r="G36" s="1131"/>
      <c r="H36" s="1132"/>
      <c r="J36" s="1130">
        <f t="shared" si="2"/>
        <v>22</v>
      </c>
      <c r="K36" s="1130" t="str">
        <f t="shared" si="3"/>
        <v/>
      </c>
      <c r="L36" s="686" t="str">
        <f>IF('（参考）配置計画表'!L36="","",'（参考）配置計画表'!L36)</f>
        <v/>
      </c>
      <c r="M36" s="686" t="str">
        <f>IF('（参考）配置計画表'!M36="","",'（参考）配置計画表'!M36)</f>
        <v/>
      </c>
      <c r="N36" s="686" t="str">
        <f>IF('（参考）配置計画表'!N36="","",'（参考）配置計画表'!N36)</f>
        <v/>
      </c>
      <c r="O36" s="1131"/>
      <c r="P36" s="1132"/>
    </row>
    <row r="37" spans="2:16" ht="16.5" customHeight="1">
      <c r="B37" s="1130">
        <f t="shared" si="0"/>
        <v>23</v>
      </c>
      <c r="C37" s="1130" t="str">
        <f t="shared" si="1"/>
        <v/>
      </c>
      <c r="D37" s="707" t="str">
        <f>IF('（参考）配置計画表'!D37="","",'（参考）配置計画表'!D37)</f>
        <v/>
      </c>
      <c r="E37" s="707" t="str">
        <f>IF('（参考）配置計画表'!E37="","",'（参考）配置計画表'!E37)</f>
        <v/>
      </c>
      <c r="F37" s="707" t="str">
        <f>IF('（参考）配置計画表'!F37="","",'（参考）配置計画表'!F37)</f>
        <v/>
      </c>
      <c r="G37" s="1131"/>
      <c r="H37" s="1132"/>
      <c r="J37" s="1130">
        <f t="shared" si="2"/>
        <v>23</v>
      </c>
      <c r="K37" s="1130" t="str">
        <f t="shared" si="3"/>
        <v/>
      </c>
      <c r="L37" s="686" t="str">
        <f>IF('（参考）配置計画表'!L37="","",'（参考）配置計画表'!L37)</f>
        <v/>
      </c>
      <c r="M37" s="686" t="str">
        <f>IF('（参考）配置計画表'!M37="","",'（参考）配置計画表'!M37)</f>
        <v/>
      </c>
      <c r="N37" s="686" t="str">
        <f>IF('（参考）配置計画表'!N37="","",'（参考）配置計画表'!N37)</f>
        <v/>
      </c>
      <c r="O37" s="1131"/>
      <c r="P37" s="1132"/>
    </row>
    <row r="38" spans="2:16" ht="16.5" customHeight="1">
      <c r="B38" s="1130">
        <f t="shared" si="0"/>
        <v>24</v>
      </c>
      <c r="C38" s="1130" t="str">
        <f t="shared" si="1"/>
        <v/>
      </c>
      <c r="D38" s="707" t="str">
        <f>IF('（参考）配置計画表'!D38="","",'（参考）配置計画表'!D38)</f>
        <v/>
      </c>
      <c r="E38" s="707" t="str">
        <f>IF('（参考）配置計画表'!E38="","",'（参考）配置計画表'!E38)</f>
        <v/>
      </c>
      <c r="F38" s="707" t="str">
        <f>IF('（参考）配置計画表'!F38="","",'（参考）配置計画表'!F38)</f>
        <v/>
      </c>
      <c r="G38" s="1131"/>
      <c r="H38" s="1132"/>
      <c r="J38" s="1130">
        <f t="shared" si="2"/>
        <v>24</v>
      </c>
      <c r="K38" s="1130" t="str">
        <f t="shared" si="3"/>
        <v/>
      </c>
      <c r="L38" s="686" t="str">
        <f>IF('（参考）配置計画表'!L38="","",'（参考）配置計画表'!L38)</f>
        <v/>
      </c>
      <c r="M38" s="686" t="str">
        <f>IF('（参考）配置計画表'!M38="","",'（参考）配置計画表'!M38)</f>
        <v/>
      </c>
      <c r="N38" s="686" t="str">
        <f>IF('（参考）配置計画表'!N38="","",'（参考）配置計画表'!N38)</f>
        <v/>
      </c>
      <c r="O38" s="1131"/>
      <c r="P38" s="1132"/>
    </row>
    <row r="39" spans="2:16" ht="16.5" customHeight="1">
      <c r="B39" s="1130">
        <f t="shared" si="0"/>
        <v>25</v>
      </c>
      <c r="C39" s="1130" t="str">
        <f t="shared" si="1"/>
        <v/>
      </c>
      <c r="D39" s="707" t="str">
        <f>IF('（参考）配置計画表'!D39="","",'（参考）配置計画表'!D39)</f>
        <v/>
      </c>
      <c r="E39" s="707" t="str">
        <f>IF('（参考）配置計画表'!E39="","",'（参考）配置計画表'!E39)</f>
        <v/>
      </c>
      <c r="F39" s="707" t="str">
        <f>IF('（参考）配置計画表'!F39="","",'（参考）配置計画表'!F39)</f>
        <v/>
      </c>
      <c r="G39" s="1131"/>
      <c r="H39" s="1132"/>
      <c r="J39" s="1130">
        <f t="shared" si="2"/>
        <v>25</v>
      </c>
      <c r="K39" s="1130" t="str">
        <f t="shared" si="3"/>
        <v/>
      </c>
      <c r="L39" s="686" t="str">
        <f>IF('（参考）配置計画表'!L39="","",'（参考）配置計画表'!L39)</f>
        <v/>
      </c>
      <c r="M39" s="686" t="str">
        <f>IF('（参考）配置計画表'!M39="","",'（参考）配置計画表'!M39)</f>
        <v/>
      </c>
      <c r="N39" s="686" t="str">
        <f>IF('（参考）配置計画表'!N39="","",'（参考）配置計画表'!N39)</f>
        <v/>
      </c>
      <c r="O39" s="1131"/>
      <c r="P39" s="1132"/>
    </row>
    <row r="40" spans="2:16" ht="16.5" customHeight="1">
      <c r="B40" s="1130">
        <f t="shared" si="0"/>
        <v>26</v>
      </c>
      <c r="C40" s="1130" t="str">
        <f t="shared" si="1"/>
        <v/>
      </c>
      <c r="D40" s="707" t="str">
        <f>IF('（参考）配置計画表'!D40="","",'（参考）配置計画表'!D40)</f>
        <v/>
      </c>
      <c r="E40" s="707" t="str">
        <f>IF('（参考）配置計画表'!E40="","",'（参考）配置計画表'!E40)</f>
        <v/>
      </c>
      <c r="F40" s="707" t="str">
        <f>IF('（参考）配置計画表'!F40="","",'（参考）配置計画表'!F40)</f>
        <v/>
      </c>
      <c r="G40" s="1131"/>
      <c r="H40" s="1132"/>
      <c r="J40" s="1130">
        <f t="shared" si="2"/>
        <v>26</v>
      </c>
      <c r="K40" s="1130" t="str">
        <f t="shared" si="3"/>
        <v/>
      </c>
      <c r="L40" s="686" t="str">
        <f>IF('（参考）配置計画表'!L40="","",'（参考）配置計画表'!L40)</f>
        <v/>
      </c>
      <c r="M40" s="686" t="str">
        <f>IF('（参考）配置計画表'!M40="","",'（参考）配置計画表'!M40)</f>
        <v/>
      </c>
      <c r="N40" s="686" t="str">
        <f>IF('（参考）配置計画表'!N40="","",'（参考）配置計画表'!N40)</f>
        <v/>
      </c>
      <c r="O40" s="1131"/>
      <c r="P40" s="1132"/>
    </row>
    <row r="41" spans="2:16" ht="16.5" customHeight="1">
      <c r="B41" s="1130">
        <f t="shared" si="0"/>
        <v>27</v>
      </c>
      <c r="C41" s="1130" t="str">
        <f t="shared" si="1"/>
        <v/>
      </c>
      <c r="D41" s="707" t="str">
        <f>IF('（参考）配置計画表'!D41="","",'（参考）配置計画表'!D41)</f>
        <v/>
      </c>
      <c r="E41" s="707" t="str">
        <f>IF('（参考）配置計画表'!E41="","",'（参考）配置計画表'!E41)</f>
        <v/>
      </c>
      <c r="F41" s="707" t="str">
        <f>IF('（参考）配置計画表'!F41="","",'（参考）配置計画表'!F41)</f>
        <v/>
      </c>
      <c r="G41" s="1131"/>
      <c r="H41" s="1132"/>
      <c r="J41" s="1130">
        <f t="shared" si="2"/>
        <v>27</v>
      </c>
      <c r="K41" s="1130" t="str">
        <f t="shared" si="3"/>
        <v/>
      </c>
      <c r="L41" s="686" t="str">
        <f>IF('（参考）配置計画表'!L41="","",'（参考）配置計画表'!L41)</f>
        <v/>
      </c>
      <c r="M41" s="686" t="str">
        <f>IF('（参考）配置計画表'!M41="","",'（参考）配置計画表'!M41)</f>
        <v/>
      </c>
      <c r="N41" s="686" t="str">
        <f>IF('（参考）配置計画表'!N41="","",'（参考）配置計画表'!N41)</f>
        <v/>
      </c>
      <c r="O41" s="1131"/>
      <c r="P41" s="1132"/>
    </row>
    <row r="42" spans="2:16" ht="16.5" customHeight="1">
      <c r="B42" s="1130">
        <f t="shared" si="0"/>
        <v>28</v>
      </c>
      <c r="C42" s="1130" t="str">
        <f t="shared" si="1"/>
        <v/>
      </c>
      <c r="D42" s="707" t="str">
        <f>IF('（参考）配置計画表'!D42="","",'（参考）配置計画表'!D42)</f>
        <v/>
      </c>
      <c r="E42" s="707" t="str">
        <f>IF('（参考）配置計画表'!E42="","",'（参考）配置計画表'!E42)</f>
        <v/>
      </c>
      <c r="F42" s="707" t="str">
        <f>IF('（参考）配置計画表'!F42="","",'（参考）配置計画表'!F42)</f>
        <v/>
      </c>
      <c r="G42" s="1131"/>
      <c r="H42" s="1132"/>
      <c r="J42" s="1130">
        <f t="shared" si="2"/>
        <v>28</v>
      </c>
      <c r="K42" s="1130" t="str">
        <f t="shared" si="3"/>
        <v/>
      </c>
      <c r="L42" s="686" t="str">
        <f>IF('（参考）配置計画表'!L42="","",'（参考）配置計画表'!L42)</f>
        <v/>
      </c>
      <c r="M42" s="686" t="str">
        <f>IF('（参考）配置計画表'!M42="","",'（参考）配置計画表'!M42)</f>
        <v/>
      </c>
      <c r="N42" s="686" t="str">
        <f>IF('（参考）配置計画表'!N42="","",'（参考）配置計画表'!N42)</f>
        <v/>
      </c>
      <c r="O42" s="1131"/>
      <c r="P42" s="1132"/>
    </row>
    <row r="43" spans="2:16" ht="16.5" customHeight="1">
      <c r="B43" s="1130">
        <f t="shared" si="0"/>
        <v>29</v>
      </c>
      <c r="C43" s="1130" t="str">
        <f t="shared" si="1"/>
        <v/>
      </c>
      <c r="D43" s="707" t="str">
        <f>IF('（参考）配置計画表'!D43="","",'（参考）配置計画表'!D43)</f>
        <v/>
      </c>
      <c r="E43" s="707" t="str">
        <f>IF('（参考）配置計画表'!E43="","",'（参考）配置計画表'!E43)</f>
        <v/>
      </c>
      <c r="F43" s="707" t="str">
        <f>IF('（参考）配置計画表'!F43="","",'（参考）配置計画表'!F43)</f>
        <v/>
      </c>
      <c r="G43" s="1131"/>
      <c r="H43" s="1132"/>
      <c r="J43" s="1130">
        <f t="shared" si="2"/>
        <v>29</v>
      </c>
      <c r="K43" s="1130" t="str">
        <f t="shared" si="3"/>
        <v/>
      </c>
      <c r="L43" s="686" t="str">
        <f>IF('（参考）配置計画表'!L43="","",'（参考）配置計画表'!L43)</f>
        <v/>
      </c>
      <c r="M43" s="686" t="str">
        <f>IF('（参考）配置計画表'!M43="","",'（参考）配置計画表'!M43)</f>
        <v/>
      </c>
      <c r="N43" s="686" t="str">
        <f>IF('（参考）配置計画表'!N43="","",'（参考）配置計画表'!N43)</f>
        <v/>
      </c>
      <c r="O43" s="1131"/>
      <c r="P43" s="1132"/>
    </row>
    <row r="44" spans="2:16" ht="16.5" customHeight="1">
      <c r="B44" s="1130">
        <f t="shared" si="0"/>
        <v>30</v>
      </c>
      <c r="C44" s="1130" t="str">
        <f t="shared" si="1"/>
        <v/>
      </c>
      <c r="D44" s="707" t="str">
        <f>IF('（参考）配置計画表'!D44="","",'（参考）配置計画表'!D44)</f>
        <v/>
      </c>
      <c r="E44" s="707" t="str">
        <f>IF('（参考）配置計画表'!E44="","",'（参考）配置計画表'!E44)</f>
        <v/>
      </c>
      <c r="F44" s="707" t="str">
        <f>IF('（参考）配置計画表'!F44="","",'（参考）配置計画表'!F44)</f>
        <v/>
      </c>
      <c r="G44" s="1131"/>
      <c r="H44" s="1132"/>
      <c r="J44" s="1130">
        <f t="shared" si="2"/>
        <v>30</v>
      </c>
      <c r="K44" s="1130" t="str">
        <f t="shared" si="3"/>
        <v/>
      </c>
      <c r="L44" s="686" t="str">
        <f>IF('（参考）配置計画表'!L44="","",'（参考）配置計画表'!L44)</f>
        <v/>
      </c>
      <c r="M44" s="686" t="str">
        <f>IF('（参考）配置計画表'!M44="","",'（参考）配置計画表'!M44)</f>
        <v/>
      </c>
      <c r="N44" s="686" t="str">
        <f>IF('（参考）配置計画表'!N44="","",'（参考）配置計画表'!N44)</f>
        <v/>
      </c>
      <c r="O44" s="1131"/>
      <c r="P44" s="1132"/>
    </row>
    <row r="45" spans="2:16" ht="16.5" customHeight="1">
      <c r="B45" s="1130">
        <f t="shared" si="0"/>
        <v>31</v>
      </c>
      <c r="C45" s="1130" t="str">
        <f t="shared" si="1"/>
        <v/>
      </c>
      <c r="D45" s="707" t="str">
        <f>IF('（参考）配置計画表'!D45="","",'（参考）配置計画表'!D45)</f>
        <v/>
      </c>
      <c r="E45" s="707" t="str">
        <f>IF('（参考）配置計画表'!E45="","",'（参考）配置計画表'!E45)</f>
        <v/>
      </c>
      <c r="F45" s="707" t="str">
        <f>IF('（参考）配置計画表'!F45="","",'（参考）配置計画表'!F45)</f>
        <v/>
      </c>
      <c r="G45" s="1131"/>
      <c r="H45" s="1132"/>
      <c r="J45" s="1130">
        <f t="shared" si="2"/>
        <v>31</v>
      </c>
      <c r="K45" s="1130" t="str">
        <f t="shared" si="3"/>
        <v/>
      </c>
      <c r="L45" s="686" t="str">
        <f>IF('（参考）配置計画表'!L45="","",'（参考）配置計画表'!L45)</f>
        <v/>
      </c>
      <c r="M45" s="686" t="str">
        <f>IF('（参考）配置計画表'!M45="","",'（参考）配置計画表'!M45)</f>
        <v/>
      </c>
      <c r="N45" s="686" t="str">
        <f>IF('（参考）配置計画表'!N45="","",'（参考）配置計画表'!N45)</f>
        <v/>
      </c>
      <c r="O45" s="1131"/>
      <c r="P45" s="1132"/>
    </row>
    <row r="46" spans="2:16" ht="16.5" customHeight="1">
      <c r="B46" s="1130">
        <f t="shared" si="0"/>
        <v>32</v>
      </c>
      <c r="C46" s="1130" t="str">
        <f t="shared" si="1"/>
        <v/>
      </c>
      <c r="D46" s="707" t="str">
        <f>IF('（参考）配置計画表'!D46="","",'（参考）配置計画表'!D46)</f>
        <v/>
      </c>
      <c r="E46" s="707" t="str">
        <f>IF('（参考）配置計画表'!E46="","",'（参考）配置計画表'!E46)</f>
        <v/>
      </c>
      <c r="F46" s="707" t="str">
        <f>IF('（参考）配置計画表'!F46="","",'（参考）配置計画表'!F46)</f>
        <v/>
      </c>
      <c r="G46" s="1131"/>
      <c r="H46" s="1132"/>
      <c r="J46" s="1130">
        <f t="shared" si="2"/>
        <v>32</v>
      </c>
      <c r="K46" s="1130" t="str">
        <f t="shared" si="3"/>
        <v/>
      </c>
      <c r="L46" s="686" t="str">
        <f>IF('（参考）配置計画表'!L46="","",'（参考）配置計画表'!L46)</f>
        <v/>
      </c>
      <c r="M46" s="686" t="str">
        <f>IF('（参考）配置計画表'!M46="","",'（参考）配置計画表'!M46)</f>
        <v/>
      </c>
      <c r="N46" s="686" t="str">
        <f>IF('（参考）配置計画表'!N46="","",'（参考）配置計画表'!N46)</f>
        <v/>
      </c>
      <c r="O46" s="1131"/>
      <c r="P46" s="1132"/>
    </row>
    <row r="47" spans="2:16" ht="16.5" customHeight="1">
      <c r="B47" s="1130">
        <f t="shared" si="0"/>
        <v>33</v>
      </c>
      <c r="C47" s="1130" t="str">
        <f t="shared" si="1"/>
        <v/>
      </c>
      <c r="D47" s="707" t="str">
        <f>IF('（参考）配置計画表'!D47="","",'（参考）配置計画表'!D47)</f>
        <v/>
      </c>
      <c r="E47" s="707" t="str">
        <f>IF('（参考）配置計画表'!E47="","",'（参考）配置計画表'!E47)</f>
        <v/>
      </c>
      <c r="F47" s="707" t="str">
        <f>IF('（参考）配置計画表'!F47="","",'（参考）配置計画表'!F47)</f>
        <v/>
      </c>
      <c r="G47" s="1131"/>
      <c r="H47" s="1132"/>
      <c r="J47" s="1130">
        <f t="shared" si="2"/>
        <v>33</v>
      </c>
      <c r="K47" s="1130" t="str">
        <f t="shared" si="3"/>
        <v/>
      </c>
      <c r="L47" s="686" t="str">
        <f>IF('（参考）配置計画表'!L47="","",'（参考）配置計画表'!L47)</f>
        <v/>
      </c>
      <c r="M47" s="686" t="str">
        <f>IF('（参考）配置計画表'!M47="","",'（参考）配置計画表'!M47)</f>
        <v/>
      </c>
      <c r="N47" s="686" t="str">
        <f>IF('（参考）配置計画表'!N47="","",'（参考）配置計画表'!N47)</f>
        <v/>
      </c>
      <c r="O47" s="1131"/>
      <c r="P47" s="1132"/>
    </row>
    <row r="48" spans="2:16" ht="16.5" customHeight="1">
      <c r="B48" s="1130">
        <f t="shared" si="0"/>
        <v>34</v>
      </c>
      <c r="C48" s="1130" t="str">
        <f t="shared" si="1"/>
        <v/>
      </c>
      <c r="D48" s="707" t="str">
        <f>IF('（参考）配置計画表'!D48="","",'（参考）配置計画表'!D48)</f>
        <v/>
      </c>
      <c r="E48" s="707" t="str">
        <f>IF('（参考）配置計画表'!E48="","",'（参考）配置計画表'!E48)</f>
        <v/>
      </c>
      <c r="F48" s="707" t="str">
        <f>IF('（参考）配置計画表'!F48="","",'（参考）配置計画表'!F48)</f>
        <v/>
      </c>
      <c r="G48" s="1131"/>
      <c r="H48" s="1132"/>
      <c r="J48" s="1130">
        <f t="shared" si="2"/>
        <v>34</v>
      </c>
      <c r="K48" s="1130" t="str">
        <f t="shared" si="3"/>
        <v/>
      </c>
      <c r="L48" s="686" t="str">
        <f>IF('（参考）配置計画表'!L48="","",'（参考）配置計画表'!L48)</f>
        <v/>
      </c>
      <c r="M48" s="686" t="str">
        <f>IF('（参考）配置計画表'!M48="","",'（参考）配置計画表'!M48)</f>
        <v/>
      </c>
      <c r="N48" s="686" t="str">
        <f>IF('（参考）配置計画表'!N48="","",'（参考）配置計画表'!N48)</f>
        <v/>
      </c>
      <c r="O48" s="1131"/>
      <c r="P48" s="1132"/>
    </row>
    <row r="49" spans="2:16" ht="16.5" customHeight="1">
      <c r="B49" s="1130">
        <f t="shared" si="0"/>
        <v>35</v>
      </c>
      <c r="C49" s="1130" t="str">
        <f t="shared" si="1"/>
        <v/>
      </c>
      <c r="D49" s="707" t="str">
        <f>IF('（参考）配置計画表'!D49="","",'（参考）配置計画表'!D49)</f>
        <v/>
      </c>
      <c r="E49" s="707" t="str">
        <f>IF('（参考）配置計画表'!E49="","",'（参考）配置計画表'!E49)</f>
        <v/>
      </c>
      <c r="F49" s="707" t="str">
        <f>IF('（参考）配置計画表'!F49="","",'（参考）配置計画表'!F49)</f>
        <v/>
      </c>
      <c r="G49" s="1131"/>
      <c r="H49" s="1132"/>
      <c r="J49" s="1130">
        <f t="shared" si="2"/>
        <v>35</v>
      </c>
      <c r="K49" s="1130" t="str">
        <f t="shared" si="3"/>
        <v/>
      </c>
      <c r="L49" s="686" t="str">
        <f>IF('（参考）配置計画表'!L49="","",'（参考）配置計画表'!L49)</f>
        <v/>
      </c>
      <c r="M49" s="686" t="str">
        <f>IF('（参考）配置計画表'!M49="","",'（参考）配置計画表'!M49)</f>
        <v/>
      </c>
      <c r="N49" s="686" t="str">
        <f>IF('（参考）配置計画表'!N49="","",'（参考）配置計画表'!N49)</f>
        <v/>
      </c>
      <c r="O49" s="1131"/>
      <c r="P49" s="1132"/>
    </row>
    <row r="50" spans="2:16" ht="16.5" customHeight="1">
      <c r="B50" s="1130">
        <f t="shared" si="0"/>
        <v>36</v>
      </c>
      <c r="C50" s="1130" t="str">
        <f t="shared" si="1"/>
        <v/>
      </c>
      <c r="D50" s="707" t="str">
        <f>IF('（参考）配置計画表'!D50="","",'（参考）配置計画表'!D50)</f>
        <v/>
      </c>
      <c r="E50" s="707" t="str">
        <f>IF('（参考）配置計画表'!E50="","",'（参考）配置計画表'!E50)</f>
        <v/>
      </c>
      <c r="F50" s="707" t="str">
        <f>IF('（参考）配置計画表'!F50="","",'（参考）配置計画表'!F50)</f>
        <v/>
      </c>
      <c r="G50" s="1131"/>
      <c r="H50" s="1132"/>
      <c r="J50" s="1130">
        <f t="shared" si="2"/>
        <v>36</v>
      </c>
      <c r="K50" s="1130" t="str">
        <f t="shared" si="3"/>
        <v/>
      </c>
      <c r="L50" s="686" t="str">
        <f>IF('（参考）配置計画表'!L50="","",'（参考）配置計画表'!L50)</f>
        <v/>
      </c>
      <c r="M50" s="686" t="str">
        <f>IF('（参考）配置計画表'!M50="","",'（参考）配置計画表'!M50)</f>
        <v/>
      </c>
      <c r="N50" s="686" t="str">
        <f>IF('（参考）配置計画表'!N50="","",'（参考）配置計画表'!N50)</f>
        <v/>
      </c>
      <c r="O50" s="1131"/>
      <c r="P50" s="1132"/>
    </row>
    <row r="51" spans="2:16" ht="16.5" customHeight="1">
      <c r="B51" s="1130">
        <f t="shared" si="0"/>
        <v>37</v>
      </c>
      <c r="C51" s="1130" t="str">
        <f t="shared" si="1"/>
        <v/>
      </c>
      <c r="D51" s="707" t="str">
        <f>IF('（参考）配置計画表'!D51="","",'（参考）配置計画表'!D51)</f>
        <v/>
      </c>
      <c r="E51" s="707" t="str">
        <f>IF('（参考）配置計画表'!E51="","",'（参考）配置計画表'!E51)</f>
        <v/>
      </c>
      <c r="F51" s="707" t="str">
        <f>IF('（参考）配置計画表'!F51="","",'（参考）配置計画表'!F51)</f>
        <v/>
      </c>
      <c r="G51" s="1131"/>
      <c r="H51" s="1132"/>
      <c r="J51" s="1130">
        <f t="shared" si="2"/>
        <v>37</v>
      </c>
      <c r="K51" s="1130" t="str">
        <f t="shared" si="3"/>
        <v/>
      </c>
      <c r="L51" s="686" t="str">
        <f>IF('（参考）配置計画表'!L51="","",'（参考）配置計画表'!L51)</f>
        <v/>
      </c>
      <c r="M51" s="686" t="str">
        <f>IF('（参考）配置計画表'!M51="","",'（参考）配置計画表'!M51)</f>
        <v/>
      </c>
      <c r="N51" s="686" t="str">
        <f>IF('（参考）配置計画表'!N51="","",'（参考）配置計画表'!N51)</f>
        <v/>
      </c>
      <c r="O51" s="1131"/>
      <c r="P51" s="1132"/>
    </row>
    <row r="52" spans="2:16" ht="16.5" customHeight="1">
      <c r="B52" s="1130">
        <f t="shared" si="0"/>
        <v>38</v>
      </c>
      <c r="C52" s="1130" t="str">
        <f t="shared" si="1"/>
        <v/>
      </c>
      <c r="D52" s="707" t="str">
        <f>IF('（参考）配置計画表'!D52="","",'（参考）配置計画表'!D52)</f>
        <v/>
      </c>
      <c r="E52" s="707" t="str">
        <f>IF('（参考）配置計画表'!E52="","",'（参考）配置計画表'!E52)</f>
        <v/>
      </c>
      <c r="F52" s="707" t="str">
        <f>IF('（参考）配置計画表'!F52="","",'（参考）配置計画表'!F52)</f>
        <v/>
      </c>
      <c r="G52" s="1131"/>
      <c r="H52" s="1132"/>
      <c r="J52" s="1130">
        <f t="shared" si="2"/>
        <v>38</v>
      </c>
      <c r="K52" s="1130" t="str">
        <f t="shared" si="3"/>
        <v/>
      </c>
      <c r="L52" s="686" t="str">
        <f>IF('（参考）配置計画表'!L52="","",'（参考）配置計画表'!L52)</f>
        <v/>
      </c>
      <c r="M52" s="686" t="str">
        <f>IF('（参考）配置計画表'!M52="","",'（参考）配置計画表'!M52)</f>
        <v/>
      </c>
      <c r="N52" s="686" t="str">
        <f>IF('（参考）配置計画表'!N52="","",'（参考）配置計画表'!N52)</f>
        <v/>
      </c>
      <c r="O52" s="1131"/>
      <c r="P52" s="1132"/>
    </row>
    <row r="53" spans="2:16" ht="16.5" customHeight="1">
      <c r="B53" s="1130">
        <f t="shared" si="0"/>
        <v>39</v>
      </c>
      <c r="C53" s="1130" t="str">
        <f t="shared" si="1"/>
        <v/>
      </c>
      <c r="D53" s="707" t="str">
        <f>IF('（参考）配置計画表'!D53="","",'（参考）配置計画表'!D53)</f>
        <v/>
      </c>
      <c r="E53" s="707" t="str">
        <f>IF('（参考）配置計画表'!E53="","",'（参考）配置計画表'!E53)</f>
        <v/>
      </c>
      <c r="F53" s="707" t="str">
        <f>IF('（参考）配置計画表'!F53="","",'（参考）配置計画表'!F53)</f>
        <v/>
      </c>
      <c r="G53" s="1131"/>
      <c r="H53" s="1132"/>
      <c r="J53" s="1130">
        <f t="shared" si="2"/>
        <v>39</v>
      </c>
      <c r="K53" s="1130" t="str">
        <f t="shared" si="3"/>
        <v/>
      </c>
      <c r="L53" s="686" t="str">
        <f>IF('（参考）配置計画表'!L53="","",'（参考）配置計画表'!L53)</f>
        <v/>
      </c>
      <c r="M53" s="686" t="str">
        <f>IF('（参考）配置計画表'!M53="","",'（参考）配置計画表'!M53)</f>
        <v/>
      </c>
      <c r="N53" s="686" t="str">
        <f>IF('（参考）配置計画表'!N53="","",'（参考）配置計画表'!N53)</f>
        <v/>
      </c>
      <c r="O53" s="1131"/>
      <c r="P53" s="1132"/>
    </row>
    <row r="54" spans="2:16" ht="16.5" customHeight="1">
      <c r="B54" s="1130">
        <f t="shared" si="0"/>
        <v>40</v>
      </c>
      <c r="C54" s="1130" t="str">
        <f t="shared" si="1"/>
        <v/>
      </c>
      <c r="D54" s="707" t="str">
        <f>IF('（参考）配置計画表'!D54="","",'（参考）配置計画表'!D54)</f>
        <v/>
      </c>
      <c r="E54" s="707" t="str">
        <f>IF('（参考）配置計画表'!E54="","",'（参考）配置計画表'!E54)</f>
        <v/>
      </c>
      <c r="F54" s="707" t="str">
        <f>IF('（参考）配置計画表'!F54="","",'（参考）配置計画表'!F54)</f>
        <v/>
      </c>
      <c r="G54" s="1131"/>
      <c r="H54" s="1132"/>
      <c r="J54" s="1130">
        <f t="shared" si="2"/>
        <v>40</v>
      </c>
      <c r="K54" s="1130" t="str">
        <f t="shared" si="3"/>
        <v/>
      </c>
      <c r="L54" s="686" t="str">
        <f>IF('（参考）配置計画表'!L54="","",'（参考）配置計画表'!L54)</f>
        <v/>
      </c>
      <c r="M54" s="686" t="str">
        <f>IF('（参考）配置計画表'!M54="","",'（参考）配置計画表'!M54)</f>
        <v/>
      </c>
      <c r="N54" s="686" t="str">
        <f>IF('（参考）配置計画表'!N54="","",'（参考）配置計画表'!N54)</f>
        <v/>
      </c>
      <c r="O54" s="1131"/>
      <c r="P54" s="1132"/>
    </row>
    <row r="55" spans="2:16" ht="16.5" customHeight="1">
      <c r="B55" s="1130">
        <f t="shared" si="0"/>
        <v>41</v>
      </c>
      <c r="C55" s="1130" t="str">
        <f t="shared" si="1"/>
        <v/>
      </c>
      <c r="D55" s="707" t="str">
        <f>IF('（参考）配置計画表'!D55="","",'（参考）配置計画表'!D55)</f>
        <v/>
      </c>
      <c r="E55" s="707" t="str">
        <f>IF('（参考）配置計画表'!E55="","",'（参考）配置計画表'!E55)</f>
        <v/>
      </c>
      <c r="F55" s="707" t="str">
        <f>IF('（参考）配置計画表'!F55="","",'（参考）配置計画表'!F55)</f>
        <v/>
      </c>
      <c r="G55" s="1131"/>
      <c r="H55" s="1132"/>
      <c r="J55" s="1130">
        <f t="shared" si="2"/>
        <v>41</v>
      </c>
      <c r="K55" s="1130" t="str">
        <f t="shared" si="3"/>
        <v/>
      </c>
      <c r="L55" s="686" t="str">
        <f>IF('（参考）配置計画表'!L55="","",'（参考）配置計画表'!L55)</f>
        <v/>
      </c>
      <c r="M55" s="686" t="str">
        <f>IF('（参考）配置計画表'!M55="","",'（参考）配置計画表'!M55)</f>
        <v/>
      </c>
      <c r="N55" s="686" t="str">
        <f>IF('（参考）配置計画表'!N55="","",'（参考）配置計画表'!N55)</f>
        <v/>
      </c>
      <c r="O55" s="1131"/>
      <c r="P55" s="1132"/>
    </row>
    <row r="56" spans="2:16" ht="16.5" customHeight="1">
      <c r="B56" s="1130">
        <f t="shared" si="0"/>
        <v>42</v>
      </c>
      <c r="C56" s="1130" t="str">
        <f t="shared" si="1"/>
        <v/>
      </c>
      <c r="D56" s="707" t="str">
        <f>IF('（参考）配置計画表'!D56="","",'（参考）配置計画表'!D56)</f>
        <v/>
      </c>
      <c r="E56" s="707" t="str">
        <f>IF('（参考）配置計画表'!E56="","",'（参考）配置計画表'!E56)</f>
        <v/>
      </c>
      <c r="F56" s="707" t="str">
        <f>IF('（参考）配置計画表'!F56="","",'（参考）配置計画表'!F56)</f>
        <v/>
      </c>
      <c r="G56" s="1131"/>
      <c r="H56" s="1132"/>
      <c r="J56" s="1130">
        <f t="shared" si="2"/>
        <v>42</v>
      </c>
      <c r="K56" s="1130" t="str">
        <f t="shared" si="3"/>
        <v/>
      </c>
      <c r="L56" s="686" t="str">
        <f>IF('（参考）配置計画表'!L56="","",'（参考）配置計画表'!L56)</f>
        <v/>
      </c>
      <c r="M56" s="686" t="str">
        <f>IF('（参考）配置計画表'!M56="","",'（参考）配置計画表'!M56)</f>
        <v/>
      </c>
      <c r="N56" s="686" t="str">
        <f>IF('（参考）配置計画表'!N56="","",'（参考）配置計画表'!N56)</f>
        <v/>
      </c>
      <c r="O56" s="1131"/>
      <c r="P56" s="1132"/>
    </row>
    <row r="57" spans="2:16" ht="16.5" customHeight="1">
      <c r="B57" s="1130">
        <f t="shared" si="0"/>
        <v>43</v>
      </c>
      <c r="C57" s="1130" t="str">
        <f t="shared" si="1"/>
        <v/>
      </c>
      <c r="D57" s="707" t="str">
        <f>IF('（参考）配置計画表'!D57="","",'（参考）配置計画表'!D57)</f>
        <v/>
      </c>
      <c r="E57" s="707" t="str">
        <f>IF('（参考）配置計画表'!E57="","",'（参考）配置計画表'!E57)</f>
        <v/>
      </c>
      <c r="F57" s="707" t="str">
        <f>IF('（参考）配置計画表'!F57="","",'（参考）配置計画表'!F57)</f>
        <v/>
      </c>
      <c r="G57" s="1131"/>
      <c r="H57" s="1132"/>
      <c r="J57" s="1130">
        <f t="shared" si="2"/>
        <v>43</v>
      </c>
      <c r="K57" s="1130" t="str">
        <f t="shared" si="3"/>
        <v/>
      </c>
      <c r="L57" s="686" t="str">
        <f>IF('（参考）配置計画表'!L57="","",'（参考）配置計画表'!L57)</f>
        <v/>
      </c>
      <c r="M57" s="686" t="str">
        <f>IF('（参考）配置計画表'!M57="","",'（参考）配置計画表'!M57)</f>
        <v/>
      </c>
      <c r="N57" s="686" t="str">
        <f>IF('（参考）配置計画表'!N57="","",'（参考）配置計画表'!N57)</f>
        <v/>
      </c>
      <c r="O57" s="1131"/>
      <c r="P57" s="1132"/>
    </row>
    <row r="58" spans="2:16" ht="16.5" customHeight="1">
      <c r="B58" s="1130">
        <f t="shared" si="0"/>
        <v>44</v>
      </c>
      <c r="C58" s="1130" t="str">
        <f t="shared" si="1"/>
        <v/>
      </c>
      <c r="D58" s="707" t="str">
        <f>IF('（参考）配置計画表'!D58="","",'（参考）配置計画表'!D58)</f>
        <v/>
      </c>
      <c r="E58" s="707" t="str">
        <f>IF('（参考）配置計画表'!E58="","",'（参考）配置計画表'!E58)</f>
        <v/>
      </c>
      <c r="F58" s="707" t="str">
        <f>IF('（参考）配置計画表'!F58="","",'（参考）配置計画表'!F58)</f>
        <v/>
      </c>
      <c r="G58" s="1131"/>
      <c r="H58" s="1132"/>
      <c r="J58" s="1130">
        <f t="shared" si="2"/>
        <v>44</v>
      </c>
      <c r="K58" s="1130" t="str">
        <f t="shared" si="3"/>
        <v/>
      </c>
      <c r="L58" s="686" t="str">
        <f>IF('（参考）配置計画表'!L58="","",'（参考）配置計画表'!L58)</f>
        <v/>
      </c>
      <c r="M58" s="686" t="str">
        <f>IF('（参考）配置計画表'!M58="","",'（参考）配置計画表'!M58)</f>
        <v/>
      </c>
      <c r="N58" s="686" t="str">
        <f>IF('（参考）配置計画表'!N58="","",'（参考）配置計画表'!N58)</f>
        <v/>
      </c>
      <c r="O58" s="1131"/>
      <c r="P58" s="1132"/>
    </row>
    <row r="59" spans="2:16" ht="16.5" customHeight="1">
      <c r="B59" s="1130">
        <f t="shared" si="0"/>
        <v>45</v>
      </c>
      <c r="C59" s="1130" t="str">
        <f t="shared" si="1"/>
        <v/>
      </c>
      <c r="D59" s="707" t="str">
        <f>IF('（参考）配置計画表'!D59="","",'（参考）配置計画表'!D59)</f>
        <v/>
      </c>
      <c r="E59" s="707" t="str">
        <f>IF('（参考）配置計画表'!E59="","",'（参考）配置計画表'!E59)</f>
        <v/>
      </c>
      <c r="F59" s="707" t="str">
        <f>IF('（参考）配置計画表'!F59="","",'（参考）配置計画表'!F59)</f>
        <v/>
      </c>
      <c r="G59" s="1131"/>
      <c r="H59" s="1132"/>
      <c r="J59" s="1130">
        <f t="shared" si="2"/>
        <v>45</v>
      </c>
      <c r="K59" s="1130" t="str">
        <f t="shared" si="3"/>
        <v/>
      </c>
      <c r="L59" s="686" t="str">
        <f>IF('（参考）配置計画表'!L59="","",'（参考）配置計画表'!L59)</f>
        <v/>
      </c>
      <c r="M59" s="686" t="str">
        <f>IF('（参考）配置計画表'!M59="","",'（参考）配置計画表'!M59)</f>
        <v/>
      </c>
      <c r="N59" s="686" t="str">
        <f>IF('（参考）配置計画表'!N59="","",'（参考）配置計画表'!N59)</f>
        <v/>
      </c>
      <c r="O59" s="1131"/>
      <c r="P59" s="1132"/>
    </row>
    <row r="60" spans="2:16" ht="16.5" customHeight="1">
      <c r="B60" s="1130">
        <f t="shared" si="0"/>
        <v>46</v>
      </c>
      <c r="C60" s="1130" t="str">
        <f t="shared" si="1"/>
        <v/>
      </c>
      <c r="D60" s="707" t="str">
        <f>IF('（参考）配置計画表'!D60="","",'（参考）配置計画表'!D60)</f>
        <v/>
      </c>
      <c r="E60" s="707" t="str">
        <f>IF('（参考）配置計画表'!E60="","",'（参考）配置計画表'!E60)</f>
        <v/>
      </c>
      <c r="F60" s="707" t="str">
        <f>IF('（参考）配置計画表'!F60="","",'（参考）配置計画表'!F60)</f>
        <v/>
      </c>
      <c r="G60" s="1131"/>
      <c r="H60" s="1132"/>
      <c r="J60" s="1130">
        <f t="shared" si="2"/>
        <v>46</v>
      </c>
      <c r="K60" s="1130" t="str">
        <f t="shared" si="3"/>
        <v/>
      </c>
      <c r="L60" s="686" t="str">
        <f>IF('（参考）配置計画表'!L60="","",'（参考）配置計画表'!L60)</f>
        <v/>
      </c>
      <c r="M60" s="686" t="str">
        <f>IF('（参考）配置計画表'!M60="","",'（参考）配置計画表'!M60)</f>
        <v/>
      </c>
      <c r="N60" s="686" t="str">
        <f>IF('（参考）配置計画表'!N60="","",'（参考）配置計画表'!N60)</f>
        <v/>
      </c>
      <c r="O60" s="1131"/>
      <c r="P60" s="1132"/>
    </row>
    <row r="61" spans="2:16" ht="16.5" customHeight="1">
      <c r="B61" s="1130">
        <f t="shared" si="0"/>
        <v>47</v>
      </c>
      <c r="C61" s="1130" t="str">
        <f t="shared" si="1"/>
        <v/>
      </c>
      <c r="D61" s="707" t="str">
        <f>IF('（参考）配置計画表'!D61="","",'（参考）配置計画表'!D61)</f>
        <v/>
      </c>
      <c r="E61" s="707" t="str">
        <f>IF('（参考）配置計画表'!E61="","",'（参考）配置計画表'!E61)</f>
        <v/>
      </c>
      <c r="F61" s="707" t="str">
        <f>IF('（参考）配置計画表'!F61="","",'（参考）配置計画表'!F61)</f>
        <v/>
      </c>
      <c r="G61" s="1131"/>
      <c r="H61" s="1132"/>
      <c r="J61" s="1130">
        <f t="shared" si="2"/>
        <v>47</v>
      </c>
      <c r="K61" s="1130" t="str">
        <f t="shared" si="3"/>
        <v/>
      </c>
      <c r="L61" s="686" t="str">
        <f>IF('（参考）配置計画表'!L61="","",'（参考）配置計画表'!L61)</f>
        <v/>
      </c>
      <c r="M61" s="686" t="str">
        <f>IF('（参考）配置計画表'!M61="","",'（参考）配置計画表'!M61)</f>
        <v/>
      </c>
      <c r="N61" s="686" t="str">
        <f>IF('（参考）配置計画表'!N61="","",'（参考）配置計画表'!N61)</f>
        <v/>
      </c>
      <c r="O61" s="1131"/>
      <c r="P61" s="1132"/>
    </row>
    <row r="62" spans="2:16" ht="16.5" customHeight="1">
      <c r="B62" s="1130">
        <f t="shared" si="0"/>
        <v>48</v>
      </c>
      <c r="C62" s="1130" t="str">
        <f t="shared" si="1"/>
        <v/>
      </c>
      <c r="D62" s="707" t="str">
        <f>IF('（参考）配置計画表'!D62="","",'（参考）配置計画表'!D62)</f>
        <v/>
      </c>
      <c r="E62" s="707" t="str">
        <f>IF('（参考）配置計画表'!E62="","",'（参考）配置計画表'!E62)</f>
        <v/>
      </c>
      <c r="F62" s="707" t="str">
        <f>IF('（参考）配置計画表'!F62="","",'（参考）配置計画表'!F62)</f>
        <v/>
      </c>
      <c r="G62" s="1131"/>
      <c r="H62" s="1132"/>
      <c r="J62" s="1130">
        <f t="shared" si="2"/>
        <v>48</v>
      </c>
      <c r="K62" s="1130" t="str">
        <f t="shared" si="3"/>
        <v/>
      </c>
      <c r="L62" s="686" t="str">
        <f>IF('（参考）配置計画表'!L62="","",'（参考）配置計画表'!L62)</f>
        <v/>
      </c>
      <c r="M62" s="686" t="str">
        <f>IF('（参考）配置計画表'!M62="","",'（参考）配置計画表'!M62)</f>
        <v/>
      </c>
      <c r="N62" s="686" t="str">
        <f>IF('（参考）配置計画表'!N62="","",'（参考）配置計画表'!N62)</f>
        <v/>
      </c>
      <c r="O62" s="1131"/>
      <c r="P62" s="1132"/>
    </row>
    <row r="63" spans="2:16" ht="16.5" customHeight="1">
      <c r="B63" s="1130">
        <f t="shared" si="0"/>
        <v>49</v>
      </c>
      <c r="C63" s="1130" t="str">
        <f t="shared" si="1"/>
        <v/>
      </c>
      <c r="D63" s="707" t="str">
        <f>IF('（参考）配置計画表'!D63="","",'（参考）配置計画表'!D63)</f>
        <v/>
      </c>
      <c r="E63" s="707" t="str">
        <f>IF('（参考）配置計画表'!E63="","",'（参考）配置計画表'!E63)</f>
        <v/>
      </c>
      <c r="F63" s="707" t="str">
        <f>IF('（参考）配置計画表'!F63="","",'（参考）配置計画表'!F63)</f>
        <v/>
      </c>
      <c r="G63" s="1131"/>
      <c r="H63" s="1132"/>
      <c r="J63" s="1130">
        <f t="shared" si="2"/>
        <v>49</v>
      </c>
      <c r="K63" s="1130" t="str">
        <f t="shared" si="3"/>
        <v/>
      </c>
      <c r="L63" s="686" t="str">
        <f>IF('（参考）配置計画表'!L63="","",'（参考）配置計画表'!L63)</f>
        <v/>
      </c>
      <c r="M63" s="686" t="str">
        <f>IF('（参考）配置計画表'!M63="","",'（参考）配置計画表'!M63)</f>
        <v/>
      </c>
      <c r="N63" s="686" t="str">
        <f>IF('（参考）配置計画表'!N63="","",'（参考）配置計画表'!N63)</f>
        <v/>
      </c>
      <c r="O63" s="1131"/>
      <c r="P63" s="1132"/>
    </row>
    <row r="64" spans="2:16" ht="16.5" customHeight="1">
      <c r="B64" s="1130">
        <f t="shared" si="0"/>
        <v>50</v>
      </c>
      <c r="C64" s="1130" t="str">
        <f t="shared" si="1"/>
        <v/>
      </c>
      <c r="D64" s="707" t="str">
        <f>IF('（参考）配置計画表'!D64="","",'（参考）配置計画表'!D64)</f>
        <v/>
      </c>
      <c r="E64" s="707" t="str">
        <f>IF('（参考）配置計画表'!E64="","",'（参考）配置計画表'!E64)</f>
        <v/>
      </c>
      <c r="F64" s="707" t="str">
        <f>IF('（参考）配置計画表'!F64="","",'（参考）配置計画表'!F64)</f>
        <v/>
      </c>
      <c r="G64" s="1131"/>
      <c r="H64" s="1132"/>
      <c r="J64" s="1130">
        <f t="shared" si="2"/>
        <v>50</v>
      </c>
      <c r="K64" s="1130" t="str">
        <f t="shared" si="3"/>
        <v/>
      </c>
      <c r="L64" s="686" t="str">
        <f>IF('（参考）配置計画表'!L64="","",'（参考）配置計画表'!L64)</f>
        <v/>
      </c>
      <c r="M64" s="686" t="str">
        <f>IF('（参考）配置計画表'!M64="","",'（参考）配置計画表'!M64)</f>
        <v/>
      </c>
      <c r="N64" s="686" t="str">
        <f>IF('（参考）配置計画表'!N64="","",'（参考）配置計画表'!N64)</f>
        <v/>
      </c>
      <c r="O64" s="1131"/>
      <c r="P64" s="1132"/>
    </row>
    <row r="65" spans="2:16" ht="16.5" customHeight="1">
      <c r="B65" s="1130">
        <f t="shared" si="0"/>
        <v>51</v>
      </c>
      <c r="C65" s="1130" t="str">
        <f t="shared" si="1"/>
        <v/>
      </c>
      <c r="D65" s="707" t="str">
        <f>IF('（参考）配置計画表'!D65="","",'（参考）配置計画表'!D65)</f>
        <v/>
      </c>
      <c r="E65" s="707" t="str">
        <f>IF('（参考）配置計画表'!E65="","",'（参考）配置計画表'!E65)</f>
        <v/>
      </c>
      <c r="F65" s="707" t="str">
        <f>IF('（参考）配置計画表'!F65="","",'（参考）配置計画表'!F65)</f>
        <v/>
      </c>
      <c r="G65" s="1131"/>
      <c r="H65" s="1132"/>
      <c r="J65" s="1130">
        <f t="shared" si="2"/>
        <v>51</v>
      </c>
      <c r="K65" s="1130" t="str">
        <f t="shared" si="3"/>
        <v/>
      </c>
      <c r="L65" s="686" t="str">
        <f>IF('（参考）配置計画表'!L65="","",'（参考）配置計画表'!L65)</f>
        <v/>
      </c>
      <c r="M65" s="686" t="str">
        <f>IF('（参考）配置計画表'!M65="","",'（参考）配置計画表'!M65)</f>
        <v/>
      </c>
      <c r="N65" s="686" t="str">
        <f>IF('（参考）配置計画表'!N65="","",'（参考）配置計画表'!N65)</f>
        <v/>
      </c>
      <c r="O65" s="1131"/>
      <c r="P65" s="1132"/>
    </row>
    <row r="66" spans="2:16" ht="16.5" customHeight="1">
      <c r="B66" s="1130">
        <f t="shared" si="0"/>
        <v>52</v>
      </c>
      <c r="C66" s="1130" t="str">
        <f t="shared" si="1"/>
        <v/>
      </c>
      <c r="D66" s="707" t="str">
        <f>IF('（参考）配置計画表'!D66="","",'（参考）配置計画表'!D66)</f>
        <v/>
      </c>
      <c r="E66" s="707" t="str">
        <f>IF('（参考）配置計画表'!E66="","",'（参考）配置計画表'!E66)</f>
        <v/>
      </c>
      <c r="F66" s="707" t="str">
        <f>IF('（参考）配置計画表'!F66="","",'（参考）配置計画表'!F66)</f>
        <v/>
      </c>
      <c r="G66" s="1131"/>
      <c r="H66" s="1132"/>
      <c r="J66" s="1130">
        <f t="shared" si="2"/>
        <v>52</v>
      </c>
      <c r="K66" s="1130" t="str">
        <f t="shared" si="3"/>
        <v/>
      </c>
      <c r="L66" s="686" t="str">
        <f>IF('（参考）配置計画表'!L66="","",'（参考）配置計画表'!L66)</f>
        <v/>
      </c>
      <c r="M66" s="686" t="str">
        <f>IF('（参考）配置計画表'!M66="","",'（参考）配置計画表'!M66)</f>
        <v/>
      </c>
      <c r="N66" s="686" t="str">
        <f>IF('（参考）配置計画表'!N66="","",'（参考）配置計画表'!N66)</f>
        <v/>
      </c>
      <c r="O66" s="1131"/>
      <c r="P66" s="1132"/>
    </row>
    <row r="67" spans="2:16" ht="16.5" customHeight="1">
      <c r="B67" s="1130">
        <f t="shared" si="0"/>
        <v>53</v>
      </c>
      <c r="C67" s="1130" t="str">
        <f t="shared" si="1"/>
        <v/>
      </c>
      <c r="D67" s="707" t="str">
        <f>IF('（参考）配置計画表'!D67="","",'（参考）配置計画表'!D67)</f>
        <v/>
      </c>
      <c r="E67" s="707" t="str">
        <f>IF('（参考）配置計画表'!E67="","",'（参考）配置計画表'!E67)</f>
        <v/>
      </c>
      <c r="F67" s="707" t="str">
        <f>IF('（参考）配置計画表'!F67="","",'（参考）配置計画表'!F67)</f>
        <v/>
      </c>
      <c r="G67" s="1131"/>
      <c r="H67" s="1132"/>
      <c r="J67" s="1130">
        <f t="shared" si="2"/>
        <v>53</v>
      </c>
      <c r="K67" s="1130" t="str">
        <f t="shared" si="3"/>
        <v/>
      </c>
      <c r="L67" s="686" t="str">
        <f>IF('（参考）配置計画表'!L67="","",'（参考）配置計画表'!L67)</f>
        <v/>
      </c>
      <c r="M67" s="686" t="str">
        <f>IF('（参考）配置計画表'!M67="","",'（参考）配置計画表'!M67)</f>
        <v/>
      </c>
      <c r="N67" s="686" t="str">
        <f>IF('（参考）配置計画表'!N67="","",'（参考）配置計画表'!N67)</f>
        <v/>
      </c>
      <c r="O67" s="1131"/>
      <c r="P67" s="1132"/>
    </row>
    <row r="68" spans="2:16" ht="16.5" customHeight="1">
      <c r="B68" s="1130">
        <f t="shared" si="0"/>
        <v>54</v>
      </c>
      <c r="C68" s="1130" t="str">
        <f t="shared" si="1"/>
        <v/>
      </c>
      <c r="D68" s="707" t="str">
        <f>IF('（参考）配置計画表'!D68="","",'（参考）配置計画表'!D68)</f>
        <v/>
      </c>
      <c r="E68" s="707" t="str">
        <f>IF('（参考）配置計画表'!E68="","",'（参考）配置計画表'!E68)</f>
        <v/>
      </c>
      <c r="F68" s="707" t="str">
        <f>IF('（参考）配置計画表'!F68="","",'（参考）配置計画表'!F68)</f>
        <v/>
      </c>
      <c r="G68" s="1131"/>
      <c r="H68" s="1132"/>
      <c r="J68" s="1130">
        <f t="shared" si="2"/>
        <v>54</v>
      </c>
      <c r="K68" s="1130" t="str">
        <f t="shared" si="3"/>
        <v/>
      </c>
      <c r="L68" s="686" t="str">
        <f>IF('（参考）配置計画表'!L68="","",'（参考）配置計画表'!L68)</f>
        <v/>
      </c>
      <c r="M68" s="686" t="str">
        <f>IF('（参考）配置計画表'!M68="","",'（参考）配置計画表'!M68)</f>
        <v/>
      </c>
      <c r="N68" s="686" t="str">
        <f>IF('（参考）配置計画表'!N68="","",'（参考）配置計画表'!N68)</f>
        <v/>
      </c>
      <c r="O68" s="1131"/>
      <c r="P68" s="1132"/>
    </row>
    <row r="69" spans="2:16" ht="16.5" customHeight="1">
      <c r="B69" s="1130">
        <f t="shared" si="0"/>
        <v>55</v>
      </c>
      <c r="C69" s="1130" t="str">
        <f t="shared" si="1"/>
        <v/>
      </c>
      <c r="D69" s="707" t="str">
        <f>IF('（参考）配置計画表'!D69="","",'（参考）配置計画表'!D69)</f>
        <v/>
      </c>
      <c r="E69" s="707" t="str">
        <f>IF('（参考）配置計画表'!E69="","",'（参考）配置計画表'!E69)</f>
        <v/>
      </c>
      <c r="F69" s="707" t="str">
        <f>IF('（参考）配置計画表'!F69="","",'（参考）配置計画表'!F69)</f>
        <v/>
      </c>
      <c r="G69" s="1131"/>
      <c r="H69" s="1132"/>
      <c r="J69" s="1130">
        <f t="shared" si="2"/>
        <v>55</v>
      </c>
      <c r="K69" s="1130" t="str">
        <f t="shared" si="3"/>
        <v/>
      </c>
      <c r="L69" s="686" t="str">
        <f>IF('（参考）配置計画表'!L69="","",'（参考）配置計画表'!L69)</f>
        <v/>
      </c>
      <c r="M69" s="686" t="str">
        <f>IF('（参考）配置計画表'!M69="","",'（参考）配置計画表'!M69)</f>
        <v/>
      </c>
      <c r="N69" s="686" t="str">
        <f>IF('（参考）配置計画表'!N69="","",'（参考）配置計画表'!N69)</f>
        <v/>
      </c>
      <c r="O69" s="1131"/>
      <c r="P69" s="1132"/>
    </row>
    <row r="70" spans="2:16" ht="16.5" customHeight="1">
      <c r="B70" s="1130">
        <f t="shared" si="0"/>
        <v>56</v>
      </c>
      <c r="C70" s="1130" t="str">
        <f t="shared" si="1"/>
        <v/>
      </c>
      <c r="D70" s="707" t="str">
        <f>IF('（参考）配置計画表'!D70="","",'（参考）配置計画表'!D70)</f>
        <v/>
      </c>
      <c r="E70" s="707" t="str">
        <f>IF('（参考）配置計画表'!E70="","",'（参考）配置計画表'!E70)</f>
        <v/>
      </c>
      <c r="F70" s="707" t="str">
        <f>IF('（参考）配置計画表'!F70="","",'（参考）配置計画表'!F70)</f>
        <v/>
      </c>
      <c r="G70" s="1131"/>
      <c r="H70" s="1132"/>
      <c r="J70" s="1130">
        <f t="shared" si="2"/>
        <v>56</v>
      </c>
      <c r="K70" s="1130" t="str">
        <f t="shared" si="3"/>
        <v/>
      </c>
      <c r="L70" s="686" t="str">
        <f>IF('（参考）配置計画表'!L70="","",'（参考）配置計画表'!L70)</f>
        <v/>
      </c>
      <c r="M70" s="686" t="str">
        <f>IF('（参考）配置計画表'!M70="","",'（参考）配置計画表'!M70)</f>
        <v/>
      </c>
      <c r="N70" s="686" t="str">
        <f>IF('（参考）配置計画表'!N70="","",'（参考）配置計画表'!N70)</f>
        <v/>
      </c>
      <c r="O70" s="1131"/>
      <c r="P70" s="1132"/>
    </row>
    <row r="71" spans="2:16" ht="16.5" customHeight="1">
      <c r="B71" s="1130">
        <f t="shared" si="0"/>
        <v>57</v>
      </c>
      <c r="C71" s="1130" t="str">
        <f t="shared" si="1"/>
        <v/>
      </c>
      <c r="D71" s="707" t="str">
        <f>IF('（参考）配置計画表'!D71="","",'（参考）配置計画表'!D71)</f>
        <v/>
      </c>
      <c r="E71" s="707" t="str">
        <f>IF('（参考）配置計画表'!E71="","",'（参考）配置計画表'!E71)</f>
        <v/>
      </c>
      <c r="F71" s="707" t="str">
        <f>IF('（参考）配置計画表'!F71="","",'（参考）配置計画表'!F71)</f>
        <v/>
      </c>
      <c r="G71" s="1131"/>
      <c r="H71" s="1132"/>
      <c r="J71" s="1130">
        <f t="shared" si="2"/>
        <v>57</v>
      </c>
      <c r="K71" s="1130" t="str">
        <f t="shared" si="3"/>
        <v/>
      </c>
      <c r="L71" s="686" t="str">
        <f>IF('（参考）配置計画表'!L71="","",'（参考）配置計画表'!L71)</f>
        <v/>
      </c>
      <c r="M71" s="686" t="str">
        <f>IF('（参考）配置計画表'!M71="","",'（参考）配置計画表'!M71)</f>
        <v/>
      </c>
      <c r="N71" s="686" t="str">
        <f>IF('（参考）配置計画表'!N71="","",'（参考）配置計画表'!N71)</f>
        <v/>
      </c>
      <c r="O71" s="1131"/>
      <c r="P71" s="1132"/>
    </row>
    <row r="72" spans="2:16" ht="16.5" customHeight="1">
      <c r="B72" s="1130">
        <f t="shared" si="0"/>
        <v>58</v>
      </c>
      <c r="C72" s="1130" t="str">
        <f t="shared" si="1"/>
        <v/>
      </c>
      <c r="D72" s="707" t="str">
        <f>IF('（参考）配置計画表'!D72="","",'（参考）配置計画表'!D72)</f>
        <v/>
      </c>
      <c r="E72" s="707" t="str">
        <f>IF('（参考）配置計画表'!E72="","",'（参考）配置計画表'!E72)</f>
        <v/>
      </c>
      <c r="F72" s="707" t="str">
        <f>IF('（参考）配置計画表'!F72="","",'（参考）配置計画表'!F72)</f>
        <v/>
      </c>
      <c r="G72" s="1131"/>
      <c r="H72" s="1132"/>
      <c r="J72" s="1130">
        <f t="shared" si="2"/>
        <v>58</v>
      </c>
      <c r="K72" s="1130" t="str">
        <f t="shared" si="3"/>
        <v/>
      </c>
      <c r="L72" s="686" t="str">
        <f>IF('（参考）配置計画表'!L72="","",'（参考）配置計画表'!L72)</f>
        <v/>
      </c>
      <c r="M72" s="686" t="str">
        <f>IF('（参考）配置計画表'!M72="","",'（参考）配置計画表'!M72)</f>
        <v/>
      </c>
      <c r="N72" s="686" t="str">
        <f>IF('（参考）配置計画表'!N72="","",'（参考）配置計画表'!N72)</f>
        <v/>
      </c>
      <c r="O72" s="1131"/>
      <c r="P72" s="1132"/>
    </row>
    <row r="73" spans="2:16" ht="16.5" customHeight="1">
      <c r="B73" s="1130">
        <f t="shared" si="0"/>
        <v>59</v>
      </c>
      <c r="C73" s="1130" t="str">
        <f t="shared" si="1"/>
        <v/>
      </c>
      <c r="D73" s="707" t="str">
        <f>IF('（参考）配置計画表'!D73="","",'（参考）配置計画表'!D73)</f>
        <v/>
      </c>
      <c r="E73" s="707" t="str">
        <f>IF('（参考）配置計画表'!E73="","",'（参考）配置計画表'!E73)</f>
        <v/>
      </c>
      <c r="F73" s="707" t="str">
        <f>IF('（参考）配置計画表'!F73="","",'（参考）配置計画表'!F73)</f>
        <v/>
      </c>
      <c r="G73" s="1131"/>
      <c r="H73" s="1132"/>
      <c r="J73" s="1130">
        <f t="shared" si="2"/>
        <v>59</v>
      </c>
      <c r="K73" s="1130" t="str">
        <f t="shared" si="3"/>
        <v/>
      </c>
      <c r="L73" s="686" t="str">
        <f>IF('（参考）配置計画表'!L73="","",'（参考）配置計画表'!L73)</f>
        <v/>
      </c>
      <c r="M73" s="686" t="str">
        <f>IF('（参考）配置計画表'!M73="","",'（参考）配置計画表'!M73)</f>
        <v/>
      </c>
      <c r="N73" s="686" t="str">
        <f>IF('（参考）配置計画表'!N73="","",'（参考）配置計画表'!N73)</f>
        <v/>
      </c>
      <c r="O73" s="1131"/>
      <c r="P73" s="1132"/>
    </row>
    <row r="74" spans="2:16" ht="16.5" customHeight="1">
      <c r="B74" s="1130">
        <f t="shared" si="0"/>
        <v>60</v>
      </c>
      <c r="C74" s="1130" t="str">
        <f t="shared" si="1"/>
        <v/>
      </c>
      <c r="D74" s="707" t="str">
        <f>IF('（参考）配置計画表'!D74="","",'（参考）配置計画表'!D74)</f>
        <v/>
      </c>
      <c r="E74" s="707" t="str">
        <f>IF('（参考）配置計画表'!E74="","",'（参考）配置計画表'!E74)</f>
        <v/>
      </c>
      <c r="F74" s="707" t="str">
        <f>IF('（参考）配置計画表'!F74="","",'（参考）配置計画表'!F74)</f>
        <v/>
      </c>
      <c r="G74" s="1131"/>
      <c r="H74" s="1132"/>
      <c r="J74" s="1130">
        <f t="shared" si="2"/>
        <v>60</v>
      </c>
      <c r="K74" s="1130" t="str">
        <f t="shared" si="3"/>
        <v/>
      </c>
      <c r="L74" s="686" t="str">
        <f>IF('（参考）配置計画表'!L74="","",'（参考）配置計画表'!L74)</f>
        <v/>
      </c>
      <c r="M74" s="686" t="str">
        <f>IF('（参考）配置計画表'!M74="","",'（参考）配置計画表'!M74)</f>
        <v/>
      </c>
      <c r="N74" s="686" t="str">
        <f>IF('（参考）配置計画表'!N74="","",'（参考）配置計画表'!N74)</f>
        <v/>
      </c>
      <c r="O74" s="1131"/>
      <c r="P74" s="1132"/>
    </row>
    <row r="75" spans="2:16" ht="16.5" customHeight="1">
      <c r="B75" s="1130">
        <f t="shared" si="0"/>
        <v>61</v>
      </c>
      <c r="C75" s="1130" t="str">
        <f t="shared" si="1"/>
        <v/>
      </c>
      <c r="D75" s="707" t="str">
        <f>IF('（参考）配置計画表'!D75="","",'（参考）配置計画表'!D75)</f>
        <v/>
      </c>
      <c r="E75" s="707" t="str">
        <f>IF('（参考）配置計画表'!E75="","",'（参考）配置計画表'!E75)</f>
        <v/>
      </c>
      <c r="F75" s="707" t="str">
        <f>IF('（参考）配置計画表'!F75="","",'（参考）配置計画表'!F75)</f>
        <v/>
      </c>
      <c r="G75" s="1131"/>
      <c r="H75" s="1132"/>
      <c r="J75" s="1130">
        <f t="shared" si="2"/>
        <v>61</v>
      </c>
      <c r="K75" s="1130" t="str">
        <f t="shared" si="3"/>
        <v/>
      </c>
      <c r="L75" s="686" t="str">
        <f>IF('（参考）配置計画表'!L75="","",'（参考）配置計画表'!L75)</f>
        <v/>
      </c>
      <c r="M75" s="686" t="str">
        <f>IF('（参考）配置計画表'!M75="","",'（参考）配置計画表'!M75)</f>
        <v/>
      </c>
      <c r="N75" s="686" t="str">
        <f>IF('（参考）配置計画表'!N75="","",'（参考）配置計画表'!N75)</f>
        <v/>
      </c>
      <c r="O75" s="1131"/>
      <c r="P75" s="1132"/>
    </row>
    <row r="76" spans="2:16" ht="16.5" customHeight="1">
      <c r="B76" s="1130">
        <f t="shared" si="0"/>
        <v>62</v>
      </c>
      <c r="C76" s="1130" t="str">
        <f t="shared" si="1"/>
        <v/>
      </c>
      <c r="D76" s="707" t="str">
        <f>IF('（参考）配置計画表'!D76="","",'（参考）配置計画表'!D76)</f>
        <v/>
      </c>
      <c r="E76" s="707" t="str">
        <f>IF('（参考）配置計画表'!E76="","",'（参考）配置計画表'!E76)</f>
        <v/>
      </c>
      <c r="F76" s="707" t="str">
        <f>IF('（参考）配置計画表'!F76="","",'（参考）配置計画表'!F76)</f>
        <v/>
      </c>
      <c r="G76" s="1131"/>
      <c r="H76" s="1132"/>
      <c r="J76" s="1130">
        <f t="shared" si="2"/>
        <v>62</v>
      </c>
      <c r="K76" s="1130" t="str">
        <f t="shared" si="3"/>
        <v/>
      </c>
      <c r="L76" s="686" t="str">
        <f>IF('（参考）配置計画表'!L76="","",'（参考）配置計画表'!L76)</f>
        <v/>
      </c>
      <c r="M76" s="686" t="str">
        <f>IF('（参考）配置計画表'!M76="","",'（参考）配置計画表'!M76)</f>
        <v/>
      </c>
      <c r="N76" s="686" t="str">
        <f>IF('（参考）配置計画表'!N76="","",'（参考）配置計画表'!N76)</f>
        <v/>
      </c>
      <c r="O76" s="1131"/>
      <c r="P76" s="1132"/>
    </row>
    <row r="77" spans="2:16" ht="16.5" customHeight="1">
      <c r="B77" s="1130">
        <f t="shared" si="0"/>
        <v>63</v>
      </c>
      <c r="C77" s="1130" t="str">
        <f t="shared" si="1"/>
        <v/>
      </c>
      <c r="D77" s="707" t="str">
        <f>IF('（参考）配置計画表'!D77="","",'（参考）配置計画表'!D77)</f>
        <v/>
      </c>
      <c r="E77" s="707" t="str">
        <f>IF('（参考）配置計画表'!E77="","",'（参考）配置計画表'!E77)</f>
        <v/>
      </c>
      <c r="F77" s="707" t="str">
        <f>IF('（参考）配置計画表'!F77="","",'（参考）配置計画表'!F77)</f>
        <v/>
      </c>
      <c r="G77" s="1131"/>
      <c r="H77" s="1132"/>
      <c r="J77" s="1130">
        <f t="shared" si="2"/>
        <v>63</v>
      </c>
      <c r="K77" s="1130" t="str">
        <f t="shared" si="3"/>
        <v/>
      </c>
      <c r="L77" s="686" t="str">
        <f>IF('（参考）配置計画表'!L77="","",'（参考）配置計画表'!L77)</f>
        <v/>
      </c>
      <c r="M77" s="686" t="str">
        <f>IF('（参考）配置計画表'!M77="","",'（参考）配置計画表'!M77)</f>
        <v/>
      </c>
      <c r="N77" s="686" t="str">
        <f>IF('（参考）配置計画表'!N77="","",'（参考）配置計画表'!N77)</f>
        <v/>
      </c>
      <c r="O77" s="1131"/>
      <c r="P77" s="1132"/>
    </row>
    <row r="78" spans="2:16" ht="16.5" customHeight="1">
      <c r="B78" s="1130">
        <f t="shared" si="0"/>
        <v>64</v>
      </c>
      <c r="C78" s="1130" t="str">
        <f t="shared" si="1"/>
        <v/>
      </c>
      <c r="D78" s="707" t="str">
        <f>IF('（参考）配置計画表'!D78="","",'（参考）配置計画表'!D78)</f>
        <v/>
      </c>
      <c r="E78" s="707" t="str">
        <f>IF('（参考）配置計画表'!E78="","",'（参考）配置計画表'!E78)</f>
        <v/>
      </c>
      <c r="F78" s="707" t="str">
        <f>IF('（参考）配置計画表'!F78="","",'（参考）配置計画表'!F78)</f>
        <v/>
      </c>
      <c r="G78" s="1131"/>
      <c r="H78" s="1132"/>
      <c r="J78" s="1130">
        <f t="shared" si="2"/>
        <v>64</v>
      </c>
      <c r="K78" s="1130" t="str">
        <f t="shared" si="3"/>
        <v/>
      </c>
      <c r="L78" s="686" t="str">
        <f>IF('（参考）配置計画表'!L78="","",'（参考）配置計画表'!L78)</f>
        <v/>
      </c>
      <c r="M78" s="686" t="str">
        <f>IF('（参考）配置計画表'!M78="","",'（参考）配置計画表'!M78)</f>
        <v/>
      </c>
      <c r="N78" s="686" t="str">
        <f>IF('（参考）配置計画表'!N78="","",'（参考）配置計画表'!N78)</f>
        <v/>
      </c>
      <c r="O78" s="1131"/>
      <c r="P78" s="1132"/>
    </row>
    <row r="79" spans="2:16" ht="16.5" customHeight="1">
      <c r="B79" s="1130">
        <f t="shared" ref="B79:B142" si="4">IF(B78="","",B78+1)</f>
        <v>65</v>
      </c>
      <c r="C79" s="1130" t="str">
        <f t="shared" ref="C79:C142" si="5">IF(C77="","",C77+1)</f>
        <v/>
      </c>
      <c r="D79" s="707" t="str">
        <f>IF('（参考）配置計画表'!D79="","",'（参考）配置計画表'!D79)</f>
        <v/>
      </c>
      <c r="E79" s="707" t="str">
        <f>IF('（参考）配置計画表'!E79="","",'（参考）配置計画表'!E79)</f>
        <v/>
      </c>
      <c r="F79" s="707" t="str">
        <f>IF('（参考）配置計画表'!F79="","",'（参考）配置計画表'!F79)</f>
        <v/>
      </c>
      <c r="G79" s="1131"/>
      <c r="H79" s="1132"/>
      <c r="J79" s="1130">
        <f t="shared" ref="J79:J142" si="6">IF(J78="","",J78+1)</f>
        <v>65</v>
      </c>
      <c r="K79" s="1130" t="str">
        <f t="shared" ref="K79:K142" si="7">IF(K77="","",K77+1)</f>
        <v/>
      </c>
      <c r="L79" s="686" t="str">
        <f>IF('（参考）配置計画表'!L79="","",'（参考）配置計画表'!L79)</f>
        <v/>
      </c>
      <c r="M79" s="686" t="str">
        <f>IF('（参考）配置計画表'!M79="","",'（参考）配置計画表'!M79)</f>
        <v/>
      </c>
      <c r="N79" s="686" t="str">
        <f>IF('（参考）配置計画表'!N79="","",'（参考）配置計画表'!N79)</f>
        <v/>
      </c>
      <c r="O79" s="1131"/>
      <c r="P79" s="1132"/>
    </row>
    <row r="80" spans="2:16" ht="16.5" customHeight="1">
      <c r="B80" s="1130">
        <f t="shared" si="4"/>
        <v>66</v>
      </c>
      <c r="C80" s="1130" t="str">
        <f t="shared" si="5"/>
        <v/>
      </c>
      <c r="D80" s="707" t="str">
        <f>IF('（参考）配置計画表'!D80="","",'（参考）配置計画表'!D80)</f>
        <v/>
      </c>
      <c r="E80" s="707" t="str">
        <f>IF('（参考）配置計画表'!E80="","",'（参考）配置計画表'!E80)</f>
        <v/>
      </c>
      <c r="F80" s="707" t="str">
        <f>IF('（参考）配置計画表'!F80="","",'（参考）配置計画表'!F80)</f>
        <v/>
      </c>
      <c r="G80" s="1131"/>
      <c r="H80" s="1132"/>
      <c r="J80" s="1130">
        <f t="shared" si="6"/>
        <v>66</v>
      </c>
      <c r="K80" s="1130" t="str">
        <f t="shared" si="7"/>
        <v/>
      </c>
      <c r="L80" s="686" t="str">
        <f>IF('（参考）配置計画表'!L80="","",'（参考）配置計画表'!L80)</f>
        <v/>
      </c>
      <c r="M80" s="686" t="str">
        <f>IF('（参考）配置計画表'!M80="","",'（参考）配置計画表'!M80)</f>
        <v/>
      </c>
      <c r="N80" s="686" t="str">
        <f>IF('（参考）配置計画表'!N80="","",'（参考）配置計画表'!N80)</f>
        <v/>
      </c>
      <c r="O80" s="1131"/>
      <c r="P80" s="1132"/>
    </row>
    <row r="81" spans="2:16" ht="16.5" customHeight="1">
      <c r="B81" s="1130">
        <f t="shared" si="4"/>
        <v>67</v>
      </c>
      <c r="C81" s="1130" t="str">
        <f t="shared" si="5"/>
        <v/>
      </c>
      <c r="D81" s="707" t="str">
        <f>IF('（参考）配置計画表'!D81="","",'（参考）配置計画表'!D81)</f>
        <v/>
      </c>
      <c r="E81" s="707" t="str">
        <f>IF('（参考）配置計画表'!E81="","",'（参考）配置計画表'!E81)</f>
        <v/>
      </c>
      <c r="F81" s="707" t="str">
        <f>IF('（参考）配置計画表'!F81="","",'（参考）配置計画表'!F81)</f>
        <v/>
      </c>
      <c r="G81" s="1131"/>
      <c r="H81" s="1132"/>
      <c r="J81" s="1130">
        <f t="shared" si="6"/>
        <v>67</v>
      </c>
      <c r="K81" s="1130" t="str">
        <f t="shared" si="7"/>
        <v/>
      </c>
      <c r="L81" s="686" t="str">
        <f>IF('（参考）配置計画表'!L81="","",'（参考）配置計画表'!L81)</f>
        <v/>
      </c>
      <c r="M81" s="686" t="str">
        <f>IF('（参考）配置計画表'!M81="","",'（参考）配置計画表'!M81)</f>
        <v/>
      </c>
      <c r="N81" s="686" t="str">
        <f>IF('（参考）配置計画表'!N81="","",'（参考）配置計画表'!N81)</f>
        <v/>
      </c>
      <c r="O81" s="1131"/>
      <c r="P81" s="1132"/>
    </row>
    <row r="82" spans="2:16" ht="16.5" customHeight="1">
      <c r="B82" s="1130">
        <f t="shared" si="4"/>
        <v>68</v>
      </c>
      <c r="C82" s="1130" t="str">
        <f t="shared" si="5"/>
        <v/>
      </c>
      <c r="D82" s="707" t="str">
        <f>IF('（参考）配置計画表'!D82="","",'（参考）配置計画表'!D82)</f>
        <v/>
      </c>
      <c r="E82" s="707" t="str">
        <f>IF('（参考）配置計画表'!E82="","",'（参考）配置計画表'!E82)</f>
        <v/>
      </c>
      <c r="F82" s="707" t="str">
        <f>IF('（参考）配置計画表'!F82="","",'（参考）配置計画表'!F82)</f>
        <v/>
      </c>
      <c r="G82" s="1131"/>
      <c r="H82" s="1132"/>
      <c r="J82" s="1130">
        <f t="shared" si="6"/>
        <v>68</v>
      </c>
      <c r="K82" s="1130" t="str">
        <f t="shared" si="7"/>
        <v/>
      </c>
      <c r="L82" s="686" t="str">
        <f>IF('（参考）配置計画表'!L82="","",'（参考）配置計画表'!L82)</f>
        <v/>
      </c>
      <c r="M82" s="686" t="str">
        <f>IF('（参考）配置計画表'!M82="","",'（参考）配置計画表'!M82)</f>
        <v/>
      </c>
      <c r="N82" s="686" t="str">
        <f>IF('（参考）配置計画表'!N82="","",'（参考）配置計画表'!N82)</f>
        <v/>
      </c>
      <c r="O82" s="1131"/>
      <c r="P82" s="1132"/>
    </row>
    <row r="83" spans="2:16" ht="16.5" customHeight="1">
      <c r="B83" s="1130">
        <f t="shared" si="4"/>
        <v>69</v>
      </c>
      <c r="C83" s="1130" t="str">
        <f t="shared" si="5"/>
        <v/>
      </c>
      <c r="D83" s="707" t="str">
        <f>IF('（参考）配置計画表'!D83="","",'（参考）配置計画表'!D83)</f>
        <v/>
      </c>
      <c r="E83" s="707" t="str">
        <f>IF('（参考）配置計画表'!E83="","",'（参考）配置計画表'!E83)</f>
        <v/>
      </c>
      <c r="F83" s="707" t="str">
        <f>IF('（参考）配置計画表'!F83="","",'（参考）配置計画表'!F83)</f>
        <v/>
      </c>
      <c r="G83" s="1131"/>
      <c r="H83" s="1132"/>
      <c r="J83" s="1130">
        <f t="shared" si="6"/>
        <v>69</v>
      </c>
      <c r="K83" s="1130" t="str">
        <f t="shared" si="7"/>
        <v/>
      </c>
      <c r="L83" s="686" t="str">
        <f>IF('（参考）配置計画表'!L83="","",'（参考）配置計画表'!L83)</f>
        <v/>
      </c>
      <c r="M83" s="686" t="str">
        <f>IF('（参考）配置計画表'!M83="","",'（参考）配置計画表'!M83)</f>
        <v/>
      </c>
      <c r="N83" s="686" t="str">
        <f>IF('（参考）配置計画表'!N83="","",'（参考）配置計画表'!N83)</f>
        <v/>
      </c>
      <c r="O83" s="1131"/>
      <c r="P83" s="1132"/>
    </row>
    <row r="84" spans="2:16" ht="16.5" customHeight="1">
      <c r="B84" s="1130">
        <f t="shared" si="4"/>
        <v>70</v>
      </c>
      <c r="C84" s="1130" t="str">
        <f t="shared" si="5"/>
        <v/>
      </c>
      <c r="D84" s="707" t="str">
        <f>IF('（参考）配置計画表'!D84="","",'（参考）配置計画表'!D84)</f>
        <v/>
      </c>
      <c r="E84" s="707" t="str">
        <f>IF('（参考）配置計画表'!E84="","",'（参考）配置計画表'!E84)</f>
        <v/>
      </c>
      <c r="F84" s="707" t="str">
        <f>IF('（参考）配置計画表'!F84="","",'（参考）配置計画表'!F84)</f>
        <v/>
      </c>
      <c r="G84" s="1131"/>
      <c r="H84" s="1132"/>
      <c r="J84" s="1130">
        <f t="shared" si="6"/>
        <v>70</v>
      </c>
      <c r="K84" s="1130" t="str">
        <f t="shared" si="7"/>
        <v/>
      </c>
      <c r="L84" s="686" t="str">
        <f>IF('（参考）配置計画表'!L84="","",'（参考）配置計画表'!L84)</f>
        <v/>
      </c>
      <c r="M84" s="686" t="str">
        <f>IF('（参考）配置計画表'!M84="","",'（参考）配置計画表'!M84)</f>
        <v/>
      </c>
      <c r="N84" s="686" t="str">
        <f>IF('（参考）配置計画表'!N84="","",'（参考）配置計画表'!N84)</f>
        <v/>
      </c>
      <c r="O84" s="1131"/>
      <c r="P84" s="1132"/>
    </row>
    <row r="85" spans="2:16" ht="16.5" customHeight="1">
      <c r="B85" s="1130">
        <f t="shared" si="4"/>
        <v>71</v>
      </c>
      <c r="C85" s="1130" t="str">
        <f t="shared" si="5"/>
        <v/>
      </c>
      <c r="D85" s="707" t="str">
        <f>IF('（参考）配置計画表'!D85="","",'（参考）配置計画表'!D85)</f>
        <v/>
      </c>
      <c r="E85" s="707" t="str">
        <f>IF('（参考）配置計画表'!E85="","",'（参考）配置計画表'!E85)</f>
        <v/>
      </c>
      <c r="F85" s="707" t="str">
        <f>IF('（参考）配置計画表'!F85="","",'（参考）配置計画表'!F85)</f>
        <v/>
      </c>
      <c r="G85" s="1131"/>
      <c r="H85" s="1132"/>
      <c r="J85" s="1130">
        <f t="shared" si="6"/>
        <v>71</v>
      </c>
      <c r="K85" s="1130" t="str">
        <f t="shared" si="7"/>
        <v/>
      </c>
      <c r="L85" s="686" t="str">
        <f>IF('（参考）配置計画表'!L85="","",'（参考）配置計画表'!L85)</f>
        <v/>
      </c>
      <c r="M85" s="686" t="str">
        <f>IF('（参考）配置計画表'!M85="","",'（参考）配置計画表'!M85)</f>
        <v/>
      </c>
      <c r="N85" s="686" t="str">
        <f>IF('（参考）配置計画表'!N85="","",'（参考）配置計画表'!N85)</f>
        <v/>
      </c>
      <c r="O85" s="1131"/>
      <c r="P85" s="1132"/>
    </row>
    <row r="86" spans="2:16" ht="16.5" customHeight="1">
      <c r="B86" s="1130">
        <f t="shared" si="4"/>
        <v>72</v>
      </c>
      <c r="C86" s="1130" t="str">
        <f t="shared" si="5"/>
        <v/>
      </c>
      <c r="D86" s="707" t="str">
        <f>IF('（参考）配置計画表'!D86="","",'（参考）配置計画表'!D86)</f>
        <v/>
      </c>
      <c r="E86" s="707" t="str">
        <f>IF('（参考）配置計画表'!E86="","",'（参考）配置計画表'!E86)</f>
        <v/>
      </c>
      <c r="F86" s="707" t="str">
        <f>IF('（参考）配置計画表'!F86="","",'（参考）配置計画表'!F86)</f>
        <v/>
      </c>
      <c r="G86" s="1131"/>
      <c r="H86" s="1132"/>
      <c r="J86" s="1130">
        <f t="shared" si="6"/>
        <v>72</v>
      </c>
      <c r="K86" s="1130" t="str">
        <f t="shared" si="7"/>
        <v/>
      </c>
      <c r="L86" s="686" t="str">
        <f>IF('（参考）配置計画表'!L86="","",'（参考）配置計画表'!L86)</f>
        <v/>
      </c>
      <c r="M86" s="686" t="str">
        <f>IF('（参考）配置計画表'!M86="","",'（参考）配置計画表'!M86)</f>
        <v/>
      </c>
      <c r="N86" s="686" t="str">
        <f>IF('（参考）配置計画表'!N86="","",'（参考）配置計画表'!N86)</f>
        <v/>
      </c>
      <c r="O86" s="1131"/>
      <c r="P86" s="1132"/>
    </row>
    <row r="87" spans="2:16" ht="16.5" customHeight="1">
      <c r="B87" s="1130">
        <f t="shared" si="4"/>
        <v>73</v>
      </c>
      <c r="C87" s="1130" t="str">
        <f t="shared" si="5"/>
        <v/>
      </c>
      <c r="D87" s="707" t="str">
        <f>IF('（参考）配置計画表'!D87="","",'（参考）配置計画表'!D87)</f>
        <v/>
      </c>
      <c r="E87" s="707" t="str">
        <f>IF('（参考）配置計画表'!E87="","",'（参考）配置計画表'!E87)</f>
        <v/>
      </c>
      <c r="F87" s="707" t="str">
        <f>IF('（参考）配置計画表'!F87="","",'（参考）配置計画表'!F87)</f>
        <v/>
      </c>
      <c r="G87" s="1131"/>
      <c r="H87" s="1132"/>
      <c r="J87" s="1130">
        <f t="shared" si="6"/>
        <v>73</v>
      </c>
      <c r="K87" s="1130" t="str">
        <f t="shared" si="7"/>
        <v/>
      </c>
      <c r="L87" s="686" t="str">
        <f>IF('（参考）配置計画表'!L87="","",'（参考）配置計画表'!L87)</f>
        <v/>
      </c>
      <c r="M87" s="686" t="str">
        <f>IF('（参考）配置計画表'!M87="","",'（参考）配置計画表'!M87)</f>
        <v/>
      </c>
      <c r="N87" s="686" t="str">
        <f>IF('（参考）配置計画表'!N87="","",'（参考）配置計画表'!N87)</f>
        <v/>
      </c>
      <c r="O87" s="1131"/>
      <c r="P87" s="1132"/>
    </row>
    <row r="88" spans="2:16" ht="16.5" customHeight="1">
      <c r="B88" s="1130">
        <f t="shared" si="4"/>
        <v>74</v>
      </c>
      <c r="C88" s="1130" t="str">
        <f t="shared" si="5"/>
        <v/>
      </c>
      <c r="D88" s="707" t="str">
        <f>IF('（参考）配置計画表'!D88="","",'（参考）配置計画表'!D88)</f>
        <v/>
      </c>
      <c r="E88" s="707" t="str">
        <f>IF('（参考）配置計画表'!E88="","",'（参考）配置計画表'!E88)</f>
        <v/>
      </c>
      <c r="F88" s="707" t="str">
        <f>IF('（参考）配置計画表'!F88="","",'（参考）配置計画表'!F88)</f>
        <v/>
      </c>
      <c r="G88" s="1131"/>
      <c r="H88" s="1132"/>
      <c r="J88" s="1130">
        <f t="shared" si="6"/>
        <v>74</v>
      </c>
      <c r="K88" s="1130" t="str">
        <f t="shared" si="7"/>
        <v/>
      </c>
      <c r="L88" s="686" t="str">
        <f>IF('（参考）配置計画表'!L88="","",'（参考）配置計画表'!L88)</f>
        <v/>
      </c>
      <c r="M88" s="686" t="str">
        <f>IF('（参考）配置計画表'!M88="","",'（参考）配置計画表'!M88)</f>
        <v/>
      </c>
      <c r="N88" s="686" t="str">
        <f>IF('（参考）配置計画表'!N88="","",'（参考）配置計画表'!N88)</f>
        <v/>
      </c>
      <c r="O88" s="1131"/>
      <c r="P88" s="1132"/>
    </row>
    <row r="89" spans="2:16" ht="16.5" customHeight="1">
      <c r="B89" s="1130">
        <f t="shared" si="4"/>
        <v>75</v>
      </c>
      <c r="C89" s="1130" t="str">
        <f t="shared" si="5"/>
        <v/>
      </c>
      <c r="D89" s="707" t="str">
        <f>IF('（参考）配置計画表'!D89="","",'（参考）配置計画表'!D89)</f>
        <v/>
      </c>
      <c r="E89" s="707" t="str">
        <f>IF('（参考）配置計画表'!E89="","",'（参考）配置計画表'!E89)</f>
        <v/>
      </c>
      <c r="F89" s="707" t="str">
        <f>IF('（参考）配置計画表'!F89="","",'（参考）配置計画表'!F89)</f>
        <v/>
      </c>
      <c r="G89" s="1131"/>
      <c r="H89" s="1132"/>
      <c r="J89" s="1130">
        <f t="shared" si="6"/>
        <v>75</v>
      </c>
      <c r="K89" s="1130" t="str">
        <f t="shared" si="7"/>
        <v/>
      </c>
      <c r="L89" s="686" t="str">
        <f>IF('（参考）配置計画表'!L89="","",'（参考）配置計画表'!L89)</f>
        <v/>
      </c>
      <c r="M89" s="686" t="str">
        <f>IF('（参考）配置計画表'!M89="","",'（参考）配置計画表'!M89)</f>
        <v/>
      </c>
      <c r="N89" s="686" t="str">
        <f>IF('（参考）配置計画表'!N89="","",'（参考）配置計画表'!N89)</f>
        <v/>
      </c>
      <c r="O89" s="1131"/>
      <c r="P89" s="1132"/>
    </row>
    <row r="90" spans="2:16" ht="16.5" customHeight="1">
      <c r="B90" s="1130">
        <f t="shared" si="4"/>
        <v>76</v>
      </c>
      <c r="C90" s="1130" t="str">
        <f t="shared" si="5"/>
        <v/>
      </c>
      <c r="D90" s="707" t="str">
        <f>IF('（参考）配置計画表'!D90="","",'（参考）配置計画表'!D90)</f>
        <v/>
      </c>
      <c r="E90" s="707" t="str">
        <f>IF('（参考）配置計画表'!E90="","",'（参考）配置計画表'!E90)</f>
        <v/>
      </c>
      <c r="F90" s="707" t="str">
        <f>IF('（参考）配置計画表'!F90="","",'（参考）配置計画表'!F90)</f>
        <v/>
      </c>
      <c r="G90" s="1131"/>
      <c r="H90" s="1132"/>
      <c r="J90" s="1130">
        <f t="shared" si="6"/>
        <v>76</v>
      </c>
      <c r="K90" s="1130" t="str">
        <f t="shared" si="7"/>
        <v/>
      </c>
      <c r="L90" s="686" t="str">
        <f>IF('（参考）配置計画表'!L90="","",'（参考）配置計画表'!L90)</f>
        <v/>
      </c>
      <c r="M90" s="686" t="str">
        <f>IF('（参考）配置計画表'!M90="","",'（参考）配置計画表'!M90)</f>
        <v/>
      </c>
      <c r="N90" s="686" t="str">
        <f>IF('（参考）配置計画表'!N90="","",'（参考）配置計画表'!N90)</f>
        <v/>
      </c>
      <c r="O90" s="1131"/>
      <c r="P90" s="1132"/>
    </row>
    <row r="91" spans="2:16" ht="16.5" customHeight="1">
      <c r="B91" s="1130">
        <f t="shared" si="4"/>
        <v>77</v>
      </c>
      <c r="C91" s="1130" t="str">
        <f t="shared" si="5"/>
        <v/>
      </c>
      <c r="D91" s="707" t="str">
        <f>IF('（参考）配置計画表'!D91="","",'（参考）配置計画表'!D91)</f>
        <v/>
      </c>
      <c r="E91" s="707" t="str">
        <f>IF('（参考）配置計画表'!E91="","",'（参考）配置計画表'!E91)</f>
        <v/>
      </c>
      <c r="F91" s="707" t="str">
        <f>IF('（参考）配置計画表'!F91="","",'（参考）配置計画表'!F91)</f>
        <v/>
      </c>
      <c r="G91" s="1131"/>
      <c r="H91" s="1132"/>
      <c r="J91" s="1130">
        <f t="shared" si="6"/>
        <v>77</v>
      </c>
      <c r="K91" s="1130" t="str">
        <f t="shared" si="7"/>
        <v/>
      </c>
      <c r="L91" s="686" t="str">
        <f>IF('（参考）配置計画表'!L91="","",'（参考）配置計画表'!L91)</f>
        <v/>
      </c>
      <c r="M91" s="686" t="str">
        <f>IF('（参考）配置計画表'!M91="","",'（参考）配置計画表'!M91)</f>
        <v/>
      </c>
      <c r="N91" s="686" t="str">
        <f>IF('（参考）配置計画表'!N91="","",'（参考）配置計画表'!N91)</f>
        <v/>
      </c>
      <c r="O91" s="1131"/>
      <c r="P91" s="1132"/>
    </row>
    <row r="92" spans="2:16" ht="16.5" customHeight="1">
      <c r="B92" s="1130">
        <f t="shared" si="4"/>
        <v>78</v>
      </c>
      <c r="C92" s="1130" t="str">
        <f t="shared" si="5"/>
        <v/>
      </c>
      <c r="D92" s="707" t="str">
        <f>IF('（参考）配置計画表'!D92="","",'（参考）配置計画表'!D92)</f>
        <v/>
      </c>
      <c r="E92" s="707" t="str">
        <f>IF('（参考）配置計画表'!E92="","",'（参考）配置計画表'!E92)</f>
        <v/>
      </c>
      <c r="F92" s="707" t="str">
        <f>IF('（参考）配置計画表'!F92="","",'（参考）配置計画表'!F92)</f>
        <v/>
      </c>
      <c r="G92" s="1131"/>
      <c r="H92" s="1132"/>
      <c r="J92" s="1130">
        <f t="shared" si="6"/>
        <v>78</v>
      </c>
      <c r="K92" s="1130" t="str">
        <f t="shared" si="7"/>
        <v/>
      </c>
      <c r="L92" s="686" t="str">
        <f>IF('（参考）配置計画表'!L92="","",'（参考）配置計画表'!L92)</f>
        <v/>
      </c>
      <c r="M92" s="686" t="str">
        <f>IF('（参考）配置計画表'!M92="","",'（参考）配置計画表'!M92)</f>
        <v/>
      </c>
      <c r="N92" s="686" t="str">
        <f>IF('（参考）配置計画表'!N92="","",'（参考）配置計画表'!N92)</f>
        <v/>
      </c>
      <c r="O92" s="1131"/>
      <c r="P92" s="1132"/>
    </row>
    <row r="93" spans="2:16" ht="16.5" customHeight="1">
      <c r="B93" s="1130">
        <f t="shared" si="4"/>
        <v>79</v>
      </c>
      <c r="C93" s="1130" t="str">
        <f t="shared" si="5"/>
        <v/>
      </c>
      <c r="D93" s="707" t="str">
        <f>IF('（参考）配置計画表'!D93="","",'（参考）配置計画表'!D93)</f>
        <v/>
      </c>
      <c r="E93" s="707" t="str">
        <f>IF('（参考）配置計画表'!E93="","",'（参考）配置計画表'!E93)</f>
        <v/>
      </c>
      <c r="F93" s="707" t="str">
        <f>IF('（参考）配置計画表'!F93="","",'（参考）配置計画表'!F93)</f>
        <v/>
      </c>
      <c r="G93" s="1131"/>
      <c r="H93" s="1132"/>
      <c r="J93" s="1130">
        <f t="shared" si="6"/>
        <v>79</v>
      </c>
      <c r="K93" s="1130" t="str">
        <f t="shared" si="7"/>
        <v/>
      </c>
      <c r="L93" s="686" t="str">
        <f>IF('（参考）配置計画表'!L93="","",'（参考）配置計画表'!L93)</f>
        <v/>
      </c>
      <c r="M93" s="686" t="str">
        <f>IF('（参考）配置計画表'!M93="","",'（参考）配置計画表'!M93)</f>
        <v/>
      </c>
      <c r="N93" s="686" t="str">
        <f>IF('（参考）配置計画表'!N93="","",'（参考）配置計画表'!N93)</f>
        <v/>
      </c>
      <c r="O93" s="1131"/>
      <c r="P93" s="1132"/>
    </row>
    <row r="94" spans="2:16" ht="16.5" customHeight="1">
      <c r="B94" s="1130">
        <f t="shared" si="4"/>
        <v>80</v>
      </c>
      <c r="C94" s="1130" t="str">
        <f t="shared" si="5"/>
        <v/>
      </c>
      <c r="D94" s="707" t="str">
        <f>IF('（参考）配置計画表'!D94="","",'（参考）配置計画表'!D94)</f>
        <v/>
      </c>
      <c r="E94" s="707" t="str">
        <f>IF('（参考）配置計画表'!E94="","",'（参考）配置計画表'!E94)</f>
        <v/>
      </c>
      <c r="F94" s="707" t="str">
        <f>IF('（参考）配置計画表'!F94="","",'（参考）配置計画表'!F94)</f>
        <v/>
      </c>
      <c r="G94" s="1131"/>
      <c r="H94" s="1132"/>
      <c r="J94" s="1130">
        <f t="shared" si="6"/>
        <v>80</v>
      </c>
      <c r="K94" s="1130" t="str">
        <f t="shared" si="7"/>
        <v/>
      </c>
      <c r="L94" s="686" t="str">
        <f>IF('（参考）配置計画表'!L94="","",'（参考）配置計画表'!L94)</f>
        <v/>
      </c>
      <c r="M94" s="686" t="str">
        <f>IF('（参考）配置計画表'!M94="","",'（参考）配置計画表'!M94)</f>
        <v/>
      </c>
      <c r="N94" s="686" t="str">
        <f>IF('（参考）配置計画表'!N94="","",'（参考）配置計画表'!N94)</f>
        <v/>
      </c>
      <c r="O94" s="1131"/>
      <c r="P94" s="1132"/>
    </row>
    <row r="95" spans="2:16" ht="16.5" customHeight="1">
      <c r="B95" s="1130">
        <f t="shared" si="4"/>
        <v>81</v>
      </c>
      <c r="C95" s="1130" t="str">
        <f t="shared" si="5"/>
        <v/>
      </c>
      <c r="D95" s="707" t="str">
        <f>IF('（参考）配置計画表'!D95="","",'（参考）配置計画表'!D95)</f>
        <v/>
      </c>
      <c r="E95" s="707" t="str">
        <f>IF('（参考）配置計画表'!E95="","",'（参考）配置計画表'!E95)</f>
        <v/>
      </c>
      <c r="F95" s="707" t="str">
        <f>IF('（参考）配置計画表'!F95="","",'（参考）配置計画表'!F95)</f>
        <v/>
      </c>
      <c r="G95" s="1131"/>
      <c r="H95" s="1132"/>
      <c r="J95" s="1130">
        <f t="shared" si="6"/>
        <v>81</v>
      </c>
      <c r="K95" s="1130" t="str">
        <f t="shared" si="7"/>
        <v/>
      </c>
      <c r="L95" s="686" t="str">
        <f>IF('（参考）配置計画表'!L95="","",'（参考）配置計画表'!L95)</f>
        <v/>
      </c>
      <c r="M95" s="686" t="str">
        <f>IF('（参考）配置計画表'!M95="","",'（参考）配置計画表'!M95)</f>
        <v/>
      </c>
      <c r="N95" s="686" t="str">
        <f>IF('（参考）配置計画表'!N95="","",'（参考）配置計画表'!N95)</f>
        <v/>
      </c>
      <c r="O95" s="1131"/>
      <c r="P95" s="1132"/>
    </row>
    <row r="96" spans="2:16" ht="16.5" customHeight="1">
      <c r="B96" s="1130">
        <f t="shared" si="4"/>
        <v>82</v>
      </c>
      <c r="C96" s="1130" t="str">
        <f t="shared" si="5"/>
        <v/>
      </c>
      <c r="D96" s="707" t="str">
        <f>IF('（参考）配置計画表'!D96="","",'（参考）配置計画表'!D96)</f>
        <v/>
      </c>
      <c r="E96" s="707" t="str">
        <f>IF('（参考）配置計画表'!E96="","",'（参考）配置計画表'!E96)</f>
        <v/>
      </c>
      <c r="F96" s="707" t="str">
        <f>IF('（参考）配置計画表'!F96="","",'（参考）配置計画表'!F96)</f>
        <v/>
      </c>
      <c r="G96" s="1131"/>
      <c r="H96" s="1132"/>
      <c r="J96" s="1130">
        <f t="shared" si="6"/>
        <v>82</v>
      </c>
      <c r="K96" s="1130" t="str">
        <f t="shared" si="7"/>
        <v/>
      </c>
      <c r="L96" s="686" t="str">
        <f>IF('（参考）配置計画表'!L96="","",'（参考）配置計画表'!L96)</f>
        <v/>
      </c>
      <c r="M96" s="686" t="str">
        <f>IF('（参考）配置計画表'!M96="","",'（参考）配置計画表'!M96)</f>
        <v/>
      </c>
      <c r="N96" s="686" t="str">
        <f>IF('（参考）配置計画表'!N96="","",'（参考）配置計画表'!N96)</f>
        <v/>
      </c>
      <c r="O96" s="1131"/>
      <c r="P96" s="1132"/>
    </row>
    <row r="97" spans="2:16" ht="16.5" customHeight="1">
      <c r="B97" s="1130">
        <f t="shared" si="4"/>
        <v>83</v>
      </c>
      <c r="C97" s="1130" t="str">
        <f t="shared" si="5"/>
        <v/>
      </c>
      <c r="D97" s="707" t="str">
        <f>IF('（参考）配置計画表'!D97="","",'（参考）配置計画表'!D97)</f>
        <v/>
      </c>
      <c r="E97" s="707" t="str">
        <f>IF('（参考）配置計画表'!E97="","",'（参考）配置計画表'!E97)</f>
        <v/>
      </c>
      <c r="F97" s="707" t="str">
        <f>IF('（参考）配置計画表'!F97="","",'（参考）配置計画表'!F97)</f>
        <v/>
      </c>
      <c r="G97" s="1131"/>
      <c r="H97" s="1132"/>
      <c r="J97" s="1130">
        <f t="shared" si="6"/>
        <v>83</v>
      </c>
      <c r="K97" s="1130" t="str">
        <f t="shared" si="7"/>
        <v/>
      </c>
      <c r="L97" s="686" t="str">
        <f>IF('（参考）配置計画表'!L97="","",'（参考）配置計画表'!L97)</f>
        <v/>
      </c>
      <c r="M97" s="686" t="str">
        <f>IF('（参考）配置計画表'!M97="","",'（参考）配置計画表'!M97)</f>
        <v/>
      </c>
      <c r="N97" s="686" t="str">
        <f>IF('（参考）配置計画表'!N97="","",'（参考）配置計画表'!N97)</f>
        <v/>
      </c>
      <c r="O97" s="1131"/>
      <c r="P97" s="1132"/>
    </row>
    <row r="98" spans="2:16" ht="16.5" customHeight="1">
      <c r="B98" s="1130">
        <f t="shared" si="4"/>
        <v>84</v>
      </c>
      <c r="C98" s="1130" t="str">
        <f t="shared" si="5"/>
        <v/>
      </c>
      <c r="D98" s="707" t="str">
        <f>IF('（参考）配置計画表'!D98="","",'（参考）配置計画表'!D98)</f>
        <v/>
      </c>
      <c r="E98" s="707" t="str">
        <f>IF('（参考）配置計画表'!E98="","",'（参考）配置計画表'!E98)</f>
        <v/>
      </c>
      <c r="F98" s="707" t="str">
        <f>IF('（参考）配置計画表'!F98="","",'（参考）配置計画表'!F98)</f>
        <v/>
      </c>
      <c r="G98" s="1131"/>
      <c r="H98" s="1132"/>
      <c r="J98" s="1130">
        <f t="shared" si="6"/>
        <v>84</v>
      </c>
      <c r="K98" s="1130" t="str">
        <f t="shared" si="7"/>
        <v/>
      </c>
      <c r="L98" s="686" t="str">
        <f>IF('（参考）配置計画表'!L98="","",'（参考）配置計画表'!L98)</f>
        <v/>
      </c>
      <c r="M98" s="686" t="str">
        <f>IF('（参考）配置計画表'!M98="","",'（参考）配置計画表'!M98)</f>
        <v/>
      </c>
      <c r="N98" s="686" t="str">
        <f>IF('（参考）配置計画表'!N98="","",'（参考）配置計画表'!N98)</f>
        <v/>
      </c>
      <c r="O98" s="1131"/>
      <c r="P98" s="1132"/>
    </row>
    <row r="99" spans="2:16" ht="16.5" customHeight="1">
      <c r="B99" s="1130">
        <f t="shared" si="4"/>
        <v>85</v>
      </c>
      <c r="C99" s="1130" t="str">
        <f t="shared" si="5"/>
        <v/>
      </c>
      <c r="D99" s="707" t="str">
        <f>IF('（参考）配置計画表'!D99="","",'（参考）配置計画表'!D99)</f>
        <v/>
      </c>
      <c r="E99" s="707" t="str">
        <f>IF('（参考）配置計画表'!E99="","",'（参考）配置計画表'!E99)</f>
        <v/>
      </c>
      <c r="F99" s="707" t="str">
        <f>IF('（参考）配置計画表'!F99="","",'（参考）配置計画表'!F99)</f>
        <v/>
      </c>
      <c r="G99" s="1131"/>
      <c r="H99" s="1132"/>
      <c r="J99" s="1130">
        <f t="shared" si="6"/>
        <v>85</v>
      </c>
      <c r="K99" s="1130" t="str">
        <f t="shared" si="7"/>
        <v/>
      </c>
      <c r="L99" s="686" t="str">
        <f>IF('（参考）配置計画表'!L99="","",'（参考）配置計画表'!L99)</f>
        <v/>
      </c>
      <c r="M99" s="686" t="str">
        <f>IF('（参考）配置計画表'!M99="","",'（参考）配置計画表'!M99)</f>
        <v/>
      </c>
      <c r="N99" s="686" t="str">
        <f>IF('（参考）配置計画表'!N99="","",'（参考）配置計画表'!N99)</f>
        <v/>
      </c>
      <c r="O99" s="1131"/>
      <c r="P99" s="1132"/>
    </row>
    <row r="100" spans="2:16" ht="16.5" customHeight="1">
      <c r="B100" s="1130">
        <f t="shared" si="4"/>
        <v>86</v>
      </c>
      <c r="C100" s="1130" t="str">
        <f t="shared" si="5"/>
        <v/>
      </c>
      <c r="D100" s="707" t="str">
        <f>IF('（参考）配置計画表'!D100="","",'（参考）配置計画表'!D100)</f>
        <v/>
      </c>
      <c r="E100" s="707" t="str">
        <f>IF('（参考）配置計画表'!E100="","",'（参考）配置計画表'!E100)</f>
        <v/>
      </c>
      <c r="F100" s="707" t="str">
        <f>IF('（参考）配置計画表'!F100="","",'（参考）配置計画表'!F100)</f>
        <v/>
      </c>
      <c r="G100" s="1131"/>
      <c r="H100" s="1132"/>
      <c r="J100" s="1130">
        <f t="shared" si="6"/>
        <v>86</v>
      </c>
      <c r="K100" s="1130" t="str">
        <f t="shared" si="7"/>
        <v/>
      </c>
      <c r="L100" s="686" t="str">
        <f>IF('（参考）配置計画表'!L100="","",'（参考）配置計画表'!L100)</f>
        <v/>
      </c>
      <c r="M100" s="686" t="str">
        <f>IF('（参考）配置計画表'!M100="","",'（参考）配置計画表'!M100)</f>
        <v/>
      </c>
      <c r="N100" s="686" t="str">
        <f>IF('（参考）配置計画表'!N100="","",'（参考）配置計画表'!N100)</f>
        <v/>
      </c>
      <c r="O100" s="1131"/>
      <c r="P100" s="1132"/>
    </row>
    <row r="101" spans="2:16" ht="16.5" customHeight="1">
      <c r="B101" s="1130">
        <f t="shared" si="4"/>
        <v>87</v>
      </c>
      <c r="C101" s="1130" t="str">
        <f t="shared" si="5"/>
        <v/>
      </c>
      <c r="D101" s="707" t="str">
        <f>IF('（参考）配置計画表'!D101="","",'（参考）配置計画表'!D101)</f>
        <v/>
      </c>
      <c r="E101" s="707" t="str">
        <f>IF('（参考）配置計画表'!E101="","",'（参考）配置計画表'!E101)</f>
        <v/>
      </c>
      <c r="F101" s="707" t="str">
        <f>IF('（参考）配置計画表'!F101="","",'（参考）配置計画表'!F101)</f>
        <v/>
      </c>
      <c r="G101" s="1131"/>
      <c r="H101" s="1132"/>
      <c r="J101" s="1130">
        <f t="shared" si="6"/>
        <v>87</v>
      </c>
      <c r="K101" s="1130" t="str">
        <f t="shared" si="7"/>
        <v/>
      </c>
      <c r="L101" s="686" t="str">
        <f>IF('（参考）配置計画表'!L101="","",'（参考）配置計画表'!L101)</f>
        <v/>
      </c>
      <c r="M101" s="686" t="str">
        <f>IF('（参考）配置計画表'!M101="","",'（参考）配置計画表'!M101)</f>
        <v/>
      </c>
      <c r="N101" s="686" t="str">
        <f>IF('（参考）配置計画表'!N101="","",'（参考）配置計画表'!N101)</f>
        <v/>
      </c>
      <c r="O101" s="1131"/>
      <c r="P101" s="1132"/>
    </row>
    <row r="102" spans="2:16" ht="16.5" customHeight="1">
      <c r="B102" s="1130">
        <f t="shared" si="4"/>
        <v>88</v>
      </c>
      <c r="C102" s="1130" t="str">
        <f t="shared" si="5"/>
        <v/>
      </c>
      <c r="D102" s="707" t="str">
        <f>IF('（参考）配置計画表'!D102="","",'（参考）配置計画表'!D102)</f>
        <v/>
      </c>
      <c r="E102" s="707" t="str">
        <f>IF('（参考）配置計画表'!E102="","",'（参考）配置計画表'!E102)</f>
        <v/>
      </c>
      <c r="F102" s="707" t="str">
        <f>IF('（参考）配置計画表'!F102="","",'（参考）配置計画表'!F102)</f>
        <v/>
      </c>
      <c r="G102" s="1131"/>
      <c r="H102" s="1132"/>
      <c r="J102" s="1130">
        <f t="shared" si="6"/>
        <v>88</v>
      </c>
      <c r="K102" s="1130" t="str">
        <f t="shared" si="7"/>
        <v/>
      </c>
      <c r="L102" s="686" t="str">
        <f>IF('（参考）配置計画表'!L102="","",'（参考）配置計画表'!L102)</f>
        <v/>
      </c>
      <c r="M102" s="686" t="str">
        <f>IF('（参考）配置計画表'!M102="","",'（参考）配置計画表'!M102)</f>
        <v/>
      </c>
      <c r="N102" s="686" t="str">
        <f>IF('（参考）配置計画表'!N102="","",'（参考）配置計画表'!N102)</f>
        <v/>
      </c>
      <c r="O102" s="1131"/>
      <c r="P102" s="1132"/>
    </row>
    <row r="103" spans="2:16" ht="16.5" customHeight="1">
      <c r="B103" s="1130">
        <f t="shared" si="4"/>
        <v>89</v>
      </c>
      <c r="C103" s="1130" t="str">
        <f t="shared" si="5"/>
        <v/>
      </c>
      <c r="D103" s="707" t="str">
        <f>IF('（参考）配置計画表'!D103="","",'（参考）配置計画表'!D103)</f>
        <v/>
      </c>
      <c r="E103" s="707" t="str">
        <f>IF('（参考）配置計画表'!E103="","",'（参考）配置計画表'!E103)</f>
        <v/>
      </c>
      <c r="F103" s="707" t="str">
        <f>IF('（参考）配置計画表'!F103="","",'（参考）配置計画表'!F103)</f>
        <v/>
      </c>
      <c r="G103" s="1131"/>
      <c r="H103" s="1132"/>
      <c r="J103" s="1130">
        <f t="shared" si="6"/>
        <v>89</v>
      </c>
      <c r="K103" s="1130" t="str">
        <f t="shared" si="7"/>
        <v/>
      </c>
      <c r="L103" s="686" t="str">
        <f>IF('（参考）配置計画表'!L103="","",'（参考）配置計画表'!L103)</f>
        <v/>
      </c>
      <c r="M103" s="686" t="str">
        <f>IF('（参考）配置計画表'!M103="","",'（参考）配置計画表'!M103)</f>
        <v/>
      </c>
      <c r="N103" s="686" t="str">
        <f>IF('（参考）配置計画表'!N103="","",'（参考）配置計画表'!N103)</f>
        <v/>
      </c>
      <c r="O103" s="1131"/>
      <c r="P103" s="1132"/>
    </row>
    <row r="104" spans="2:16" ht="16.5" customHeight="1">
      <c r="B104" s="1130">
        <f t="shared" si="4"/>
        <v>90</v>
      </c>
      <c r="C104" s="1130" t="str">
        <f t="shared" si="5"/>
        <v/>
      </c>
      <c r="D104" s="707" t="str">
        <f>IF('（参考）配置計画表'!D104="","",'（参考）配置計画表'!D104)</f>
        <v/>
      </c>
      <c r="E104" s="707" t="str">
        <f>IF('（参考）配置計画表'!E104="","",'（参考）配置計画表'!E104)</f>
        <v/>
      </c>
      <c r="F104" s="707" t="str">
        <f>IF('（参考）配置計画表'!F104="","",'（参考）配置計画表'!F104)</f>
        <v/>
      </c>
      <c r="G104" s="1131"/>
      <c r="H104" s="1132"/>
      <c r="J104" s="1130">
        <f t="shared" si="6"/>
        <v>90</v>
      </c>
      <c r="K104" s="1130" t="str">
        <f t="shared" si="7"/>
        <v/>
      </c>
      <c r="L104" s="686" t="str">
        <f>IF('（参考）配置計画表'!L104="","",'（参考）配置計画表'!L104)</f>
        <v/>
      </c>
      <c r="M104" s="686" t="str">
        <f>IF('（参考）配置計画表'!M104="","",'（参考）配置計画表'!M104)</f>
        <v/>
      </c>
      <c r="N104" s="686" t="str">
        <f>IF('（参考）配置計画表'!N104="","",'（参考）配置計画表'!N104)</f>
        <v/>
      </c>
      <c r="O104" s="1131"/>
      <c r="P104" s="1132"/>
    </row>
    <row r="105" spans="2:16" ht="16.5" customHeight="1">
      <c r="B105" s="1130">
        <f t="shared" si="4"/>
        <v>91</v>
      </c>
      <c r="C105" s="1130" t="str">
        <f t="shared" si="5"/>
        <v/>
      </c>
      <c r="D105" s="707" t="str">
        <f>IF('（参考）配置計画表'!D105="","",'（参考）配置計画表'!D105)</f>
        <v/>
      </c>
      <c r="E105" s="707" t="str">
        <f>IF('（参考）配置計画表'!E105="","",'（参考）配置計画表'!E105)</f>
        <v/>
      </c>
      <c r="F105" s="707" t="str">
        <f>IF('（参考）配置計画表'!F105="","",'（参考）配置計画表'!F105)</f>
        <v/>
      </c>
      <c r="G105" s="1131"/>
      <c r="H105" s="1132"/>
      <c r="J105" s="1130">
        <f t="shared" si="6"/>
        <v>91</v>
      </c>
      <c r="K105" s="1130" t="str">
        <f t="shared" si="7"/>
        <v/>
      </c>
      <c r="L105" s="686" t="str">
        <f>IF('（参考）配置計画表'!L105="","",'（参考）配置計画表'!L105)</f>
        <v/>
      </c>
      <c r="M105" s="686" t="str">
        <f>IF('（参考）配置計画表'!M105="","",'（参考）配置計画表'!M105)</f>
        <v/>
      </c>
      <c r="N105" s="686" t="str">
        <f>IF('（参考）配置計画表'!N105="","",'（参考）配置計画表'!N105)</f>
        <v/>
      </c>
      <c r="O105" s="1131"/>
      <c r="P105" s="1132"/>
    </row>
    <row r="106" spans="2:16" ht="16.5" customHeight="1">
      <c r="B106" s="1130">
        <f t="shared" si="4"/>
        <v>92</v>
      </c>
      <c r="C106" s="1130" t="str">
        <f t="shared" si="5"/>
        <v/>
      </c>
      <c r="D106" s="707" t="str">
        <f>IF('（参考）配置計画表'!D106="","",'（参考）配置計画表'!D106)</f>
        <v/>
      </c>
      <c r="E106" s="707" t="str">
        <f>IF('（参考）配置計画表'!E106="","",'（参考）配置計画表'!E106)</f>
        <v/>
      </c>
      <c r="F106" s="707" t="str">
        <f>IF('（参考）配置計画表'!F106="","",'（参考）配置計画表'!F106)</f>
        <v/>
      </c>
      <c r="G106" s="1131"/>
      <c r="H106" s="1132"/>
      <c r="J106" s="1130">
        <f t="shared" si="6"/>
        <v>92</v>
      </c>
      <c r="K106" s="1130" t="str">
        <f t="shared" si="7"/>
        <v/>
      </c>
      <c r="L106" s="686" t="str">
        <f>IF('（参考）配置計画表'!L106="","",'（参考）配置計画表'!L106)</f>
        <v/>
      </c>
      <c r="M106" s="686" t="str">
        <f>IF('（参考）配置計画表'!M106="","",'（参考）配置計画表'!M106)</f>
        <v/>
      </c>
      <c r="N106" s="686" t="str">
        <f>IF('（参考）配置計画表'!N106="","",'（参考）配置計画表'!N106)</f>
        <v/>
      </c>
      <c r="O106" s="1131"/>
      <c r="P106" s="1132"/>
    </row>
    <row r="107" spans="2:16" ht="16.5" customHeight="1">
      <c r="B107" s="1130">
        <f t="shared" si="4"/>
        <v>93</v>
      </c>
      <c r="C107" s="1130" t="str">
        <f t="shared" si="5"/>
        <v/>
      </c>
      <c r="D107" s="707" t="str">
        <f>IF('（参考）配置計画表'!D107="","",'（参考）配置計画表'!D107)</f>
        <v/>
      </c>
      <c r="E107" s="707" t="str">
        <f>IF('（参考）配置計画表'!E107="","",'（参考）配置計画表'!E107)</f>
        <v/>
      </c>
      <c r="F107" s="707" t="str">
        <f>IF('（参考）配置計画表'!F107="","",'（参考）配置計画表'!F107)</f>
        <v/>
      </c>
      <c r="G107" s="1131"/>
      <c r="H107" s="1132"/>
      <c r="J107" s="1130">
        <f t="shared" si="6"/>
        <v>93</v>
      </c>
      <c r="K107" s="1130" t="str">
        <f t="shared" si="7"/>
        <v/>
      </c>
      <c r="L107" s="686" t="str">
        <f>IF('（参考）配置計画表'!L107="","",'（参考）配置計画表'!L107)</f>
        <v/>
      </c>
      <c r="M107" s="686" t="str">
        <f>IF('（参考）配置計画表'!M107="","",'（参考）配置計画表'!M107)</f>
        <v/>
      </c>
      <c r="N107" s="686" t="str">
        <f>IF('（参考）配置計画表'!N107="","",'（参考）配置計画表'!N107)</f>
        <v/>
      </c>
      <c r="O107" s="1131"/>
      <c r="P107" s="1132"/>
    </row>
    <row r="108" spans="2:16" ht="16.5" customHeight="1">
      <c r="B108" s="1130">
        <f t="shared" si="4"/>
        <v>94</v>
      </c>
      <c r="C108" s="1130" t="str">
        <f t="shared" si="5"/>
        <v/>
      </c>
      <c r="D108" s="707" t="str">
        <f>IF('（参考）配置計画表'!D108="","",'（参考）配置計画表'!D108)</f>
        <v/>
      </c>
      <c r="E108" s="707" t="str">
        <f>IF('（参考）配置計画表'!E108="","",'（参考）配置計画表'!E108)</f>
        <v/>
      </c>
      <c r="F108" s="707" t="str">
        <f>IF('（参考）配置計画表'!F108="","",'（参考）配置計画表'!F108)</f>
        <v/>
      </c>
      <c r="G108" s="1131"/>
      <c r="H108" s="1132"/>
      <c r="J108" s="1130">
        <f t="shared" si="6"/>
        <v>94</v>
      </c>
      <c r="K108" s="1130" t="str">
        <f t="shared" si="7"/>
        <v/>
      </c>
      <c r="L108" s="686" t="str">
        <f>IF('（参考）配置計画表'!L108="","",'（参考）配置計画表'!L108)</f>
        <v/>
      </c>
      <c r="M108" s="686" t="str">
        <f>IF('（参考）配置計画表'!M108="","",'（参考）配置計画表'!M108)</f>
        <v/>
      </c>
      <c r="N108" s="686" t="str">
        <f>IF('（参考）配置計画表'!N108="","",'（参考）配置計画表'!N108)</f>
        <v/>
      </c>
      <c r="O108" s="1131"/>
      <c r="P108" s="1132"/>
    </row>
    <row r="109" spans="2:16" ht="16.5" customHeight="1">
      <c r="B109" s="1130">
        <f t="shared" si="4"/>
        <v>95</v>
      </c>
      <c r="C109" s="1130" t="str">
        <f t="shared" si="5"/>
        <v/>
      </c>
      <c r="D109" s="707" t="str">
        <f>IF('（参考）配置計画表'!D109="","",'（参考）配置計画表'!D109)</f>
        <v/>
      </c>
      <c r="E109" s="707" t="str">
        <f>IF('（参考）配置計画表'!E109="","",'（参考）配置計画表'!E109)</f>
        <v/>
      </c>
      <c r="F109" s="707" t="str">
        <f>IF('（参考）配置計画表'!F109="","",'（参考）配置計画表'!F109)</f>
        <v/>
      </c>
      <c r="G109" s="1131"/>
      <c r="H109" s="1132"/>
      <c r="J109" s="1130">
        <f t="shared" si="6"/>
        <v>95</v>
      </c>
      <c r="K109" s="1130" t="str">
        <f t="shared" si="7"/>
        <v/>
      </c>
      <c r="L109" s="686" t="str">
        <f>IF('（参考）配置計画表'!L109="","",'（参考）配置計画表'!L109)</f>
        <v/>
      </c>
      <c r="M109" s="686" t="str">
        <f>IF('（参考）配置計画表'!M109="","",'（参考）配置計画表'!M109)</f>
        <v/>
      </c>
      <c r="N109" s="686" t="str">
        <f>IF('（参考）配置計画表'!N109="","",'（参考）配置計画表'!N109)</f>
        <v/>
      </c>
      <c r="O109" s="1131"/>
      <c r="P109" s="1132"/>
    </row>
    <row r="110" spans="2:16" ht="16.5" customHeight="1">
      <c r="B110" s="1130">
        <f t="shared" si="4"/>
        <v>96</v>
      </c>
      <c r="C110" s="1130" t="str">
        <f t="shared" si="5"/>
        <v/>
      </c>
      <c r="D110" s="707" t="str">
        <f>IF('（参考）配置計画表'!D110="","",'（参考）配置計画表'!D110)</f>
        <v/>
      </c>
      <c r="E110" s="707" t="str">
        <f>IF('（参考）配置計画表'!E110="","",'（参考）配置計画表'!E110)</f>
        <v/>
      </c>
      <c r="F110" s="707" t="str">
        <f>IF('（参考）配置計画表'!F110="","",'（参考）配置計画表'!F110)</f>
        <v/>
      </c>
      <c r="G110" s="1131"/>
      <c r="H110" s="1132"/>
      <c r="J110" s="1130">
        <f t="shared" si="6"/>
        <v>96</v>
      </c>
      <c r="K110" s="1130" t="str">
        <f t="shared" si="7"/>
        <v/>
      </c>
      <c r="L110" s="686" t="str">
        <f>IF('（参考）配置計画表'!L110="","",'（参考）配置計画表'!L110)</f>
        <v/>
      </c>
      <c r="M110" s="686" t="str">
        <f>IF('（参考）配置計画表'!M110="","",'（参考）配置計画表'!M110)</f>
        <v/>
      </c>
      <c r="N110" s="686" t="str">
        <f>IF('（参考）配置計画表'!N110="","",'（参考）配置計画表'!N110)</f>
        <v/>
      </c>
      <c r="O110" s="1131"/>
      <c r="P110" s="1132"/>
    </row>
    <row r="111" spans="2:16" ht="16.5" customHeight="1">
      <c r="B111" s="1130">
        <f t="shared" si="4"/>
        <v>97</v>
      </c>
      <c r="C111" s="1130" t="str">
        <f t="shared" si="5"/>
        <v/>
      </c>
      <c r="D111" s="707" t="str">
        <f>IF('（参考）配置計画表'!D111="","",'（参考）配置計画表'!D111)</f>
        <v/>
      </c>
      <c r="E111" s="707" t="str">
        <f>IF('（参考）配置計画表'!E111="","",'（参考）配置計画表'!E111)</f>
        <v/>
      </c>
      <c r="F111" s="707" t="str">
        <f>IF('（参考）配置計画表'!F111="","",'（参考）配置計画表'!F111)</f>
        <v/>
      </c>
      <c r="G111" s="1131"/>
      <c r="H111" s="1132"/>
      <c r="J111" s="1130">
        <f t="shared" si="6"/>
        <v>97</v>
      </c>
      <c r="K111" s="1130" t="str">
        <f t="shared" si="7"/>
        <v/>
      </c>
      <c r="L111" s="686" t="str">
        <f>IF('（参考）配置計画表'!L111="","",'（参考）配置計画表'!L111)</f>
        <v/>
      </c>
      <c r="M111" s="686" t="str">
        <f>IF('（参考）配置計画表'!M111="","",'（参考）配置計画表'!M111)</f>
        <v/>
      </c>
      <c r="N111" s="686" t="str">
        <f>IF('（参考）配置計画表'!N111="","",'（参考）配置計画表'!N111)</f>
        <v/>
      </c>
      <c r="O111" s="1131"/>
      <c r="P111" s="1132"/>
    </row>
    <row r="112" spans="2:16" ht="16.5" customHeight="1">
      <c r="B112" s="1130">
        <f t="shared" si="4"/>
        <v>98</v>
      </c>
      <c r="C112" s="1130" t="str">
        <f t="shared" si="5"/>
        <v/>
      </c>
      <c r="D112" s="707" t="str">
        <f>IF('（参考）配置計画表'!D112="","",'（参考）配置計画表'!D112)</f>
        <v/>
      </c>
      <c r="E112" s="707" t="str">
        <f>IF('（参考）配置計画表'!E112="","",'（参考）配置計画表'!E112)</f>
        <v/>
      </c>
      <c r="F112" s="707" t="str">
        <f>IF('（参考）配置計画表'!F112="","",'（参考）配置計画表'!F112)</f>
        <v/>
      </c>
      <c r="G112" s="1131"/>
      <c r="H112" s="1132"/>
      <c r="J112" s="1130">
        <f t="shared" si="6"/>
        <v>98</v>
      </c>
      <c r="K112" s="1130" t="str">
        <f t="shared" si="7"/>
        <v/>
      </c>
      <c r="L112" s="686" t="str">
        <f>IF('（参考）配置計画表'!L112="","",'（参考）配置計画表'!L112)</f>
        <v/>
      </c>
      <c r="M112" s="686" t="str">
        <f>IF('（参考）配置計画表'!M112="","",'（参考）配置計画表'!M112)</f>
        <v/>
      </c>
      <c r="N112" s="686" t="str">
        <f>IF('（参考）配置計画表'!N112="","",'（参考）配置計画表'!N112)</f>
        <v/>
      </c>
      <c r="O112" s="1131"/>
      <c r="P112" s="1132"/>
    </row>
    <row r="113" spans="2:16" ht="16.5" customHeight="1">
      <c r="B113" s="1130">
        <f t="shared" si="4"/>
        <v>99</v>
      </c>
      <c r="C113" s="1130" t="str">
        <f t="shared" si="5"/>
        <v/>
      </c>
      <c r="D113" s="707" t="str">
        <f>IF('（参考）配置計画表'!D113="","",'（参考）配置計画表'!D113)</f>
        <v/>
      </c>
      <c r="E113" s="707" t="str">
        <f>IF('（参考）配置計画表'!E113="","",'（参考）配置計画表'!E113)</f>
        <v/>
      </c>
      <c r="F113" s="707" t="str">
        <f>IF('（参考）配置計画表'!F113="","",'（参考）配置計画表'!F113)</f>
        <v/>
      </c>
      <c r="G113" s="1131"/>
      <c r="H113" s="1132"/>
      <c r="J113" s="1130">
        <f t="shared" si="6"/>
        <v>99</v>
      </c>
      <c r="K113" s="1130" t="str">
        <f t="shared" si="7"/>
        <v/>
      </c>
      <c r="L113" s="686" t="str">
        <f>IF('（参考）配置計画表'!L113="","",'（参考）配置計画表'!L113)</f>
        <v/>
      </c>
      <c r="M113" s="686" t="str">
        <f>IF('（参考）配置計画表'!M113="","",'（参考）配置計画表'!M113)</f>
        <v/>
      </c>
      <c r="N113" s="686" t="str">
        <f>IF('（参考）配置計画表'!N113="","",'（参考）配置計画表'!N113)</f>
        <v/>
      </c>
      <c r="O113" s="1131"/>
      <c r="P113" s="1132"/>
    </row>
    <row r="114" spans="2:16" ht="16.5" customHeight="1">
      <c r="B114" s="1130">
        <f t="shared" si="4"/>
        <v>100</v>
      </c>
      <c r="C114" s="1130" t="str">
        <f t="shared" si="5"/>
        <v/>
      </c>
      <c r="D114" s="707" t="str">
        <f>IF('（参考）配置計画表'!D114="","",'（参考）配置計画表'!D114)</f>
        <v/>
      </c>
      <c r="E114" s="707" t="str">
        <f>IF('（参考）配置計画表'!E114="","",'（参考）配置計画表'!E114)</f>
        <v/>
      </c>
      <c r="F114" s="707" t="str">
        <f>IF('（参考）配置計画表'!F114="","",'（参考）配置計画表'!F114)</f>
        <v/>
      </c>
      <c r="G114" s="1131"/>
      <c r="H114" s="1132"/>
      <c r="J114" s="1130">
        <f t="shared" si="6"/>
        <v>100</v>
      </c>
      <c r="K114" s="1130" t="str">
        <f t="shared" si="7"/>
        <v/>
      </c>
      <c r="L114" s="686" t="str">
        <f>IF('（参考）配置計画表'!L114="","",'（参考）配置計画表'!L114)</f>
        <v/>
      </c>
      <c r="M114" s="686" t="str">
        <f>IF('（参考）配置計画表'!M114="","",'（参考）配置計画表'!M114)</f>
        <v/>
      </c>
      <c r="N114" s="686" t="str">
        <f>IF('（参考）配置計画表'!N114="","",'（参考）配置計画表'!N114)</f>
        <v/>
      </c>
      <c r="O114" s="1131"/>
      <c r="P114" s="1132"/>
    </row>
    <row r="115" spans="2:16" ht="16.5" customHeight="1">
      <c r="B115" s="1130">
        <f t="shared" si="4"/>
        <v>101</v>
      </c>
      <c r="C115" s="1130" t="str">
        <f t="shared" si="5"/>
        <v/>
      </c>
      <c r="D115" s="707" t="str">
        <f>IF('（参考）配置計画表'!D115="","",'（参考）配置計画表'!D115)</f>
        <v/>
      </c>
      <c r="E115" s="707" t="str">
        <f>IF('（参考）配置計画表'!E115="","",'（参考）配置計画表'!E115)</f>
        <v/>
      </c>
      <c r="F115" s="707" t="str">
        <f>IF('（参考）配置計画表'!F115="","",'（参考）配置計画表'!F115)</f>
        <v/>
      </c>
      <c r="G115" s="1131"/>
      <c r="H115" s="1132"/>
      <c r="J115" s="1130">
        <f t="shared" si="6"/>
        <v>101</v>
      </c>
      <c r="K115" s="1130" t="str">
        <f t="shared" si="7"/>
        <v/>
      </c>
      <c r="L115" s="686" t="str">
        <f>IF('（参考）配置計画表'!L115="","",'（参考）配置計画表'!L115)</f>
        <v/>
      </c>
      <c r="M115" s="686" t="str">
        <f>IF('（参考）配置計画表'!M115="","",'（参考）配置計画表'!M115)</f>
        <v/>
      </c>
      <c r="N115" s="686" t="str">
        <f>IF('（参考）配置計画表'!N115="","",'（参考）配置計画表'!N115)</f>
        <v/>
      </c>
      <c r="O115" s="1131"/>
      <c r="P115" s="1132"/>
    </row>
    <row r="116" spans="2:16" ht="16.5" customHeight="1">
      <c r="B116" s="1130">
        <f t="shared" si="4"/>
        <v>102</v>
      </c>
      <c r="C116" s="1130" t="str">
        <f t="shared" si="5"/>
        <v/>
      </c>
      <c r="D116" s="707" t="str">
        <f>IF('（参考）配置計画表'!D116="","",'（参考）配置計画表'!D116)</f>
        <v/>
      </c>
      <c r="E116" s="707" t="str">
        <f>IF('（参考）配置計画表'!E116="","",'（参考）配置計画表'!E116)</f>
        <v/>
      </c>
      <c r="F116" s="707" t="str">
        <f>IF('（参考）配置計画表'!F116="","",'（参考）配置計画表'!F116)</f>
        <v/>
      </c>
      <c r="G116" s="1131"/>
      <c r="H116" s="1132"/>
      <c r="J116" s="1130">
        <f t="shared" si="6"/>
        <v>102</v>
      </c>
      <c r="K116" s="1130" t="str">
        <f t="shared" si="7"/>
        <v/>
      </c>
      <c r="L116" s="686" t="str">
        <f>IF('（参考）配置計画表'!L116="","",'（参考）配置計画表'!L116)</f>
        <v/>
      </c>
      <c r="M116" s="686" t="str">
        <f>IF('（参考）配置計画表'!M116="","",'（参考）配置計画表'!M116)</f>
        <v/>
      </c>
      <c r="N116" s="686" t="str">
        <f>IF('（参考）配置計画表'!N116="","",'（参考）配置計画表'!N116)</f>
        <v/>
      </c>
      <c r="O116" s="1131"/>
      <c r="P116" s="1132"/>
    </row>
    <row r="117" spans="2:16" ht="16.5" customHeight="1">
      <c r="B117" s="1130">
        <f t="shared" si="4"/>
        <v>103</v>
      </c>
      <c r="C117" s="1130" t="str">
        <f t="shared" si="5"/>
        <v/>
      </c>
      <c r="D117" s="707" t="str">
        <f>IF('（参考）配置計画表'!D117="","",'（参考）配置計画表'!D117)</f>
        <v/>
      </c>
      <c r="E117" s="707" t="str">
        <f>IF('（参考）配置計画表'!E117="","",'（参考）配置計画表'!E117)</f>
        <v/>
      </c>
      <c r="F117" s="707" t="str">
        <f>IF('（参考）配置計画表'!F117="","",'（参考）配置計画表'!F117)</f>
        <v/>
      </c>
      <c r="G117" s="1131"/>
      <c r="H117" s="1132"/>
      <c r="J117" s="1130">
        <f t="shared" si="6"/>
        <v>103</v>
      </c>
      <c r="K117" s="1130" t="str">
        <f t="shared" si="7"/>
        <v/>
      </c>
      <c r="L117" s="686" t="str">
        <f>IF('（参考）配置計画表'!L117="","",'（参考）配置計画表'!L117)</f>
        <v/>
      </c>
      <c r="M117" s="686" t="str">
        <f>IF('（参考）配置計画表'!M117="","",'（参考）配置計画表'!M117)</f>
        <v/>
      </c>
      <c r="N117" s="686" t="str">
        <f>IF('（参考）配置計画表'!N117="","",'（参考）配置計画表'!N117)</f>
        <v/>
      </c>
      <c r="O117" s="1131"/>
      <c r="P117" s="1132"/>
    </row>
    <row r="118" spans="2:16" ht="16.5" customHeight="1">
      <c r="B118" s="1130">
        <f t="shared" si="4"/>
        <v>104</v>
      </c>
      <c r="C118" s="1130" t="str">
        <f t="shared" si="5"/>
        <v/>
      </c>
      <c r="D118" s="707" t="str">
        <f>IF('（参考）配置計画表'!D118="","",'（参考）配置計画表'!D118)</f>
        <v/>
      </c>
      <c r="E118" s="707" t="str">
        <f>IF('（参考）配置計画表'!E118="","",'（参考）配置計画表'!E118)</f>
        <v/>
      </c>
      <c r="F118" s="707" t="str">
        <f>IF('（参考）配置計画表'!F118="","",'（参考）配置計画表'!F118)</f>
        <v/>
      </c>
      <c r="G118" s="1131"/>
      <c r="H118" s="1132"/>
      <c r="J118" s="1130">
        <f t="shared" si="6"/>
        <v>104</v>
      </c>
      <c r="K118" s="1130" t="str">
        <f t="shared" si="7"/>
        <v/>
      </c>
      <c r="L118" s="686" t="str">
        <f>IF('（参考）配置計画表'!L118="","",'（参考）配置計画表'!L118)</f>
        <v/>
      </c>
      <c r="M118" s="686" t="str">
        <f>IF('（参考）配置計画表'!M118="","",'（参考）配置計画表'!M118)</f>
        <v/>
      </c>
      <c r="N118" s="686" t="str">
        <f>IF('（参考）配置計画表'!N118="","",'（参考）配置計画表'!N118)</f>
        <v/>
      </c>
      <c r="O118" s="1131"/>
      <c r="P118" s="1132"/>
    </row>
    <row r="119" spans="2:16" ht="16.5" customHeight="1">
      <c r="B119" s="1130">
        <f t="shared" si="4"/>
        <v>105</v>
      </c>
      <c r="C119" s="1130" t="str">
        <f t="shared" si="5"/>
        <v/>
      </c>
      <c r="D119" s="707" t="str">
        <f>IF('（参考）配置計画表'!D119="","",'（参考）配置計画表'!D119)</f>
        <v/>
      </c>
      <c r="E119" s="707" t="str">
        <f>IF('（参考）配置計画表'!E119="","",'（参考）配置計画表'!E119)</f>
        <v/>
      </c>
      <c r="F119" s="707" t="str">
        <f>IF('（参考）配置計画表'!F119="","",'（参考）配置計画表'!F119)</f>
        <v/>
      </c>
      <c r="G119" s="1131"/>
      <c r="H119" s="1132"/>
      <c r="J119" s="1130">
        <f t="shared" si="6"/>
        <v>105</v>
      </c>
      <c r="K119" s="1130" t="str">
        <f t="shared" si="7"/>
        <v/>
      </c>
      <c r="L119" s="686" t="str">
        <f>IF('（参考）配置計画表'!L119="","",'（参考）配置計画表'!L119)</f>
        <v/>
      </c>
      <c r="M119" s="686" t="str">
        <f>IF('（参考）配置計画表'!M119="","",'（参考）配置計画表'!M119)</f>
        <v/>
      </c>
      <c r="N119" s="686" t="str">
        <f>IF('（参考）配置計画表'!N119="","",'（参考）配置計画表'!N119)</f>
        <v/>
      </c>
      <c r="O119" s="1131"/>
      <c r="P119" s="1132"/>
    </row>
    <row r="120" spans="2:16" ht="16.5" customHeight="1">
      <c r="B120" s="1130">
        <f t="shared" si="4"/>
        <v>106</v>
      </c>
      <c r="C120" s="1130" t="str">
        <f t="shared" si="5"/>
        <v/>
      </c>
      <c r="D120" s="707" t="str">
        <f>IF('（参考）配置計画表'!D120="","",'（参考）配置計画表'!D120)</f>
        <v/>
      </c>
      <c r="E120" s="707" t="str">
        <f>IF('（参考）配置計画表'!E120="","",'（参考）配置計画表'!E120)</f>
        <v/>
      </c>
      <c r="F120" s="707" t="str">
        <f>IF('（参考）配置計画表'!F120="","",'（参考）配置計画表'!F120)</f>
        <v/>
      </c>
      <c r="G120" s="1131"/>
      <c r="H120" s="1132"/>
      <c r="J120" s="1130">
        <f t="shared" si="6"/>
        <v>106</v>
      </c>
      <c r="K120" s="1130" t="str">
        <f t="shared" si="7"/>
        <v/>
      </c>
      <c r="L120" s="686" t="str">
        <f>IF('（参考）配置計画表'!L120="","",'（参考）配置計画表'!L120)</f>
        <v/>
      </c>
      <c r="M120" s="686" t="str">
        <f>IF('（参考）配置計画表'!M120="","",'（参考）配置計画表'!M120)</f>
        <v/>
      </c>
      <c r="N120" s="686" t="str">
        <f>IF('（参考）配置計画表'!N120="","",'（参考）配置計画表'!N120)</f>
        <v/>
      </c>
      <c r="O120" s="1131"/>
      <c r="P120" s="1132"/>
    </row>
    <row r="121" spans="2:16" ht="16.5" customHeight="1">
      <c r="B121" s="1130">
        <f t="shared" si="4"/>
        <v>107</v>
      </c>
      <c r="C121" s="1130" t="str">
        <f t="shared" si="5"/>
        <v/>
      </c>
      <c r="D121" s="707" t="str">
        <f>IF('（参考）配置計画表'!D121="","",'（参考）配置計画表'!D121)</f>
        <v/>
      </c>
      <c r="E121" s="707" t="str">
        <f>IF('（参考）配置計画表'!E121="","",'（参考）配置計画表'!E121)</f>
        <v/>
      </c>
      <c r="F121" s="707" t="str">
        <f>IF('（参考）配置計画表'!F121="","",'（参考）配置計画表'!F121)</f>
        <v/>
      </c>
      <c r="G121" s="1131"/>
      <c r="H121" s="1132"/>
      <c r="J121" s="1130">
        <f t="shared" si="6"/>
        <v>107</v>
      </c>
      <c r="K121" s="1130" t="str">
        <f t="shared" si="7"/>
        <v/>
      </c>
      <c r="L121" s="686" t="str">
        <f>IF('（参考）配置計画表'!L121="","",'（参考）配置計画表'!L121)</f>
        <v/>
      </c>
      <c r="M121" s="686" t="str">
        <f>IF('（参考）配置計画表'!M121="","",'（参考）配置計画表'!M121)</f>
        <v/>
      </c>
      <c r="N121" s="686" t="str">
        <f>IF('（参考）配置計画表'!N121="","",'（参考）配置計画表'!N121)</f>
        <v/>
      </c>
      <c r="O121" s="1131"/>
      <c r="P121" s="1132"/>
    </row>
    <row r="122" spans="2:16" ht="16.5" customHeight="1">
      <c r="B122" s="1130">
        <f t="shared" si="4"/>
        <v>108</v>
      </c>
      <c r="C122" s="1130" t="str">
        <f t="shared" si="5"/>
        <v/>
      </c>
      <c r="D122" s="707" t="str">
        <f>IF('（参考）配置計画表'!D122="","",'（参考）配置計画表'!D122)</f>
        <v/>
      </c>
      <c r="E122" s="707" t="str">
        <f>IF('（参考）配置計画表'!E122="","",'（参考）配置計画表'!E122)</f>
        <v/>
      </c>
      <c r="F122" s="707" t="str">
        <f>IF('（参考）配置計画表'!F122="","",'（参考）配置計画表'!F122)</f>
        <v/>
      </c>
      <c r="G122" s="1131"/>
      <c r="H122" s="1132"/>
      <c r="J122" s="1130">
        <f t="shared" si="6"/>
        <v>108</v>
      </c>
      <c r="K122" s="1130" t="str">
        <f t="shared" si="7"/>
        <v/>
      </c>
      <c r="L122" s="686" t="str">
        <f>IF('（参考）配置計画表'!L122="","",'（参考）配置計画表'!L122)</f>
        <v/>
      </c>
      <c r="M122" s="686" t="str">
        <f>IF('（参考）配置計画表'!M122="","",'（参考）配置計画表'!M122)</f>
        <v/>
      </c>
      <c r="N122" s="686" t="str">
        <f>IF('（参考）配置計画表'!N122="","",'（参考）配置計画表'!N122)</f>
        <v/>
      </c>
      <c r="O122" s="1131"/>
      <c r="P122" s="1132"/>
    </row>
    <row r="123" spans="2:16" ht="16.5" customHeight="1">
      <c r="B123" s="1130">
        <f t="shared" si="4"/>
        <v>109</v>
      </c>
      <c r="C123" s="1130" t="str">
        <f t="shared" si="5"/>
        <v/>
      </c>
      <c r="D123" s="707" t="str">
        <f>IF('（参考）配置計画表'!D123="","",'（参考）配置計画表'!D123)</f>
        <v/>
      </c>
      <c r="E123" s="707" t="str">
        <f>IF('（参考）配置計画表'!E123="","",'（参考）配置計画表'!E123)</f>
        <v/>
      </c>
      <c r="F123" s="707" t="str">
        <f>IF('（参考）配置計画表'!F123="","",'（参考）配置計画表'!F123)</f>
        <v/>
      </c>
      <c r="G123" s="1131"/>
      <c r="H123" s="1132"/>
      <c r="J123" s="1130">
        <f t="shared" si="6"/>
        <v>109</v>
      </c>
      <c r="K123" s="1130" t="str">
        <f t="shared" si="7"/>
        <v/>
      </c>
      <c r="L123" s="686" t="str">
        <f>IF('（参考）配置計画表'!L123="","",'（参考）配置計画表'!L123)</f>
        <v/>
      </c>
      <c r="M123" s="686" t="str">
        <f>IF('（参考）配置計画表'!M123="","",'（参考）配置計画表'!M123)</f>
        <v/>
      </c>
      <c r="N123" s="686" t="str">
        <f>IF('（参考）配置計画表'!N123="","",'（参考）配置計画表'!N123)</f>
        <v/>
      </c>
      <c r="O123" s="1131"/>
      <c r="P123" s="1132"/>
    </row>
    <row r="124" spans="2:16" ht="16.5" customHeight="1">
      <c r="B124" s="1130">
        <f t="shared" si="4"/>
        <v>110</v>
      </c>
      <c r="C124" s="1130" t="str">
        <f t="shared" si="5"/>
        <v/>
      </c>
      <c r="D124" s="707" t="str">
        <f>IF('（参考）配置計画表'!D124="","",'（参考）配置計画表'!D124)</f>
        <v/>
      </c>
      <c r="E124" s="707" t="str">
        <f>IF('（参考）配置計画表'!E124="","",'（参考）配置計画表'!E124)</f>
        <v/>
      </c>
      <c r="F124" s="707" t="str">
        <f>IF('（参考）配置計画表'!F124="","",'（参考）配置計画表'!F124)</f>
        <v/>
      </c>
      <c r="G124" s="1131"/>
      <c r="H124" s="1132"/>
      <c r="J124" s="1130">
        <f t="shared" si="6"/>
        <v>110</v>
      </c>
      <c r="K124" s="1130" t="str">
        <f t="shared" si="7"/>
        <v/>
      </c>
      <c r="L124" s="686" t="str">
        <f>IF('（参考）配置計画表'!L124="","",'（参考）配置計画表'!L124)</f>
        <v/>
      </c>
      <c r="M124" s="686" t="str">
        <f>IF('（参考）配置計画表'!M124="","",'（参考）配置計画表'!M124)</f>
        <v/>
      </c>
      <c r="N124" s="686" t="str">
        <f>IF('（参考）配置計画表'!N124="","",'（参考）配置計画表'!N124)</f>
        <v/>
      </c>
      <c r="O124" s="1131"/>
      <c r="P124" s="1132"/>
    </row>
    <row r="125" spans="2:16" ht="16.5" customHeight="1">
      <c r="B125" s="1130">
        <f t="shared" si="4"/>
        <v>111</v>
      </c>
      <c r="C125" s="1130" t="str">
        <f t="shared" si="5"/>
        <v/>
      </c>
      <c r="D125" s="707" t="str">
        <f>IF('（参考）配置計画表'!D125="","",'（参考）配置計画表'!D125)</f>
        <v/>
      </c>
      <c r="E125" s="707" t="str">
        <f>IF('（参考）配置計画表'!E125="","",'（参考）配置計画表'!E125)</f>
        <v/>
      </c>
      <c r="F125" s="707" t="str">
        <f>IF('（参考）配置計画表'!F125="","",'（参考）配置計画表'!F125)</f>
        <v/>
      </c>
      <c r="G125" s="1131"/>
      <c r="H125" s="1132"/>
      <c r="J125" s="1130">
        <f t="shared" si="6"/>
        <v>111</v>
      </c>
      <c r="K125" s="1130" t="str">
        <f t="shared" si="7"/>
        <v/>
      </c>
      <c r="L125" s="686" t="str">
        <f>IF('（参考）配置計画表'!L125="","",'（参考）配置計画表'!L125)</f>
        <v/>
      </c>
      <c r="M125" s="686" t="str">
        <f>IF('（参考）配置計画表'!M125="","",'（参考）配置計画表'!M125)</f>
        <v/>
      </c>
      <c r="N125" s="686" t="str">
        <f>IF('（参考）配置計画表'!N125="","",'（参考）配置計画表'!N125)</f>
        <v/>
      </c>
      <c r="O125" s="1131"/>
      <c r="P125" s="1132"/>
    </row>
    <row r="126" spans="2:16" ht="16.5" customHeight="1">
      <c r="B126" s="1130">
        <f t="shared" si="4"/>
        <v>112</v>
      </c>
      <c r="C126" s="1130" t="str">
        <f t="shared" si="5"/>
        <v/>
      </c>
      <c r="D126" s="707" t="str">
        <f>IF('（参考）配置計画表'!D126="","",'（参考）配置計画表'!D126)</f>
        <v/>
      </c>
      <c r="E126" s="707" t="str">
        <f>IF('（参考）配置計画表'!E126="","",'（参考）配置計画表'!E126)</f>
        <v/>
      </c>
      <c r="F126" s="707" t="str">
        <f>IF('（参考）配置計画表'!F126="","",'（参考）配置計画表'!F126)</f>
        <v/>
      </c>
      <c r="G126" s="1131"/>
      <c r="H126" s="1132"/>
      <c r="J126" s="1130">
        <f t="shared" si="6"/>
        <v>112</v>
      </c>
      <c r="K126" s="1130" t="str">
        <f t="shared" si="7"/>
        <v/>
      </c>
      <c r="L126" s="686" t="str">
        <f>IF('（参考）配置計画表'!L126="","",'（参考）配置計画表'!L126)</f>
        <v/>
      </c>
      <c r="M126" s="686" t="str">
        <f>IF('（参考）配置計画表'!M126="","",'（参考）配置計画表'!M126)</f>
        <v/>
      </c>
      <c r="N126" s="686" t="str">
        <f>IF('（参考）配置計画表'!N126="","",'（参考）配置計画表'!N126)</f>
        <v/>
      </c>
      <c r="O126" s="1131"/>
      <c r="P126" s="1132"/>
    </row>
    <row r="127" spans="2:16" ht="16.5" customHeight="1">
      <c r="B127" s="1130">
        <f t="shared" si="4"/>
        <v>113</v>
      </c>
      <c r="C127" s="1130" t="str">
        <f t="shared" si="5"/>
        <v/>
      </c>
      <c r="D127" s="707" t="str">
        <f>IF('（参考）配置計画表'!D127="","",'（参考）配置計画表'!D127)</f>
        <v/>
      </c>
      <c r="E127" s="707" t="str">
        <f>IF('（参考）配置計画表'!E127="","",'（参考）配置計画表'!E127)</f>
        <v/>
      </c>
      <c r="F127" s="707" t="str">
        <f>IF('（参考）配置計画表'!F127="","",'（参考）配置計画表'!F127)</f>
        <v/>
      </c>
      <c r="G127" s="1131"/>
      <c r="H127" s="1132"/>
      <c r="J127" s="1130">
        <f t="shared" si="6"/>
        <v>113</v>
      </c>
      <c r="K127" s="1130" t="str">
        <f t="shared" si="7"/>
        <v/>
      </c>
      <c r="L127" s="686" t="str">
        <f>IF('（参考）配置計画表'!L127="","",'（参考）配置計画表'!L127)</f>
        <v/>
      </c>
      <c r="M127" s="686" t="str">
        <f>IF('（参考）配置計画表'!M127="","",'（参考）配置計画表'!M127)</f>
        <v/>
      </c>
      <c r="N127" s="686" t="str">
        <f>IF('（参考）配置計画表'!N127="","",'（参考）配置計画表'!N127)</f>
        <v/>
      </c>
      <c r="O127" s="1131"/>
      <c r="P127" s="1132"/>
    </row>
    <row r="128" spans="2:16" ht="16.5" customHeight="1">
      <c r="B128" s="1130">
        <f t="shared" si="4"/>
        <v>114</v>
      </c>
      <c r="C128" s="1130" t="str">
        <f t="shared" si="5"/>
        <v/>
      </c>
      <c r="D128" s="707" t="str">
        <f>IF('（参考）配置計画表'!D128="","",'（参考）配置計画表'!D128)</f>
        <v/>
      </c>
      <c r="E128" s="707" t="str">
        <f>IF('（参考）配置計画表'!E128="","",'（参考）配置計画表'!E128)</f>
        <v/>
      </c>
      <c r="F128" s="707" t="str">
        <f>IF('（参考）配置計画表'!F128="","",'（参考）配置計画表'!F128)</f>
        <v/>
      </c>
      <c r="G128" s="1131"/>
      <c r="H128" s="1132"/>
      <c r="J128" s="1130">
        <f t="shared" si="6"/>
        <v>114</v>
      </c>
      <c r="K128" s="1130" t="str">
        <f t="shared" si="7"/>
        <v/>
      </c>
      <c r="L128" s="686" t="str">
        <f>IF('（参考）配置計画表'!L128="","",'（参考）配置計画表'!L128)</f>
        <v/>
      </c>
      <c r="M128" s="686" t="str">
        <f>IF('（参考）配置計画表'!M128="","",'（参考）配置計画表'!M128)</f>
        <v/>
      </c>
      <c r="N128" s="686" t="str">
        <f>IF('（参考）配置計画表'!N128="","",'（参考）配置計画表'!N128)</f>
        <v/>
      </c>
      <c r="O128" s="1131"/>
      <c r="P128" s="1132"/>
    </row>
    <row r="129" spans="2:16" ht="16.5" customHeight="1">
      <c r="B129" s="1130">
        <f t="shared" si="4"/>
        <v>115</v>
      </c>
      <c r="C129" s="1130" t="str">
        <f t="shared" si="5"/>
        <v/>
      </c>
      <c r="D129" s="707" t="str">
        <f>IF('（参考）配置計画表'!D129="","",'（参考）配置計画表'!D129)</f>
        <v/>
      </c>
      <c r="E129" s="707" t="str">
        <f>IF('（参考）配置計画表'!E129="","",'（参考）配置計画表'!E129)</f>
        <v/>
      </c>
      <c r="F129" s="707" t="str">
        <f>IF('（参考）配置計画表'!F129="","",'（参考）配置計画表'!F129)</f>
        <v/>
      </c>
      <c r="G129" s="1131"/>
      <c r="H129" s="1132"/>
      <c r="J129" s="1130">
        <f t="shared" si="6"/>
        <v>115</v>
      </c>
      <c r="K129" s="1130" t="str">
        <f t="shared" si="7"/>
        <v/>
      </c>
      <c r="L129" s="686" t="str">
        <f>IF('（参考）配置計画表'!L129="","",'（参考）配置計画表'!L129)</f>
        <v/>
      </c>
      <c r="M129" s="686" t="str">
        <f>IF('（参考）配置計画表'!M129="","",'（参考）配置計画表'!M129)</f>
        <v/>
      </c>
      <c r="N129" s="686" t="str">
        <f>IF('（参考）配置計画表'!N129="","",'（参考）配置計画表'!N129)</f>
        <v/>
      </c>
      <c r="O129" s="1131"/>
      <c r="P129" s="1132"/>
    </row>
    <row r="130" spans="2:16" ht="16.5" customHeight="1">
      <c r="B130" s="1130">
        <f t="shared" si="4"/>
        <v>116</v>
      </c>
      <c r="C130" s="1130" t="str">
        <f t="shared" si="5"/>
        <v/>
      </c>
      <c r="D130" s="707" t="str">
        <f>IF('（参考）配置計画表'!D130="","",'（参考）配置計画表'!D130)</f>
        <v/>
      </c>
      <c r="E130" s="707" t="str">
        <f>IF('（参考）配置計画表'!E130="","",'（参考）配置計画表'!E130)</f>
        <v/>
      </c>
      <c r="F130" s="707" t="str">
        <f>IF('（参考）配置計画表'!F130="","",'（参考）配置計画表'!F130)</f>
        <v/>
      </c>
      <c r="G130" s="1131"/>
      <c r="H130" s="1132"/>
      <c r="J130" s="1130">
        <f t="shared" si="6"/>
        <v>116</v>
      </c>
      <c r="K130" s="1130" t="str">
        <f t="shared" si="7"/>
        <v/>
      </c>
      <c r="L130" s="686" t="str">
        <f>IF('（参考）配置計画表'!L130="","",'（参考）配置計画表'!L130)</f>
        <v/>
      </c>
      <c r="M130" s="686" t="str">
        <f>IF('（参考）配置計画表'!M130="","",'（参考）配置計画表'!M130)</f>
        <v/>
      </c>
      <c r="N130" s="686" t="str">
        <f>IF('（参考）配置計画表'!N130="","",'（参考）配置計画表'!N130)</f>
        <v/>
      </c>
      <c r="O130" s="1131"/>
      <c r="P130" s="1132"/>
    </row>
    <row r="131" spans="2:16" ht="16.5" customHeight="1">
      <c r="B131" s="1130">
        <f t="shared" si="4"/>
        <v>117</v>
      </c>
      <c r="C131" s="1130" t="str">
        <f t="shared" si="5"/>
        <v/>
      </c>
      <c r="D131" s="707" t="str">
        <f>IF('（参考）配置計画表'!D131="","",'（参考）配置計画表'!D131)</f>
        <v/>
      </c>
      <c r="E131" s="707" t="str">
        <f>IF('（参考）配置計画表'!E131="","",'（参考）配置計画表'!E131)</f>
        <v/>
      </c>
      <c r="F131" s="707" t="str">
        <f>IF('（参考）配置計画表'!F131="","",'（参考）配置計画表'!F131)</f>
        <v/>
      </c>
      <c r="G131" s="1131"/>
      <c r="H131" s="1132"/>
      <c r="J131" s="1130">
        <f t="shared" si="6"/>
        <v>117</v>
      </c>
      <c r="K131" s="1130" t="str">
        <f t="shared" si="7"/>
        <v/>
      </c>
      <c r="L131" s="686" t="str">
        <f>IF('（参考）配置計画表'!L131="","",'（参考）配置計画表'!L131)</f>
        <v/>
      </c>
      <c r="M131" s="686" t="str">
        <f>IF('（参考）配置計画表'!M131="","",'（参考）配置計画表'!M131)</f>
        <v/>
      </c>
      <c r="N131" s="686" t="str">
        <f>IF('（参考）配置計画表'!N131="","",'（参考）配置計画表'!N131)</f>
        <v/>
      </c>
      <c r="O131" s="1131"/>
      <c r="P131" s="1132"/>
    </row>
    <row r="132" spans="2:16" ht="16.5" customHeight="1">
      <c r="B132" s="1130">
        <f t="shared" si="4"/>
        <v>118</v>
      </c>
      <c r="C132" s="1130" t="str">
        <f t="shared" si="5"/>
        <v/>
      </c>
      <c r="D132" s="707" t="str">
        <f>IF('（参考）配置計画表'!D132="","",'（参考）配置計画表'!D132)</f>
        <v/>
      </c>
      <c r="E132" s="707" t="str">
        <f>IF('（参考）配置計画表'!E132="","",'（参考）配置計画表'!E132)</f>
        <v/>
      </c>
      <c r="F132" s="707" t="str">
        <f>IF('（参考）配置計画表'!F132="","",'（参考）配置計画表'!F132)</f>
        <v/>
      </c>
      <c r="G132" s="1131"/>
      <c r="H132" s="1132"/>
      <c r="J132" s="1130">
        <f t="shared" si="6"/>
        <v>118</v>
      </c>
      <c r="K132" s="1130" t="str">
        <f t="shared" si="7"/>
        <v/>
      </c>
      <c r="L132" s="686" t="str">
        <f>IF('（参考）配置計画表'!L132="","",'（参考）配置計画表'!L132)</f>
        <v/>
      </c>
      <c r="M132" s="686" t="str">
        <f>IF('（参考）配置計画表'!M132="","",'（参考）配置計画表'!M132)</f>
        <v/>
      </c>
      <c r="N132" s="686" t="str">
        <f>IF('（参考）配置計画表'!N132="","",'（参考）配置計画表'!N132)</f>
        <v/>
      </c>
      <c r="O132" s="1131"/>
      <c r="P132" s="1132"/>
    </row>
    <row r="133" spans="2:16" ht="16.5" customHeight="1">
      <c r="B133" s="1130">
        <f t="shared" si="4"/>
        <v>119</v>
      </c>
      <c r="C133" s="1130" t="str">
        <f t="shared" si="5"/>
        <v/>
      </c>
      <c r="D133" s="707" t="str">
        <f>IF('（参考）配置計画表'!D133="","",'（参考）配置計画表'!D133)</f>
        <v/>
      </c>
      <c r="E133" s="707" t="str">
        <f>IF('（参考）配置計画表'!E133="","",'（参考）配置計画表'!E133)</f>
        <v/>
      </c>
      <c r="F133" s="707" t="str">
        <f>IF('（参考）配置計画表'!F133="","",'（参考）配置計画表'!F133)</f>
        <v/>
      </c>
      <c r="G133" s="1131"/>
      <c r="H133" s="1132"/>
      <c r="J133" s="1130">
        <f t="shared" si="6"/>
        <v>119</v>
      </c>
      <c r="K133" s="1130" t="str">
        <f t="shared" si="7"/>
        <v/>
      </c>
      <c r="L133" s="686" t="str">
        <f>IF('（参考）配置計画表'!L133="","",'（参考）配置計画表'!L133)</f>
        <v/>
      </c>
      <c r="M133" s="686" t="str">
        <f>IF('（参考）配置計画表'!M133="","",'（参考）配置計画表'!M133)</f>
        <v/>
      </c>
      <c r="N133" s="686" t="str">
        <f>IF('（参考）配置計画表'!N133="","",'（参考）配置計画表'!N133)</f>
        <v/>
      </c>
      <c r="O133" s="1131"/>
      <c r="P133" s="1132"/>
    </row>
    <row r="134" spans="2:16" ht="16.5" customHeight="1">
      <c r="B134" s="1130">
        <f t="shared" si="4"/>
        <v>120</v>
      </c>
      <c r="C134" s="1130" t="str">
        <f t="shared" si="5"/>
        <v/>
      </c>
      <c r="D134" s="707" t="str">
        <f>IF('（参考）配置計画表'!D134="","",'（参考）配置計画表'!D134)</f>
        <v/>
      </c>
      <c r="E134" s="707" t="str">
        <f>IF('（参考）配置計画表'!E134="","",'（参考）配置計画表'!E134)</f>
        <v/>
      </c>
      <c r="F134" s="707" t="str">
        <f>IF('（参考）配置計画表'!F134="","",'（参考）配置計画表'!F134)</f>
        <v/>
      </c>
      <c r="G134" s="1131"/>
      <c r="H134" s="1132"/>
      <c r="J134" s="1130">
        <f t="shared" si="6"/>
        <v>120</v>
      </c>
      <c r="K134" s="1130" t="str">
        <f t="shared" si="7"/>
        <v/>
      </c>
      <c r="L134" s="686" t="str">
        <f>IF('（参考）配置計画表'!L134="","",'（参考）配置計画表'!L134)</f>
        <v/>
      </c>
      <c r="M134" s="686" t="str">
        <f>IF('（参考）配置計画表'!M134="","",'（参考）配置計画表'!M134)</f>
        <v/>
      </c>
      <c r="N134" s="686" t="str">
        <f>IF('（参考）配置計画表'!N134="","",'（参考）配置計画表'!N134)</f>
        <v/>
      </c>
      <c r="O134" s="1131"/>
      <c r="P134" s="1132"/>
    </row>
    <row r="135" spans="2:16" ht="16.5" customHeight="1">
      <c r="B135" s="1130">
        <f t="shared" si="4"/>
        <v>121</v>
      </c>
      <c r="C135" s="1130" t="str">
        <f t="shared" si="5"/>
        <v/>
      </c>
      <c r="D135" s="707" t="str">
        <f>IF('（参考）配置計画表'!D135="","",'（参考）配置計画表'!D135)</f>
        <v/>
      </c>
      <c r="E135" s="707" t="str">
        <f>IF('（参考）配置計画表'!E135="","",'（参考）配置計画表'!E135)</f>
        <v/>
      </c>
      <c r="F135" s="707" t="str">
        <f>IF('（参考）配置計画表'!F135="","",'（参考）配置計画表'!F135)</f>
        <v/>
      </c>
      <c r="G135" s="1131"/>
      <c r="H135" s="1132"/>
      <c r="J135" s="1130">
        <f t="shared" si="6"/>
        <v>121</v>
      </c>
      <c r="K135" s="1130" t="str">
        <f t="shared" si="7"/>
        <v/>
      </c>
      <c r="L135" s="686" t="str">
        <f>IF('（参考）配置計画表'!L135="","",'（参考）配置計画表'!L135)</f>
        <v/>
      </c>
      <c r="M135" s="686" t="str">
        <f>IF('（参考）配置計画表'!M135="","",'（参考）配置計画表'!M135)</f>
        <v/>
      </c>
      <c r="N135" s="686" t="str">
        <f>IF('（参考）配置計画表'!N135="","",'（参考）配置計画表'!N135)</f>
        <v/>
      </c>
      <c r="O135" s="1131"/>
      <c r="P135" s="1132"/>
    </row>
    <row r="136" spans="2:16" ht="16.5" customHeight="1">
      <c r="B136" s="1130">
        <f t="shared" si="4"/>
        <v>122</v>
      </c>
      <c r="C136" s="1130" t="str">
        <f t="shared" si="5"/>
        <v/>
      </c>
      <c r="D136" s="707" t="str">
        <f>IF('（参考）配置計画表'!D136="","",'（参考）配置計画表'!D136)</f>
        <v/>
      </c>
      <c r="E136" s="707" t="str">
        <f>IF('（参考）配置計画表'!E136="","",'（参考）配置計画表'!E136)</f>
        <v/>
      </c>
      <c r="F136" s="707" t="str">
        <f>IF('（参考）配置計画表'!F136="","",'（参考）配置計画表'!F136)</f>
        <v/>
      </c>
      <c r="G136" s="1131"/>
      <c r="H136" s="1132"/>
      <c r="J136" s="1130">
        <f t="shared" si="6"/>
        <v>122</v>
      </c>
      <c r="K136" s="1130" t="str">
        <f t="shared" si="7"/>
        <v/>
      </c>
      <c r="L136" s="686" t="str">
        <f>IF('（参考）配置計画表'!L136="","",'（参考）配置計画表'!L136)</f>
        <v/>
      </c>
      <c r="M136" s="686" t="str">
        <f>IF('（参考）配置計画表'!M136="","",'（参考）配置計画表'!M136)</f>
        <v/>
      </c>
      <c r="N136" s="686" t="str">
        <f>IF('（参考）配置計画表'!N136="","",'（参考）配置計画表'!N136)</f>
        <v/>
      </c>
      <c r="O136" s="1131"/>
      <c r="P136" s="1132"/>
    </row>
    <row r="137" spans="2:16" ht="16.5" customHeight="1">
      <c r="B137" s="1130">
        <f t="shared" si="4"/>
        <v>123</v>
      </c>
      <c r="C137" s="1130" t="str">
        <f t="shared" si="5"/>
        <v/>
      </c>
      <c r="D137" s="707" t="str">
        <f>IF('（参考）配置計画表'!D137="","",'（参考）配置計画表'!D137)</f>
        <v/>
      </c>
      <c r="E137" s="707" t="str">
        <f>IF('（参考）配置計画表'!E137="","",'（参考）配置計画表'!E137)</f>
        <v/>
      </c>
      <c r="F137" s="707" t="str">
        <f>IF('（参考）配置計画表'!F137="","",'（参考）配置計画表'!F137)</f>
        <v/>
      </c>
      <c r="G137" s="1131"/>
      <c r="H137" s="1132"/>
      <c r="J137" s="1130">
        <f t="shared" si="6"/>
        <v>123</v>
      </c>
      <c r="K137" s="1130" t="str">
        <f t="shared" si="7"/>
        <v/>
      </c>
      <c r="L137" s="686" t="str">
        <f>IF('（参考）配置計画表'!L137="","",'（参考）配置計画表'!L137)</f>
        <v/>
      </c>
      <c r="M137" s="686" t="str">
        <f>IF('（参考）配置計画表'!M137="","",'（参考）配置計画表'!M137)</f>
        <v/>
      </c>
      <c r="N137" s="686" t="str">
        <f>IF('（参考）配置計画表'!N137="","",'（参考）配置計画表'!N137)</f>
        <v/>
      </c>
      <c r="O137" s="1131"/>
      <c r="P137" s="1132"/>
    </row>
    <row r="138" spans="2:16" ht="16.5" customHeight="1">
      <c r="B138" s="1130">
        <f t="shared" si="4"/>
        <v>124</v>
      </c>
      <c r="C138" s="1130" t="str">
        <f t="shared" si="5"/>
        <v/>
      </c>
      <c r="D138" s="707" t="str">
        <f>IF('（参考）配置計画表'!D138="","",'（参考）配置計画表'!D138)</f>
        <v/>
      </c>
      <c r="E138" s="707" t="str">
        <f>IF('（参考）配置計画表'!E138="","",'（参考）配置計画表'!E138)</f>
        <v/>
      </c>
      <c r="F138" s="707" t="str">
        <f>IF('（参考）配置計画表'!F138="","",'（参考）配置計画表'!F138)</f>
        <v/>
      </c>
      <c r="G138" s="1131"/>
      <c r="H138" s="1132"/>
      <c r="J138" s="1130">
        <f t="shared" si="6"/>
        <v>124</v>
      </c>
      <c r="K138" s="1130" t="str">
        <f t="shared" si="7"/>
        <v/>
      </c>
      <c r="L138" s="686" t="str">
        <f>IF('（参考）配置計画表'!L138="","",'（参考）配置計画表'!L138)</f>
        <v/>
      </c>
      <c r="M138" s="686" t="str">
        <f>IF('（参考）配置計画表'!M138="","",'（参考）配置計画表'!M138)</f>
        <v/>
      </c>
      <c r="N138" s="686" t="str">
        <f>IF('（参考）配置計画表'!N138="","",'（参考）配置計画表'!N138)</f>
        <v/>
      </c>
      <c r="O138" s="1131"/>
      <c r="P138" s="1132"/>
    </row>
    <row r="139" spans="2:16" ht="16.5" customHeight="1">
      <c r="B139" s="1130">
        <f t="shared" si="4"/>
        <v>125</v>
      </c>
      <c r="C139" s="1130" t="str">
        <f t="shared" si="5"/>
        <v/>
      </c>
      <c r="D139" s="707" t="str">
        <f>IF('（参考）配置計画表'!D139="","",'（参考）配置計画表'!D139)</f>
        <v/>
      </c>
      <c r="E139" s="707" t="str">
        <f>IF('（参考）配置計画表'!E139="","",'（参考）配置計画表'!E139)</f>
        <v/>
      </c>
      <c r="F139" s="707" t="str">
        <f>IF('（参考）配置計画表'!F139="","",'（参考）配置計画表'!F139)</f>
        <v/>
      </c>
      <c r="G139" s="1131"/>
      <c r="H139" s="1132"/>
      <c r="J139" s="1130">
        <f t="shared" si="6"/>
        <v>125</v>
      </c>
      <c r="K139" s="1130" t="str">
        <f t="shared" si="7"/>
        <v/>
      </c>
      <c r="L139" s="686" t="str">
        <f>IF('（参考）配置計画表'!L139="","",'（参考）配置計画表'!L139)</f>
        <v/>
      </c>
      <c r="M139" s="686" t="str">
        <f>IF('（参考）配置計画表'!M139="","",'（参考）配置計画表'!M139)</f>
        <v/>
      </c>
      <c r="N139" s="686" t="str">
        <f>IF('（参考）配置計画表'!N139="","",'（参考）配置計画表'!N139)</f>
        <v/>
      </c>
      <c r="O139" s="1131"/>
      <c r="P139" s="1132"/>
    </row>
    <row r="140" spans="2:16" ht="16.5" customHeight="1">
      <c r="B140" s="1130">
        <f t="shared" si="4"/>
        <v>126</v>
      </c>
      <c r="C140" s="1130" t="str">
        <f t="shared" si="5"/>
        <v/>
      </c>
      <c r="D140" s="707" t="str">
        <f>IF('（参考）配置計画表'!D140="","",'（参考）配置計画表'!D140)</f>
        <v/>
      </c>
      <c r="E140" s="707" t="str">
        <f>IF('（参考）配置計画表'!E140="","",'（参考）配置計画表'!E140)</f>
        <v/>
      </c>
      <c r="F140" s="707" t="str">
        <f>IF('（参考）配置計画表'!F140="","",'（参考）配置計画表'!F140)</f>
        <v/>
      </c>
      <c r="G140" s="1131"/>
      <c r="H140" s="1132"/>
      <c r="J140" s="1130">
        <f t="shared" si="6"/>
        <v>126</v>
      </c>
      <c r="K140" s="1130" t="str">
        <f t="shared" si="7"/>
        <v/>
      </c>
      <c r="L140" s="686" t="str">
        <f>IF('（参考）配置計画表'!L140="","",'（参考）配置計画表'!L140)</f>
        <v/>
      </c>
      <c r="M140" s="686" t="str">
        <f>IF('（参考）配置計画表'!M140="","",'（参考）配置計画表'!M140)</f>
        <v/>
      </c>
      <c r="N140" s="686" t="str">
        <f>IF('（参考）配置計画表'!N140="","",'（参考）配置計画表'!N140)</f>
        <v/>
      </c>
      <c r="O140" s="1131"/>
      <c r="P140" s="1132"/>
    </row>
    <row r="141" spans="2:16" ht="16.5" customHeight="1">
      <c r="B141" s="1130">
        <f t="shared" si="4"/>
        <v>127</v>
      </c>
      <c r="C141" s="1130" t="str">
        <f t="shared" si="5"/>
        <v/>
      </c>
      <c r="D141" s="707" t="str">
        <f>IF('（参考）配置計画表'!D141="","",'（参考）配置計画表'!D141)</f>
        <v/>
      </c>
      <c r="E141" s="707" t="str">
        <f>IF('（参考）配置計画表'!E141="","",'（参考）配置計画表'!E141)</f>
        <v/>
      </c>
      <c r="F141" s="707" t="str">
        <f>IF('（参考）配置計画表'!F141="","",'（参考）配置計画表'!F141)</f>
        <v/>
      </c>
      <c r="G141" s="1131"/>
      <c r="H141" s="1132"/>
      <c r="J141" s="1130">
        <f t="shared" si="6"/>
        <v>127</v>
      </c>
      <c r="K141" s="1130" t="str">
        <f t="shared" si="7"/>
        <v/>
      </c>
      <c r="L141" s="686" t="str">
        <f>IF('（参考）配置計画表'!L141="","",'（参考）配置計画表'!L141)</f>
        <v/>
      </c>
      <c r="M141" s="686" t="str">
        <f>IF('（参考）配置計画表'!M141="","",'（参考）配置計画表'!M141)</f>
        <v/>
      </c>
      <c r="N141" s="686" t="str">
        <f>IF('（参考）配置計画表'!N141="","",'（参考）配置計画表'!N141)</f>
        <v/>
      </c>
      <c r="O141" s="1131"/>
      <c r="P141" s="1132"/>
    </row>
    <row r="142" spans="2:16" ht="16.5" customHeight="1">
      <c r="B142" s="1130">
        <f t="shared" si="4"/>
        <v>128</v>
      </c>
      <c r="C142" s="1130" t="str">
        <f t="shared" si="5"/>
        <v/>
      </c>
      <c r="D142" s="707" t="str">
        <f>IF('（参考）配置計画表'!D142="","",'（参考）配置計画表'!D142)</f>
        <v/>
      </c>
      <c r="E142" s="707" t="str">
        <f>IF('（参考）配置計画表'!E142="","",'（参考）配置計画表'!E142)</f>
        <v/>
      </c>
      <c r="F142" s="707" t="str">
        <f>IF('（参考）配置計画表'!F142="","",'（参考）配置計画表'!F142)</f>
        <v/>
      </c>
      <c r="G142" s="1131"/>
      <c r="H142" s="1132"/>
      <c r="J142" s="1130">
        <f t="shared" si="6"/>
        <v>128</v>
      </c>
      <c r="K142" s="1130" t="str">
        <f t="shared" si="7"/>
        <v/>
      </c>
      <c r="L142" s="686" t="str">
        <f>IF('（参考）配置計画表'!L142="","",'（参考）配置計画表'!L142)</f>
        <v/>
      </c>
      <c r="M142" s="686" t="str">
        <f>IF('（参考）配置計画表'!M142="","",'（参考）配置計画表'!M142)</f>
        <v/>
      </c>
      <c r="N142" s="686" t="str">
        <f>IF('（参考）配置計画表'!N142="","",'（参考）配置計画表'!N142)</f>
        <v/>
      </c>
      <c r="O142" s="1131"/>
      <c r="P142" s="1132"/>
    </row>
    <row r="143" spans="2:16" ht="16.5" customHeight="1">
      <c r="B143" s="1130">
        <f t="shared" ref="B143:B166" si="8">IF(B142="","",B142+1)</f>
        <v>129</v>
      </c>
      <c r="C143" s="1130" t="str">
        <f t="shared" ref="C143:C166" si="9">IF(C141="","",C141+1)</f>
        <v/>
      </c>
      <c r="D143" s="707" t="str">
        <f>IF('（参考）配置計画表'!D143="","",'（参考）配置計画表'!D143)</f>
        <v/>
      </c>
      <c r="E143" s="707" t="str">
        <f>IF('（参考）配置計画表'!E143="","",'（参考）配置計画表'!E143)</f>
        <v/>
      </c>
      <c r="F143" s="707" t="str">
        <f>IF('（参考）配置計画表'!F143="","",'（参考）配置計画表'!F143)</f>
        <v/>
      </c>
      <c r="G143" s="1131"/>
      <c r="H143" s="1132"/>
      <c r="J143" s="1130">
        <f t="shared" ref="J143:J166" si="10">IF(J142="","",J142+1)</f>
        <v>129</v>
      </c>
      <c r="K143" s="1130" t="str">
        <f t="shared" ref="K143:K166" si="11">IF(K141="","",K141+1)</f>
        <v/>
      </c>
      <c r="L143" s="686" t="str">
        <f>IF('（参考）配置計画表'!L143="","",'（参考）配置計画表'!L143)</f>
        <v/>
      </c>
      <c r="M143" s="686" t="str">
        <f>IF('（参考）配置計画表'!M143="","",'（参考）配置計画表'!M143)</f>
        <v/>
      </c>
      <c r="N143" s="686" t="str">
        <f>IF('（参考）配置計画表'!N143="","",'（参考）配置計画表'!N143)</f>
        <v/>
      </c>
      <c r="O143" s="1131"/>
      <c r="P143" s="1132"/>
    </row>
    <row r="144" spans="2:16" ht="16.5" customHeight="1">
      <c r="B144" s="1130">
        <f t="shared" si="8"/>
        <v>130</v>
      </c>
      <c r="C144" s="1130" t="str">
        <f t="shared" si="9"/>
        <v/>
      </c>
      <c r="D144" s="707" t="str">
        <f>IF('（参考）配置計画表'!D144="","",'（参考）配置計画表'!D144)</f>
        <v/>
      </c>
      <c r="E144" s="707" t="str">
        <f>IF('（参考）配置計画表'!E144="","",'（参考）配置計画表'!E144)</f>
        <v/>
      </c>
      <c r="F144" s="707" t="str">
        <f>IF('（参考）配置計画表'!F144="","",'（参考）配置計画表'!F144)</f>
        <v/>
      </c>
      <c r="G144" s="1131"/>
      <c r="H144" s="1132"/>
      <c r="J144" s="1130">
        <f t="shared" si="10"/>
        <v>130</v>
      </c>
      <c r="K144" s="1130" t="str">
        <f t="shared" si="11"/>
        <v/>
      </c>
      <c r="L144" s="686" t="str">
        <f>IF('（参考）配置計画表'!L144="","",'（参考）配置計画表'!L144)</f>
        <v/>
      </c>
      <c r="M144" s="686" t="str">
        <f>IF('（参考）配置計画表'!M144="","",'（参考）配置計画表'!M144)</f>
        <v/>
      </c>
      <c r="N144" s="686" t="str">
        <f>IF('（参考）配置計画表'!N144="","",'（参考）配置計画表'!N144)</f>
        <v/>
      </c>
      <c r="O144" s="1131"/>
      <c r="P144" s="1132"/>
    </row>
    <row r="145" spans="2:16" ht="16.5" customHeight="1">
      <c r="B145" s="1130">
        <f t="shared" si="8"/>
        <v>131</v>
      </c>
      <c r="C145" s="1130" t="str">
        <f t="shared" si="9"/>
        <v/>
      </c>
      <c r="D145" s="707" t="str">
        <f>IF('（参考）配置計画表'!D145="","",'（参考）配置計画表'!D145)</f>
        <v/>
      </c>
      <c r="E145" s="707" t="str">
        <f>IF('（参考）配置計画表'!E145="","",'（参考）配置計画表'!E145)</f>
        <v/>
      </c>
      <c r="F145" s="707" t="str">
        <f>IF('（参考）配置計画表'!F145="","",'（参考）配置計画表'!F145)</f>
        <v/>
      </c>
      <c r="G145" s="1131"/>
      <c r="H145" s="1132"/>
      <c r="J145" s="1130">
        <f t="shared" si="10"/>
        <v>131</v>
      </c>
      <c r="K145" s="1130" t="str">
        <f t="shared" si="11"/>
        <v/>
      </c>
      <c r="L145" s="686" t="str">
        <f>IF('（参考）配置計画表'!L145="","",'（参考）配置計画表'!L145)</f>
        <v/>
      </c>
      <c r="M145" s="686" t="str">
        <f>IF('（参考）配置計画表'!M145="","",'（参考）配置計画表'!M145)</f>
        <v/>
      </c>
      <c r="N145" s="686" t="str">
        <f>IF('（参考）配置計画表'!N145="","",'（参考）配置計画表'!N145)</f>
        <v/>
      </c>
      <c r="O145" s="1131"/>
      <c r="P145" s="1132"/>
    </row>
    <row r="146" spans="2:16" ht="16.5" customHeight="1">
      <c r="B146" s="1130">
        <f t="shared" si="8"/>
        <v>132</v>
      </c>
      <c r="C146" s="1130" t="str">
        <f t="shared" si="9"/>
        <v/>
      </c>
      <c r="D146" s="707" t="str">
        <f>IF('（参考）配置計画表'!D146="","",'（参考）配置計画表'!D146)</f>
        <v/>
      </c>
      <c r="E146" s="707" t="str">
        <f>IF('（参考）配置計画表'!E146="","",'（参考）配置計画表'!E146)</f>
        <v/>
      </c>
      <c r="F146" s="707" t="str">
        <f>IF('（参考）配置計画表'!F146="","",'（参考）配置計画表'!F146)</f>
        <v/>
      </c>
      <c r="G146" s="1131"/>
      <c r="H146" s="1132"/>
      <c r="J146" s="1130">
        <f t="shared" si="10"/>
        <v>132</v>
      </c>
      <c r="K146" s="1130" t="str">
        <f t="shared" si="11"/>
        <v/>
      </c>
      <c r="L146" s="686" t="str">
        <f>IF('（参考）配置計画表'!L146="","",'（参考）配置計画表'!L146)</f>
        <v/>
      </c>
      <c r="M146" s="686" t="str">
        <f>IF('（参考）配置計画表'!M146="","",'（参考）配置計画表'!M146)</f>
        <v/>
      </c>
      <c r="N146" s="686" t="str">
        <f>IF('（参考）配置計画表'!N146="","",'（参考）配置計画表'!N146)</f>
        <v/>
      </c>
      <c r="O146" s="1131"/>
      <c r="P146" s="1132"/>
    </row>
    <row r="147" spans="2:16" ht="16.5" customHeight="1">
      <c r="B147" s="1130">
        <f t="shared" si="8"/>
        <v>133</v>
      </c>
      <c r="C147" s="1130" t="str">
        <f t="shared" si="9"/>
        <v/>
      </c>
      <c r="D147" s="707" t="str">
        <f>IF('（参考）配置計画表'!D147="","",'（参考）配置計画表'!D147)</f>
        <v/>
      </c>
      <c r="E147" s="707" t="str">
        <f>IF('（参考）配置計画表'!E147="","",'（参考）配置計画表'!E147)</f>
        <v/>
      </c>
      <c r="F147" s="707" t="str">
        <f>IF('（参考）配置計画表'!F147="","",'（参考）配置計画表'!F147)</f>
        <v/>
      </c>
      <c r="G147" s="1131"/>
      <c r="H147" s="1132"/>
      <c r="J147" s="1130">
        <f t="shared" si="10"/>
        <v>133</v>
      </c>
      <c r="K147" s="1130" t="str">
        <f t="shared" si="11"/>
        <v/>
      </c>
      <c r="L147" s="686" t="str">
        <f>IF('（参考）配置計画表'!L147="","",'（参考）配置計画表'!L147)</f>
        <v/>
      </c>
      <c r="M147" s="686" t="str">
        <f>IF('（参考）配置計画表'!M147="","",'（参考）配置計画表'!M147)</f>
        <v/>
      </c>
      <c r="N147" s="686" t="str">
        <f>IF('（参考）配置計画表'!N147="","",'（参考）配置計画表'!N147)</f>
        <v/>
      </c>
      <c r="O147" s="1131"/>
      <c r="P147" s="1132"/>
    </row>
    <row r="148" spans="2:16" ht="16.5" customHeight="1">
      <c r="B148" s="1130">
        <f t="shared" si="8"/>
        <v>134</v>
      </c>
      <c r="C148" s="1130" t="str">
        <f t="shared" si="9"/>
        <v/>
      </c>
      <c r="D148" s="707" t="str">
        <f>IF('（参考）配置計画表'!D148="","",'（参考）配置計画表'!D148)</f>
        <v/>
      </c>
      <c r="E148" s="707" t="str">
        <f>IF('（参考）配置計画表'!E148="","",'（参考）配置計画表'!E148)</f>
        <v/>
      </c>
      <c r="F148" s="707" t="str">
        <f>IF('（参考）配置計画表'!F148="","",'（参考）配置計画表'!F148)</f>
        <v/>
      </c>
      <c r="G148" s="1131"/>
      <c r="H148" s="1132"/>
      <c r="J148" s="1130">
        <f t="shared" si="10"/>
        <v>134</v>
      </c>
      <c r="K148" s="1130" t="str">
        <f t="shared" si="11"/>
        <v/>
      </c>
      <c r="L148" s="686" t="str">
        <f>IF('（参考）配置計画表'!L148="","",'（参考）配置計画表'!L148)</f>
        <v/>
      </c>
      <c r="M148" s="686" t="str">
        <f>IF('（参考）配置計画表'!M148="","",'（参考）配置計画表'!M148)</f>
        <v/>
      </c>
      <c r="N148" s="686" t="str">
        <f>IF('（参考）配置計画表'!N148="","",'（参考）配置計画表'!N148)</f>
        <v/>
      </c>
      <c r="O148" s="1131"/>
      <c r="P148" s="1132"/>
    </row>
    <row r="149" spans="2:16" ht="16.5" customHeight="1">
      <c r="B149" s="1130">
        <f t="shared" si="8"/>
        <v>135</v>
      </c>
      <c r="C149" s="1130" t="str">
        <f t="shared" si="9"/>
        <v/>
      </c>
      <c r="D149" s="707" t="str">
        <f>IF('（参考）配置計画表'!D149="","",'（参考）配置計画表'!D149)</f>
        <v/>
      </c>
      <c r="E149" s="707" t="str">
        <f>IF('（参考）配置計画表'!E149="","",'（参考）配置計画表'!E149)</f>
        <v/>
      </c>
      <c r="F149" s="707" t="str">
        <f>IF('（参考）配置計画表'!F149="","",'（参考）配置計画表'!F149)</f>
        <v/>
      </c>
      <c r="G149" s="1131"/>
      <c r="H149" s="1132"/>
      <c r="J149" s="1130">
        <f t="shared" si="10"/>
        <v>135</v>
      </c>
      <c r="K149" s="1130" t="str">
        <f t="shared" si="11"/>
        <v/>
      </c>
      <c r="L149" s="686" t="str">
        <f>IF('（参考）配置計画表'!L149="","",'（参考）配置計画表'!L149)</f>
        <v/>
      </c>
      <c r="M149" s="686" t="str">
        <f>IF('（参考）配置計画表'!M149="","",'（参考）配置計画表'!M149)</f>
        <v/>
      </c>
      <c r="N149" s="686" t="str">
        <f>IF('（参考）配置計画表'!N149="","",'（参考）配置計画表'!N149)</f>
        <v/>
      </c>
      <c r="O149" s="1131"/>
      <c r="P149" s="1132"/>
    </row>
    <row r="150" spans="2:16" ht="16.5" customHeight="1">
      <c r="B150" s="1130">
        <f t="shared" si="8"/>
        <v>136</v>
      </c>
      <c r="C150" s="1130" t="str">
        <f t="shared" si="9"/>
        <v/>
      </c>
      <c r="D150" s="707" t="str">
        <f>IF('（参考）配置計画表'!D150="","",'（参考）配置計画表'!D150)</f>
        <v/>
      </c>
      <c r="E150" s="707" t="str">
        <f>IF('（参考）配置計画表'!E150="","",'（参考）配置計画表'!E150)</f>
        <v/>
      </c>
      <c r="F150" s="707" t="str">
        <f>IF('（参考）配置計画表'!F150="","",'（参考）配置計画表'!F150)</f>
        <v/>
      </c>
      <c r="G150" s="1131"/>
      <c r="H150" s="1132"/>
      <c r="J150" s="1130">
        <f t="shared" si="10"/>
        <v>136</v>
      </c>
      <c r="K150" s="1130" t="str">
        <f t="shared" si="11"/>
        <v/>
      </c>
      <c r="L150" s="686" t="str">
        <f>IF('（参考）配置計画表'!L150="","",'（参考）配置計画表'!L150)</f>
        <v/>
      </c>
      <c r="M150" s="686" t="str">
        <f>IF('（参考）配置計画表'!M150="","",'（参考）配置計画表'!M150)</f>
        <v/>
      </c>
      <c r="N150" s="686" t="str">
        <f>IF('（参考）配置計画表'!N150="","",'（参考）配置計画表'!N150)</f>
        <v/>
      </c>
      <c r="O150" s="1131"/>
      <c r="P150" s="1132"/>
    </row>
    <row r="151" spans="2:16" ht="16.5" customHeight="1">
      <c r="B151" s="1130">
        <f t="shared" si="8"/>
        <v>137</v>
      </c>
      <c r="C151" s="1130" t="str">
        <f t="shared" si="9"/>
        <v/>
      </c>
      <c r="D151" s="707" t="str">
        <f>IF('（参考）配置計画表'!D151="","",'（参考）配置計画表'!D151)</f>
        <v/>
      </c>
      <c r="E151" s="707" t="str">
        <f>IF('（参考）配置計画表'!E151="","",'（参考）配置計画表'!E151)</f>
        <v/>
      </c>
      <c r="F151" s="707" t="str">
        <f>IF('（参考）配置計画表'!F151="","",'（参考）配置計画表'!F151)</f>
        <v/>
      </c>
      <c r="G151" s="1131"/>
      <c r="H151" s="1132"/>
      <c r="J151" s="1130">
        <f t="shared" si="10"/>
        <v>137</v>
      </c>
      <c r="K151" s="1130" t="str">
        <f t="shared" si="11"/>
        <v/>
      </c>
      <c r="L151" s="686" t="str">
        <f>IF('（参考）配置計画表'!L151="","",'（参考）配置計画表'!L151)</f>
        <v/>
      </c>
      <c r="M151" s="686" t="str">
        <f>IF('（参考）配置計画表'!M151="","",'（参考）配置計画表'!M151)</f>
        <v/>
      </c>
      <c r="N151" s="686" t="str">
        <f>IF('（参考）配置計画表'!N151="","",'（参考）配置計画表'!N151)</f>
        <v/>
      </c>
      <c r="O151" s="1131"/>
      <c r="P151" s="1132"/>
    </row>
    <row r="152" spans="2:16" ht="16.5" customHeight="1">
      <c r="B152" s="1130">
        <f t="shared" si="8"/>
        <v>138</v>
      </c>
      <c r="C152" s="1130" t="str">
        <f t="shared" si="9"/>
        <v/>
      </c>
      <c r="D152" s="707" t="str">
        <f>IF('（参考）配置計画表'!D152="","",'（参考）配置計画表'!D152)</f>
        <v/>
      </c>
      <c r="E152" s="707" t="str">
        <f>IF('（参考）配置計画表'!E152="","",'（参考）配置計画表'!E152)</f>
        <v/>
      </c>
      <c r="F152" s="707" t="str">
        <f>IF('（参考）配置計画表'!F152="","",'（参考）配置計画表'!F152)</f>
        <v/>
      </c>
      <c r="G152" s="1131"/>
      <c r="H152" s="1132"/>
      <c r="J152" s="1130">
        <f t="shared" si="10"/>
        <v>138</v>
      </c>
      <c r="K152" s="1130" t="str">
        <f t="shared" si="11"/>
        <v/>
      </c>
      <c r="L152" s="686" t="str">
        <f>IF('（参考）配置計画表'!L152="","",'（参考）配置計画表'!L152)</f>
        <v/>
      </c>
      <c r="M152" s="686" t="str">
        <f>IF('（参考）配置計画表'!M152="","",'（参考）配置計画表'!M152)</f>
        <v/>
      </c>
      <c r="N152" s="686" t="str">
        <f>IF('（参考）配置計画表'!N152="","",'（参考）配置計画表'!N152)</f>
        <v/>
      </c>
      <c r="O152" s="1131"/>
      <c r="P152" s="1132"/>
    </row>
    <row r="153" spans="2:16" ht="16.5" customHeight="1">
      <c r="B153" s="1130">
        <f t="shared" si="8"/>
        <v>139</v>
      </c>
      <c r="C153" s="1130" t="str">
        <f t="shared" si="9"/>
        <v/>
      </c>
      <c r="D153" s="707" t="str">
        <f>IF('（参考）配置計画表'!D153="","",'（参考）配置計画表'!D153)</f>
        <v/>
      </c>
      <c r="E153" s="707" t="str">
        <f>IF('（参考）配置計画表'!E153="","",'（参考）配置計画表'!E153)</f>
        <v/>
      </c>
      <c r="F153" s="707" t="str">
        <f>IF('（参考）配置計画表'!F153="","",'（参考）配置計画表'!F153)</f>
        <v/>
      </c>
      <c r="G153" s="1131"/>
      <c r="H153" s="1132"/>
      <c r="J153" s="1130">
        <f t="shared" si="10"/>
        <v>139</v>
      </c>
      <c r="K153" s="1130" t="str">
        <f t="shared" si="11"/>
        <v/>
      </c>
      <c r="L153" s="686" t="str">
        <f>IF('（参考）配置計画表'!L153="","",'（参考）配置計画表'!L153)</f>
        <v/>
      </c>
      <c r="M153" s="686" t="str">
        <f>IF('（参考）配置計画表'!M153="","",'（参考）配置計画表'!M153)</f>
        <v/>
      </c>
      <c r="N153" s="686" t="str">
        <f>IF('（参考）配置計画表'!N153="","",'（参考）配置計画表'!N153)</f>
        <v/>
      </c>
      <c r="O153" s="1131"/>
      <c r="P153" s="1132"/>
    </row>
    <row r="154" spans="2:16" ht="16.5" customHeight="1">
      <c r="B154" s="1130">
        <f t="shared" si="8"/>
        <v>140</v>
      </c>
      <c r="C154" s="1130" t="str">
        <f t="shared" si="9"/>
        <v/>
      </c>
      <c r="D154" s="707" t="str">
        <f>IF('（参考）配置計画表'!D154="","",'（参考）配置計画表'!D154)</f>
        <v/>
      </c>
      <c r="E154" s="707" t="str">
        <f>IF('（参考）配置計画表'!E154="","",'（参考）配置計画表'!E154)</f>
        <v/>
      </c>
      <c r="F154" s="707" t="str">
        <f>IF('（参考）配置計画表'!F154="","",'（参考）配置計画表'!F154)</f>
        <v/>
      </c>
      <c r="G154" s="1131"/>
      <c r="H154" s="1132"/>
      <c r="J154" s="1130">
        <f t="shared" si="10"/>
        <v>140</v>
      </c>
      <c r="K154" s="1130" t="str">
        <f t="shared" si="11"/>
        <v/>
      </c>
      <c r="L154" s="686" t="str">
        <f>IF('（参考）配置計画表'!L154="","",'（参考）配置計画表'!L154)</f>
        <v/>
      </c>
      <c r="M154" s="686" t="str">
        <f>IF('（参考）配置計画表'!M154="","",'（参考）配置計画表'!M154)</f>
        <v/>
      </c>
      <c r="N154" s="686" t="str">
        <f>IF('（参考）配置計画表'!N154="","",'（参考）配置計画表'!N154)</f>
        <v/>
      </c>
      <c r="O154" s="1131"/>
      <c r="P154" s="1132"/>
    </row>
    <row r="155" spans="2:16" ht="16.5" customHeight="1">
      <c r="B155" s="1130">
        <f t="shared" si="8"/>
        <v>141</v>
      </c>
      <c r="C155" s="1130" t="str">
        <f t="shared" si="9"/>
        <v/>
      </c>
      <c r="D155" s="707" t="str">
        <f>IF('（参考）配置計画表'!D155="","",'（参考）配置計画表'!D155)</f>
        <v/>
      </c>
      <c r="E155" s="707" t="str">
        <f>IF('（参考）配置計画表'!E155="","",'（参考）配置計画表'!E155)</f>
        <v/>
      </c>
      <c r="F155" s="707" t="str">
        <f>IF('（参考）配置計画表'!F155="","",'（参考）配置計画表'!F155)</f>
        <v/>
      </c>
      <c r="G155" s="1131"/>
      <c r="H155" s="1132"/>
      <c r="J155" s="1130">
        <f t="shared" si="10"/>
        <v>141</v>
      </c>
      <c r="K155" s="1130" t="str">
        <f t="shared" si="11"/>
        <v/>
      </c>
      <c r="L155" s="686" t="str">
        <f>IF('（参考）配置計画表'!L155="","",'（参考）配置計画表'!L155)</f>
        <v/>
      </c>
      <c r="M155" s="686" t="str">
        <f>IF('（参考）配置計画表'!M155="","",'（参考）配置計画表'!M155)</f>
        <v/>
      </c>
      <c r="N155" s="686" t="str">
        <f>IF('（参考）配置計画表'!N155="","",'（参考）配置計画表'!N155)</f>
        <v/>
      </c>
      <c r="O155" s="1131"/>
      <c r="P155" s="1132"/>
    </row>
    <row r="156" spans="2:16" ht="16.5" customHeight="1">
      <c r="B156" s="1130">
        <f t="shared" si="8"/>
        <v>142</v>
      </c>
      <c r="C156" s="1130" t="str">
        <f t="shared" si="9"/>
        <v/>
      </c>
      <c r="D156" s="707" t="str">
        <f>IF('（参考）配置計画表'!D156="","",'（参考）配置計画表'!D156)</f>
        <v/>
      </c>
      <c r="E156" s="707" t="str">
        <f>IF('（参考）配置計画表'!E156="","",'（参考）配置計画表'!E156)</f>
        <v/>
      </c>
      <c r="F156" s="707" t="str">
        <f>IF('（参考）配置計画表'!F156="","",'（参考）配置計画表'!F156)</f>
        <v/>
      </c>
      <c r="G156" s="1131"/>
      <c r="H156" s="1132"/>
      <c r="J156" s="1130">
        <f t="shared" si="10"/>
        <v>142</v>
      </c>
      <c r="K156" s="1130" t="str">
        <f t="shared" si="11"/>
        <v/>
      </c>
      <c r="L156" s="686" t="str">
        <f>IF('（参考）配置計画表'!L156="","",'（参考）配置計画表'!L156)</f>
        <v/>
      </c>
      <c r="M156" s="686" t="str">
        <f>IF('（参考）配置計画表'!M156="","",'（参考）配置計画表'!M156)</f>
        <v/>
      </c>
      <c r="N156" s="686" t="str">
        <f>IF('（参考）配置計画表'!N156="","",'（参考）配置計画表'!N156)</f>
        <v/>
      </c>
      <c r="O156" s="1131"/>
      <c r="P156" s="1132"/>
    </row>
    <row r="157" spans="2:16" ht="16.5" customHeight="1">
      <c r="B157" s="1130">
        <f t="shared" si="8"/>
        <v>143</v>
      </c>
      <c r="C157" s="1130" t="str">
        <f t="shared" si="9"/>
        <v/>
      </c>
      <c r="D157" s="707" t="str">
        <f>IF('（参考）配置計画表'!D157="","",'（参考）配置計画表'!D157)</f>
        <v/>
      </c>
      <c r="E157" s="707" t="str">
        <f>IF('（参考）配置計画表'!E157="","",'（参考）配置計画表'!E157)</f>
        <v/>
      </c>
      <c r="F157" s="707" t="str">
        <f>IF('（参考）配置計画表'!F157="","",'（参考）配置計画表'!F157)</f>
        <v/>
      </c>
      <c r="G157" s="1131"/>
      <c r="H157" s="1132"/>
      <c r="J157" s="1130">
        <f t="shared" si="10"/>
        <v>143</v>
      </c>
      <c r="K157" s="1130" t="str">
        <f t="shared" si="11"/>
        <v/>
      </c>
      <c r="L157" s="686" t="str">
        <f>IF('（参考）配置計画表'!L157="","",'（参考）配置計画表'!L157)</f>
        <v/>
      </c>
      <c r="M157" s="686" t="str">
        <f>IF('（参考）配置計画表'!M157="","",'（参考）配置計画表'!M157)</f>
        <v/>
      </c>
      <c r="N157" s="686" t="str">
        <f>IF('（参考）配置計画表'!N157="","",'（参考）配置計画表'!N157)</f>
        <v/>
      </c>
      <c r="O157" s="1131"/>
      <c r="P157" s="1132"/>
    </row>
    <row r="158" spans="2:16" ht="16.5" customHeight="1">
      <c r="B158" s="1130">
        <f t="shared" si="8"/>
        <v>144</v>
      </c>
      <c r="C158" s="1130" t="str">
        <f t="shared" si="9"/>
        <v/>
      </c>
      <c r="D158" s="707" t="str">
        <f>IF('（参考）配置計画表'!D158="","",'（参考）配置計画表'!D158)</f>
        <v/>
      </c>
      <c r="E158" s="707" t="str">
        <f>IF('（参考）配置計画表'!E158="","",'（参考）配置計画表'!E158)</f>
        <v/>
      </c>
      <c r="F158" s="707" t="str">
        <f>IF('（参考）配置計画表'!F158="","",'（参考）配置計画表'!F158)</f>
        <v/>
      </c>
      <c r="G158" s="1131"/>
      <c r="H158" s="1132"/>
      <c r="J158" s="1130">
        <f t="shared" si="10"/>
        <v>144</v>
      </c>
      <c r="K158" s="1130" t="str">
        <f t="shared" si="11"/>
        <v/>
      </c>
      <c r="L158" s="686" t="str">
        <f>IF('（参考）配置計画表'!L158="","",'（参考）配置計画表'!L158)</f>
        <v/>
      </c>
      <c r="M158" s="686" t="str">
        <f>IF('（参考）配置計画表'!M158="","",'（参考）配置計画表'!M158)</f>
        <v/>
      </c>
      <c r="N158" s="686" t="str">
        <f>IF('（参考）配置計画表'!N158="","",'（参考）配置計画表'!N158)</f>
        <v/>
      </c>
      <c r="O158" s="1131"/>
      <c r="P158" s="1132"/>
    </row>
    <row r="159" spans="2:16" ht="16.5" customHeight="1">
      <c r="B159" s="1130">
        <f t="shared" si="8"/>
        <v>145</v>
      </c>
      <c r="C159" s="1130" t="str">
        <f t="shared" si="9"/>
        <v/>
      </c>
      <c r="D159" s="707" t="str">
        <f>IF('（参考）配置計画表'!D159="","",'（参考）配置計画表'!D159)</f>
        <v/>
      </c>
      <c r="E159" s="707" t="str">
        <f>IF('（参考）配置計画表'!E159="","",'（参考）配置計画表'!E159)</f>
        <v/>
      </c>
      <c r="F159" s="707" t="str">
        <f>IF('（参考）配置計画表'!F159="","",'（参考）配置計画表'!F159)</f>
        <v/>
      </c>
      <c r="G159" s="1131"/>
      <c r="H159" s="1132"/>
      <c r="J159" s="1130">
        <f t="shared" si="10"/>
        <v>145</v>
      </c>
      <c r="K159" s="1130" t="str">
        <f t="shared" si="11"/>
        <v/>
      </c>
      <c r="L159" s="686" t="str">
        <f>IF('（参考）配置計画表'!L159="","",'（参考）配置計画表'!L159)</f>
        <v/>
      </c>
      <c r="M159" s="686" t="str">
        <f>IF('（参考）配置計画表'!M159="","",'（参考）配置計画表'!M159)</f>
        <v/>
      </c>
      <c r="N159" s="686" t="str">
        <f>IF('（参考）配置計画表'!N159="","",'（参考）配置計画表'!N159)</f>
        <v/>
      </c>
      <c r="O159" s="1131"/>
      <c r="P159" s="1132"/>
    </row>
    <row r="160" spans="2:16" ht="16.5" customHeight="1">
      <c r="B160" s="1130">
        <f t="shared" si="8"/>
        <v>146</v>
      </c>
      <c r="C160" s="1130" t="str">
        <f t="shared" si="9"/>
        <v/>
      </c>
      <c r="D160" s="707" t="str">
        <f>IF('（参考）配置計画表'!D160="","",'（参考）配置計画表'!D160)</f>
        <v/>
      </c>
      <c r="E160" s="707" t="str">
        <f>IF('（参考）配置計画表'!E160="","",'（参考）配置計画表'!E160)</f>
        <v/>
      </c>
      <c r="F160" s="707" t="str">
        <f>IF('（参考）配置計画表'!F160="","",'（参考）配置計画表'!F160)</f>
        <v/>
      </c>
      <c r="G160" s="1131"/>
      <c r="H160" s="1132"/>
      <c r="J160" s="1130">
        <f t="shared" si="10"/>
        <v>146</v>
      </c>
      <c r="K160" s="1130" t="str">
        <f t="shared" si="11"/>
        <v/>
      </c>
      <c r="L160" s="686" t="str">
        <f>IF('（参考）配置計画表'!L160="","",'（参考）配置計画表'!L160)</f>
        <v/>
      </c>
      <c r="M160" s="686" t="str">
        <f>IF('（参考）配置計画表'!M160="","",'（参考）配置計画表'!M160)</f>
        <v/>
      </c>
      <c r="N160" s="686" t="str">
        <f>IF('（参考）配置計画表'!N160="","",'（参考）配置計画表'!N160)</f>
        <v/>
      </c>
      <c r="O160" s="1131"/>
      <c r="P160" s="1132"/>
    </row>
    <row r="161" spans="2:16" ht="16.5" customHeight="1">
      <c r="B161" s="1130">
        <f t="shared" si="8"/>
        <v>147</v>
      </c>
      <c r="C161" s="1130" t="str">
        <f t="shared" si="9"/>
        <v/>
      </c>
      <c r="D161" s="707" t="str">
        <f>IF('（参考）配置計画表'!D161="","",'（参考）配置計画表'!D161)</f>
        <v/>
      </c>
      <c r="E161" s="707" t="str">
        <f>IF('（参考）配置計画表'!E161="","",'（参考）配置計画表'!E161)</f>
        <v/>
      </c>
      <c r="F161" s="707" t="str">
        <f>IF('（参考）配置計画表'!F161="","",'（参考）配置計画表'!F161)</f>
        <v/>
      </c>
      <c r="G161" s="1131"/>
      <c r="H161" s="1132"/>
      <c r="J161" s="1130">
        <f t="shared" si="10"/>
        <v>147</v>
      </c>
      <c r="K161" s="1130" t="str">
        <f t="shared" si="11"/>
        <v/>
      </c>
      <c r="L161" s="686" t="str">
        <f>IF('（参考）配置計画表'!L161="","",'（参考）配置計画表'!L161)</f>
        <v/>
      </c>
      <c r="M161" s="686" t="str">
        <f>IF('（参考）配置計画表'!M161="","",'（参考）配置計画表'!M161)</f>
        <v/>
      </c>
      <c r="N161" s="686" t="str">
        <f>IF('（参考）配置計画表'!N161="","",'（参考）配置計画表'!N161)</f>
        <v/>
      </c>
      <c r="O161" s="1131"/>
      <c r="P161" s="1132"/>
    </row>
    <row r="162" spans="2:16" ht="16.5" customHeight="1">
      <c r="B162" s="1130">
        <f t="shared" si="8"/>
        <v>148</v>
      </c>
      <c r="C162" s="1130" t="str">
        <f t="shared" si="9"/>
        <v/>
      </c>
      <c r="D162" s="707" t="str">
        <f>IF('（参考）配置計画表'!D162="","",'（参考）配置計画表'!D162)</f>
        <v/>
      </c>
      <c r="E162" s="707" t="str">
        <f>IF('（参考）配置計画表'!E162="","",'（参考）配置計画表'!E162)</f>
        <v/>
      </c>
      <c r="F162" s="707" t="str">
        <f>IF('（参考）配置計画表'!F162="","",'（参考）配置計画表'!F162)</f>
        <v/>
      </c>
      <c r="G162" s="1131"/>
      <c r="H162" s="1132"/>
      <c r="J162" s="1130">
        <f t="shared" si="10"/>
        <v>148</v>
      </c>
      <c r="K162" s="1130" t="str">
        <f t="shared" si="11"/>
        <v/>
      </c>
      <c r="L162" s="686" t="str">
        <f>IF('（参考）配置計画表'!L162="","",'（参考）配置計画表'!L162)</f>
        <v/>
      </c>
      <c r="M162" s="686" t="str">
        <f>IF('（参考）配置計画表'!M162="","",'（参考）配置計画表'!M162)</f>
        <v/>
      </c>
      <c r="N162" s="686" t="str">
        <f>IF('（参考）配置計画表'!N162="","",'（参考）配置計画表'!N162)</f>
        <v/>
      </c>
      <c r="O162" s="1131"/>
      <c r="P162" s="1132"/>
    </row>
    <row r="163" spans="2:16" ht="16.5" customHeight="1">
      <c r="B163" s="1130">
        <f t="shared" si="8"/>
        <v>149</v>
      </c>
      <c r="C163" s="1130" t="str">
        <f t="shared" si="9"/>
        <v/>
      </c>
      <c r="D163" s="707" t="str">
        <f>IF('（参考）配置計画表'!D163="","",'（参考）配置計画表'!D163)</f>
        <v/>
      </c>
      <c r="E163" s="707" t="str">
        <f>IF('（参考）配置計画表'!E163="","",'（参考）配置計画表'!E163)</f>
        <v/>
      </c>
      <c r="F163" s="707" t="str">
        <f>IF('（参考）配置計画表'!F163="","",'（参考）配置計画表'!F163)</f>
        <v/>
      </c>
      <c r="G163" s="1131"/>
      <c r="H163" s="1132"/>
      <c r="J163" s="1130">
        <f t="shared" si="10"/>
        <v>149</v>
      </c>
      <c r="K163" s="1130" t="str">
        <f t="shared" si="11"/>
        <v/>
      </c>
      <c r="L163" s="686" t="str">
        <f>IF('（参考）配置計画表'!L163="","",'（参考）配置計画表'!L163)</f>
        <v/>
      </c>
      <c r="M163" s="686" t="str">
        <f>IF('（参考）配置計画表'!M163="","",'（参考）配置計画表'!M163)</f>
        <v/>
      </c>
      <c r="N163" s="686" t="str">
        <f>IF('（参考）配置計画表'!N163="","",'（参考）配置計画表'!N163)</f>
        <v/>
      </c>
      <c r="O163" s="1131"/>
      <c r="P163" s="1132"/>
    </row>
    <row r="164" spans="2:16" ht="16.5" customHeight="1">
      <c r="B164" s="1130">
        <f t="shared" si="8"/>
        <v>150</v>
      </c>
      <c r="C164" s="1130" t="str">
        <f t="shared" si="9"/>
        <v/>
      </c>
      <c r="D164" s="707" t="str">
        <f>IF('（参考）配置計画表'!D164="","",'（参考）配置計画表'!D164)</f>
        <v/>
      </c>
      <c r="E164" s="707" t="str">
        <f>IF('（参考）配置計画表'!E164="","",'（参考）配置計画表'!E164)</f>
        <v/>
      </c>
      <c r="F164" s="707" t="str">
        <f>IF('（参考）配置計画表'!F164="","",'（参考）配置計画表'!F164)</f>
        <v/>
      </c>
      <c r="G164" s="1131"/>
      <c r="H164" s="1132"/>
      <c r="J164" s="1130">
        <f t="shared" si="10"/>
        <v>150</v>
      </c>
      <c r="K164" s="1130" t="str">
        <f t="shared" si="11"/>
        <v/>
      </c>
      <c r="L164" s="686" t="str">
        <f>IF('（参考）配置計画表'!L164="","",'（参考）配置計画表'!L164)</f>
        <v/>
      </c>
      <c r="M164" s="686" t="str">
        <f>IF('（参考）配置計画表'!M164="","",'（参考）配置計画表'!M164)</f>
        <v/>
      </c>
      <c r="N164" s="686" t="str">
        <f>IF('（参考）配置計画表'!N164="","",'（参考）配置計画表'!N164)</f>
        <v/>
      </c>
      <c r="O164" s="1131"/>
      <c r="P164" s="1132"/>
    </row>
    <row r="165" spans="2:16" ht="16.5" customHeight="1">
      <c r="B165" s="1130">
        <f t="shared" si="8"/>
        <v>151</v>
      </c>
      <c r="C165" s="1130" t="str">
        <f t="shared" si="9"/>
        <v/>
      </c>
      <c r="D165" s="707" t="str">
        <f>IF('（参考）配置計画表'!D165="","",'（参考）配置計画表'!D165)</f>
        <v/>
      </c>
      <c r="E165" s="707" t="str">
        <f>IF('（参考）配置計画表'!E165="","",'（参考）配置計画表'!E165)</f>
        <v/>
      </c>
      <c r="F165" s="707" t="str">
        <f>IF('（参考）配置計画表'!F165="","",'（参考）配置計画表'!F165)</f>
        <v/>
      </c>
      <c r="G165" s="1131"/>
      <c r="H165" s="1132"/>
      <c r="J165" s="1130">
        <f t="shared" si="10"/>
        <v>151</v>
      </c>
      <c r="K165" s="1130" t="str">
        <f t="shared" si="11"/>
        <v/>
      </c>
      <c r="L165" s="686" t="str">
        <f>IF('（参考）配置計画表'!L165="","",'（参考）配置計画表'!L165)</f>
        <v/>
      </c>
      <c r="M165" s="686" t="str">
        <f>IF('（参考）配置計画表'!M165="","",'（参考）配置計画表'!M165)</f>
        <v/>
      </c>
      <c r="N165" s="686" t="str">
        <f>IF('（参考）配置計画表'!N165="","",'（参考）配置計画表'!N165)</f>
        <v/>
      </c>
      <c r="O165" s="1131"/>
      <c r="P165" s="1132"/>
    </row>
    <row r="166" spans="2:16" ht="16.5" customHeight="1">
      <c r="B166" s="1130">
        <f t="shared" si="8"/>
        <v>152</v>
      </c>
      <c r="C166" s="1130" t="str">
        <f t="shared" si="9"/>
        <v/>
      </c>
      <c r="D166" s="707" t="str">
        <f>IF('（参考）配置計画表'!D166="","",'（参考）配置計画表'!D166)</f>
        <v/>
      </c>
      <c r="E166" s="707" t="str">
        <f>IF('（参考）配置計画表'!E166="","",'（参考）配置計画表'!E166)</f>
        <v/>
      </c>
      <c r="F166" s="707" t="str">
        <f>IF('（参考）配置計画表'!F166="","",'（参考）配置計画表'!F166)</f>
        <v/>
      </c>
      <c r="G166" s="1131"/>
      <c r="H166" s="1132"/>
      <c r="J166" s="1130">
        <f t="shared" si="10"/>
        <v>152</v>
      </c>
      <c r="K166" s="1130" t="str">
        <f t="shared" si="11"/>
        <v/>
      </c>
      <c r="L166" s="686" t="str">
        <f>IF('（参考）配置計画表'!L166="","",'（参考）配置計画表'!L166)</f>
        <v/>
      </c>
      <c r="M166" s="686" t="str">
        <f>IF('（参考）配置計画表'!M166="","",'（参考）配置計画表'!M166)</f>
        <v/>
      </c>
      <c r="N166" s="686" t="str">
        <f>IF('（参考）配置計画表'!N166="","",'（参考）配置計画表'!N166)</f>
        <v/>
      </c>
      <c r="O166" s="1131"/>
      <c r="P166" s="1132"/>
    </row>
    <row r="167" spans="2:16" ht="20.25" customHeight="1">
      <c r="D167" s="100">
        <f>COUNTIF(D14:D166,"●")</f>
        <v>0</v>
      </c>
      <c r="E167" s="190">
        <f>SUM(E14:E166)</f>
        <v>0</v>
      </c>
      <c r="L167" s="100">
        <f>COUNTIF(L14:L166,"●")</f>
        <v>0</v>
      </c>
      <c r="M167" s="190">
        <f>SUM(M14:M166)</f>
        <v>0</v>
      </c>
    </row>
  </sheetData>
  <mergeCells count="629">
    <mergeCell ref="B5:D5"/>
    <mergeCell ref="E5:F5"/>
    <mergeCell ref="B7:C9"/>
    <mergeCell ref="D7:G7"/>
    <mergeCell ref="B2:F2"/>
    <mergeCell ref="B4:D4"/>
    <mergeCell ref="E4:F4"/>
    <mergeCell ref="J13:K13"/>
    <mergeCell ref="O13:P13"/>
    <mergeCell ref="B14:C14"/>
    <mergeCell ref="G14:H14"/>
    <mergeCell ref="J14:K14"/>
    <mergeCell ref="O14:P14"/>
    <mergeCell ref="B13:C13"/>
    <mergeCell ref="G13:H13"/>
    <mergeCell ref="J7:K9"/>
    <mergeCell ref="L7:O7"/>
    <mergeCell ref="D8:G8"/>
    <mergeCell ref="L8:O8"/>
    <mergeCell ref="D9:G9"/>
    <mergeCell ref="L9:N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s>
  <phoneticPr fontId="6"/>
  <conditionalFormatting sqref="B14:C14">
    <cfRule type="expression" dxfId="7" priority="12">
      <formula>OR(WEEKDAY($B14)=7,WEEKDAY($B14)=1)</formula>
    </cfRule>
  </conditionalFormatting>
  <conditionalFormatting sqref="D14:F166">
    <cfRule type="expression" dxfId="6" priority="11">
      <formula>OR(WEEKDAY($B14)=7,WEEKDAY($B14)=1)</formula>
    </cfRule>
  </conditionalFormatting>
  <conditionalFormatting sqref="G14:H166">
    <cfRule type="expression" dxfId="5" priority="8">
      <formula>OR(WEEKDAY($B14)=7,WEEKDAY($B14)=1)</formula>
    </cfRule>
  </conditionalFormatting>
  <conditionalFormatting sqref="B15:C166">
    <cfRule type="expression" dxfId="4" priority="7">
      <formula>OR(WEEKDAY($B15)=7,WEEKDAY($B15)=1)</formula>
    </cfRule>
  </conditionalFormatting>
  <conditionalFormatting sqref="J15:K166">
    <cfRule type="expression" dxfId="3" priority="6">
      <formula>OR(WEEKDAY($J15)=7,WEEKDAY($J15)=1)</formula>
    </cfRule>
  </conditionalFormatting>
  <conditionalFormatting sqref="J14:K14">
    <cfRule type="expression" dxfId="2" priority="5">
      <formula>OR(WEEKDAY($J14)=7,WEEKDAY($J14)=1)</formula>
    </cfRule>
  </conditionalFormatting>
  <conditionalFormatting sqref="L14:N166">
    <cfRule type="expression" dxfId="1" priority="4">
      <formula>OR(WEEKDAY($J14)=7,WEEKDAY($J14)=1)</formula>
    </cfRule>
  </conditionalFormatting>
  <conditionalFormatting sqref="O14:P166">
    <cfRule type="expression" dxfId="0" priority="1">
      <formula>OR(WEEKDAY($J14)=7,WEEKDAY($J14)=1)</formula>
    </cfRule>
  </conditionalFormatting>
  <dataValidations count="3">
    <dataValidation type="list" allowBlank="1" showInputMessage="1" sqref="D14:F166 L14:N166" xr:uid="{00000000-0002-0000-1A00-000001000000}">
      <formula1>"●"</formula1>
    </dataValidation>
    <dataValidation imeMode="on" allowBlank="1" showInputMessage="1" showErrorMessage="1" sqref="G14:H166 O14:P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5"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pageSetUpPr fitToPage="1"/>
  </sheetPr>
  <dimension ref="A2:AA34"/>
  <sheetViews>
    <sheetView showGridLines="0" view="pageBreakPreview" zoomScale="90" zoomScaleNormal="100" zoomScaleSheetLayoutView="90" workbookViewId="0">
      <selection activeCell="E22" sqref="E22:Q24"/>
    </sheetView>
  </sheetViews>
  <sheetFormatPr defaultColWidth="9" defaultRowHeight="18" customHeight="1"/>
  <cols>
    <col min="1" max="1" width="4.7265625" style="57" customWidth="1"/>
    <col min="2" max="4" width="5.6328125" style="57" customWidth="1"/>
    <col min="5" max="16" width="4.7265625" style="57" customWidth="1"/>
    <col min="17" max="20" width="5.6328125" style="57" customWidth="1"/>
    <col min="21" max="16384" width="9" style="57"/>
  </cols>
  <sheetData>
    <row r="2" spans="1:27" ht="18" customHeight="1">
      <c r="O2" s="799" t="s">
        <v>153</v>
      </c>
      <c r="P2" s="799"/>
      <c r="Q2" s="799"/>
      <c r="R2" s="799"/>
    </row>
    <row r="3" spans="1:27" ht="18" customHeight="1">
      <c r="A3" s="2"/>
    </row>
    <row r="4" spans="1:27" ht="18" customHeight="1">
      <c r="A4" s="2" t="str">
        <f>基本情報!$E$5</f>
        <v>独立行政法人国際協力機構</v>
      </c>
    </row>
    <row r="5" spans="1:27" ht="18" customHeight="1">
      <c r="A5" s="2" t="str">
        <f>基本情報!$E$6</f>
        <v>○○センター　契約担当役</v>
      </c>
    </row>
    <row r="6" spans="1:27" ht="18" customHeight="1">
      <c r="A6" s="2" t="str">
        <f>基本情報!$E$7&amp;"　"&amp;基本情報!$E$8&amp;"　殿"</f>
        <v>所長　　殿</v>
      </c>
    </row>
    <row r="7" spans="1:27" ht="18" customHeight="1">
      <c r="A7" s="2"/>
    </row>
    <row r="9" spans="1:27" ht="18" customHeight="1">
      <c r="L9" s="57">
        <f>基本情報!$E$11</f>
        <v>0</v>
      </c>
    </row>
    <row r="10" spans="1:27" ht="18" customHeight="1">
      <c r="L10" s="57" t="str">
        <f>IF(基本情報!$E$12="","",基本情報!$E$12)</f>
        <v/>
      </c>
    </row>
    <row r="11" spans="1:27" ht="18" customHeight="1">
      <c r="L11" s="57" t="str">
        <f>基本情報!$E$13&amp;"　"&amp;基本情報!$E$14</f>
        <v>　</v>
      </c>
      <c r="R11" s="2" t="s">
        <v>154</v>
      </c>
    </row>
    <row r="12" spans="1:27" ht="18" customHeight="1">
      <c r="L12" s="57" t="s">
        <v>458</v>
      </c>
    </row>
    <row r="14" spans="1:27" ht="18" customHeight="1">
      <c r="A14" s="360" t="s">
        <v>519</v>
      </c>
      <c r="B14" s="361"/>
      <c r="C14" s="361"/>
      <c r="D14" s="361"/>
      <c r="E14" s="361"/>
      <c r="F14" s="361"/>
      <c r="G14" s="361"/>
      <c r="H14" s="361"/>
      <c r="I14" s="361"/>
      <c r="J14" s="361"/>
      <c r="K14" s="361"/>
      <c r="L14" s="361"/>
      <c r="M14" s="361"/>
      <c r="N14" s="361"/>
      <c r="O14" s="361"/>
      <c r="P14" s="361"/>
      <c r="Q14" s="361"/>
      <c r="R14" s="361"/>
    </row>
    <row r="16" spans="1:27" ht="18" customHeight="1">
      <c r="AA16" s="133"/>
    </row>
    <row r="17" spans="1:18" ht="36" customHeight="1">
      <c r="B17" s="1044" t="s">
        <v>520</v>
      </c>
      <c r="C17" s="1044"/>
      <c r="D17" s="1044"/>
      <c r="E17" s="1044"/>
      <c r="F17" s="1044"/>
      <c r="G17" s="1044"/>
      <c r="H17" s="1044"/>
      <c r="I17" s="1044"/>
      <c r="J17" s="1044"/>
      <c r="K17" s="1044"/>
      <c r="L17" s="1044"/>
      <c r="M17" s="1044"/>
      <c r="N17" s="1044"/>
      <c r="O17" s="1044"/>
      <c r="P17" s="1044"/>
      <c r="Q17" s="1044"/>
    </row>
    <row r="19" spans="1:18" ht="18" customHeight="1">
      <c r="A19" s="794" t="s">
        <v>161</v>
      </c>
      <c r="B19" s="794"/>
      <c r="C19" s="794"/>
      <c r="D19" s="794"/>
      <c r="E19" s="794"/>
      <c r="F19" s="794"/>
      <c r="G19" s="794"/>
      <c r="H19" s="794"/>
      <c r="I19" s="794"/>
      <c r="J19" s="794"/>
      <c r="K19" s="794"/>
      <c r="L19" s="794"/>
      <c r="M19" s="794"/>
      <c r="N19" s="794"/>
      <c r="O19" s="794"/>
      <c r="P19" s="794"/>
      <c r="Q19" s="794"/>
      <c r="R19" s="794"/>
    </row>
    <row r="22" spans="1:18" ht="18" customHeight="1">
      <c r="B22" s="802" t="s">
        <v>138</v>
      </c>
      <c r="C22" s="802"/>
      <c r="D22" s="802"/>
      <c r="E22" s="803" t="str">
        <f>基本情報!$E$17&amp;基本情報!$F$17&amp;"　"&amp;基本情報!$E$18&amp;基本情報!$F$18&amp;"「"&amp;基本情報!$E$19&amp;"」"</f>
        <v>年度　日系社会研修「」</v>
      </c>
      <c r="F22" s="803"/>
      <c r="G22" s="803"/>
      <c r="H22" s="803"/>
      <c r="I22" s="803"/>
      <c r="J22" s="803"/>
      <c r="K22" s="803"/>
      <c r="L22" s="803"/>
      <c r="M22" s="803"/>
      <c r="N22" s="803"/>
      <c r="O22" s="803"/>
      <c r="P22" s="803"/>
      <c r="Q22" s="803"/>
    </row>
    <row r="23" spans="1:18" ht="18" customHeight="1">
      <c r="C23" s="699"/>
      <c r="D23" s="699"/>
      <c r="E23" s="803"/>
      <c r="F23" s="803"/>
      <c r="G23" s="803"/>
      <c r="H23" s="803"/>
      <c r="I23" s="803"/>
      <c r="J23" s="803"/>
      <c r="K23" s="803"/>
      <c r="L23" s="803"/>
      <c r="M23" s="803"/>
      <c r="N23" s="803"/>
      <c r="O23" s="803"/>
      <c r="P23" s="803"/>
      <c r="Q23" s="803"/>
    </row>
    <row r="24" spans="1:18" ht="18" customHeight="1">
      <c r="C24" s="699"/>
      <c r="D24" s="699"/>
      <c r="E24" s="803"/>
      <c r="F24" s="803"/>
      <c r="G24" s="803"/>
      <c r="H24" s="803"/>
      <c r="I24" s="803"/>
      <c r="J24" s="803"/>
      <c r="K24" s="803"/>
      <c r="L24" s="803"/>
      <c r="M24" s="803"/>
      <c r="N24" s="803"/>
      <c r="O24" s="803"/>
      <c r="P24" s="803"/>
      <c r="Q24" s="803"/>
    </row>
    <row r="25" spans="1:18" ht="18" customHeight="1">
      <c r="B25" s="795" t="s">
        <v>521</v>
      </c>
      <c r="C25" s="795"/>
      <c r="D25" s="795"/>
      <c r="E25" s="1144"/>
      <c r="F25" s="1144"/>
      <c r="G25" s="1144"/>
      <c r="H25" s="1144"/>
      <c r="I25" s="1144"/>
      <c r="J25" s="1144"/>
      <c r="K25" s="1144"/>
      <c r="L25" s="1144"/>
      <c r="M25" s="1144"/>
      <c r="N25" s="1144"/>
      <c r="O25" s="1144"/>
      <c r="P25" s="1144"/>
      <c r="Q25" s="1144"/>
    </row>
    <row r="27" spans="1:18" ht="18" customHeight="1">
      <c r="B27" s="795" t="s">
        <v>522</v>
      </c>
      <c r="C27" s="795"/>
      <c r="D27" s="795"/>
      <c r="E27" s="1142"/>
      <c r="F27" s="1142"/>
      <c r="G27" s="1142"/>
      <c r="H27" s="1142"/>
      <c r="I27" s="1041" t="s">
        <v>523</v>
      </c>
      <c r="J27" s="1041"/>
      <c r="K27" s="1041"/>
      <c r="L27" s="1143"/>
      <c r="M27" s="1143"/>
      <c r="N27" s="1143"/>
      <c r="O27" s="701" t="s">
        <v>524</v>
      </c>
      <c r="P27" s="701"/>
      <c r="Q27" s="701"/>
    </row>
    <row r="29" spans="1:18" ht="18" customHeight="1">
      <c r="B29" s="795" t="s">
        <v>525</v>
      </c>
      <c r="C29" s="795"/>
      <c r="D29" s="795"/>
      <c r="E29" s="405"/>
      <c r="F29" s="701" t="s">
        <v>526</v>
      </c>
      <c r="G29" s="701"/>
      <c r="H29" s="701"/>
      <c r="I29" s="701"/>
      <c r="J29" s="701"/>
      <c r="K29" s="701"/>
      <c r="L29" s="701"/>
      <c r="M29" s="701"/>
      <c r="N29" s="701"/>
      <c r="O29" s="406"/>
      <c r="P29" s="406"/>
      <c r="Q29" s="406"/>
    </row>
    <row r="31" spans="1:18" ht="18" customHeight="1">
      <c r="B31" s="795" t="s">
        <v>527</v>
      </c>
      <c r="C31" s="795"/>
      <c r="D31" s="795"/>
      <c r="E31" s="1040">
        <v>0</v>
      </c>
      <c r="F31" s="1040"/>
      <c r="G31" s="1040"/>
      <c r="H31" s="701" t="s">
        <v>528</v>
      </c>
      <c r="I31" s="701"/>
      <c r="J31" s="701"/>
      <c r="K31" s="701"/>
      <c r="L31" s="701"/>
      <c r="M31" s="701"/>
      <c r="N31" s="701"/>
      <c r="O31" s="796">
        <v>0</v>
      </c>
      <c r="P31" s="796"/>
      <c r="Q31" s="796"/>
    </row>
    <row r="34" spans="18:18" ht="18" customHeight="1">
      <c r="R34" s="57" t="s">
        <v>167</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pageSetUpPr fitToPage="1"/>
  </sheetPr>
  <dimension ref="B2:AA61"/>
  <sheetViews>
    <sheetView showGridLines="0" view="pageBreakPreview" zoomScaleNormal="100" zoomScaleSheetLayoutView="100" workbookViewId="0">
      <selection activeCell="D39" sqref="D39"/>
    </sheetView>
  </sheetViews>
  <sheetFormatPr defaultRowHeight="13"/>
  <cols>
    <col min="1" max="1" width="2.36328125" style="363" customWidth="1"/>
    <col min="2" max="10" width="9.90625" style="363" customWidth="1"/>
    <col min="11" max="11" width="2" style="363" customWidth="1"/>
    <col min="12" max="254" width="9" style="363"/>
    <col min="255" max="255" width="2.36328125" style="363" customWidth="1"/>
    <col min="256" max="265" width="9" style="363"/>
    <col min="266" max="266" width="9.90625" style="363" customWidth="1"/>
    <col min="267" max="267" width="2" style="363" customWidth="1"/>
    <col min="268" max="510" width="9" style="363"/>
    <col min="511" max="511" width="2.36328125" style="363" customWidth="1"/>
    <col min="512" max="521" width="9" style="363"/>
    <col min="522" max="522" width="9.90625" style="363" customWidth="1"/>
    <col min="523" max="523" width="2" style="363" customWidth="1"/>
    <col min="524" max="766" width="9" style="363"/>
    <col min="767" max="767" width="2.36328125" style="363" customWidth="1"/>
    <col min="768" max="777" width="9" style="363"/>
    <col min="778" max="778" width="9.90625" style="363" customWidth="1"/>
    <col min="779" max="779" width="2" style="363" customWidth="1"/>
    <col min="780" max="1022" width="9" style="363"/>
    <col min="1023" max="1023" width="2.36328125" style="363" customWidth="1"/>
    <col min="1024" max="1033" width="9" style="363"/>
    <col min="1034" max="1034" width="9.90625" style="363" customWidth="1"/>
    <col min="1035" max="1035" width="2" style="363" customWidth="1"/>
    <col min="1036" max="1278" width="9" style="363"/>
    <col min="1279" max="1279" width="2.36328125" style="363" customWidth="1"/>
    <col min="1280" max="1289" width="9" style="363"/>
    <col min="1290" max="1290" width="9.90625" style="363" customWidth="1"/>
    <col min="1291" max="1291" width="2" style="363" customWidth="1"/>
    <col min="1292" max="1534" width="9" style="363"/>
    <col min="1535" max="1535" width="2.36328125" style="363" customWidth="1"/>
    <col min="1536" max="1545" width="9" style="363"/>
    <col min="1546" max="1546" width="9.90625" style="363" customWidth="1"/>
    <col min="1547" max="1547" width="2" style="363" customWidth="1"/>
    <col min="1548" max="1790" width="9" style="363"/>
    <col min="1791" max="1791" width="2.36328125" style="363" customWidth="1"/>
    <col min="1792" max="1801" width="9" style="363"/>
    <col min="1802" max="1802" width="9.90625" style="363" customWidth="1"/>
    <col min="1803" max="1803" width="2" style="363" customWidth="1"/>
    <col min="1804" max="2046" width="9" style="363"/>
    <col min="2047" max="2047" width="2.36328125" style="363" customWidth="1"/>
    <col min="2048" max="2057" width="9" style="363"/>
    <col min="2058" max="2058" width="9.90625" style="363" customWidth="1"/>
    <col min="2059" max="2059" width="2" style="363" customWidth="1"/>
    <col min="2060" max="2302" width="9" style="363"/>
    <col min="2303" max="2303" width="2.36328125" style="363" customWidth="1"/>
    <col min="2304" max="2313" width="9" style="363"/>
    <col min="2314" max="2314" width="9.90625" style="363" customWidth="1"/>
    <col min="2315" max="2315" width="2" style="363" customWidth="1"/>
    <col min="2316" max="2558" width="9" style="363"/>
    <col min="2559" max="2559" width="2.36328125" style="363" customWidth="1"/>
    <col min="2560" max="2569" width="9" style="363"/>
    <col min="2570" max="2570" width="9.90625" style="363" customWidth="1"/>
    <col min="2571" max="2571" width="2" style="363" customWidth="1"/>
    <col min="2572" max="2814" width="9" style="363"/>
    <col min="2815" max="2815" width="2.36328125" style="363" customWidth="1"/>
    <col min="2816" max="2825" width="9" style="363"/>
    <col min="2826" max="2826" width="9.90625" style="363" customWidth="1"/>
    <col min="2827" max="2827" width="2" style="363" customWidth="1"/>
    <col min="2828" max="3070" width="9" style="363"/>
    <col min="3071" max="3071" width="2.36328125" style="363" customWidth="1"/>
    <col min="3072" max="3081" width="9" style="363"/>
    <col min="3082" max="3082" width="9.90625" style="363" customWidth="1"/>
    <col min="3083" max="3083" width="2" style="363" customWidth="1"/>
    <col min="3084" max="3326" width="9" style="363"/>
    <col min="3327" max="3327" width="2.36328125" style="363" customWidth="1"/>
    <col min="3328" max="3337" width="9" style="363"/>
    <col min="3338" max="3338" width="9.90625" style="363" customWidth="1"/>
    <col min="3339" max="3339" width="2" style="363" customWidth="1"/>
    <col min="3340" max="3582" width="9" style="363"/>
    <col min="3583" max="3583" width="2.36328125" style="363" customWidth="1"/>
    <col min="3584" max="3593" width="9" style="363"/>
    <col min="3594" max="3594" width="9.90625" style="363" customWidth="1"/>
    <col min="3595" max="3595" width="2" style="363" customWidth="1"/>
    <col min="3596" max="3838" width="9" style="363"/>
    <col min="3839" max="3839" width="2.36328125" style="363" customWidth="1"/>
    <col min="3840" max="3849" width="9" style="363"/>
    <col min="3850" max="3850" width="9.90625" style="363" customWidth="1"/>
    <col min="3851" max="3851" width="2" style="363" customWidth="1"/>
    <col min="3852" max="4094" width="9" style="363"/>
    <col min="4095" max="4095" width="2.36328125" style="363" customWidth="1"/>
    <col min="4096" max="4105" width="9" style="363"/>
    <col min="4106" max="4106" width="9.90625" style="363" customWidth="1"/>
    <col min="4107" max="4107" width="2" style="363" customWidth="1"/>
    <col min="4108" max="4350" width="9" style="363"/>
    <col min="4351" max="4351" width="2.36328125" style="363" customWidth="1"/>
    <col min="4352" max="4361" width="9" style="363"/>
    <col min="4362" max="4362" width="9.90625" style="363" customWidth="1"/>
    <col min="4363" max="4363" width="2" style="363" customWidth="1"/>
    <col min="4364" max="4606" width="9" style="363"/>
    <col min="4607" max="4607" width="2.36328125" style="363" customWidth="1"/>
    <col min="4608" max="4617" width="9" style="363"/>
    <col min="4618" max="4618" width="9.90625" style="363" customWidth="1"/>
    <col min="4619" max="4619" width="2" style="363" customWidth="1"/>
    <col min="4620" max="4862" width="9" style="363"/>
    <col min="4863" max="4863" width="2.36328125" style="363" customWidth="1"/>
    <col min="4864" max="4873" width="9" style="363"/>
    <col min="4874" max="4874" width="9.90625" style="363" customWidth="1"/>
    <col min="4875" max="4875" width="2" style="363" customWidth="1"/>
    <col min="4876" max="5118" width="9" style="363"/>
    <col min="5119" max="5119" width="2.36328125" style="363" customWidth="1"/>
    <col min="5120" max="5129" width="9" style="363"/>
    <col min="5130" max="5130" width="9.90625" style="363" customWidth="1"/>
    <col min="5131" max="5131" width="2" style="363" customWidth="1"/>
    <col min="5132" max="5374" width="9" style="363"/>
    <col min="5375" max="5375" width="2.36328125" style="363" customWidth="1"/>
    <col min="5376" max="5385" width="9" style="363"/>
    <col min="5386" max="5386" width="9.90625" style="363" customWidth="1"/>
    <col min="5387" max="5387" width="2" style="363" customWidth="1"/>
    <col min="5388" max="5630" width="9" style="363"/>
    <col min="5631" max="5631" width="2.36328125" style="363" customWidth="1"/>
    <col min="5632" max="5641" width="9" style="363"/>
    <col min="5642" max="5642" width="9.90625" style="363" customWidth="1"/>
    <col min="5643" max="5643" width="2" style="363" customWidth="1"/>
    <col min="5644" max="5886" width="9" style="363"/>
    <col min="5887" max="5887" width="2.36328125" style="363" customWidth="1"/>
    <col min="5888" max="5897" width="9" style="363"/>
    <col min="5898" max="5898" width="9.90625" style="363" customWidth="1"/>
    <col min="5899" max="5899" width="2" style="363" customWidth="1"/>
    <col min="5900" max="6142" width="9" style="363"/>
    <col min="6143" max="6143" width="2.36328125" style="363" customWidth="1"/>
    <col min="6144" max="6153" width="9" style="363"/>
    <col min="6154" max="6154" width="9.90625" style="363" customWidth="1"/>
    <col min="6155" max="6155" width="2" style="363" customWidth="1"/>
    <col min="6156" max="6398" width="9" style="363"/>
    <col min="6399" max="6399" width="2.36328125" style="363" customWidth="1"/>
    <col min="6400" max="6409" width="9" style="363"/>
    <col min="6410" max="6410" width="9.90625" style="363" customWidth="1"/>
    <col min="6411" max="6411" width="2" style="363" customWidth="1"/>
    <col min="6412" max="6654" width="9" style="363"/>
    <col min="6655" max="6655" width="2.36328125" style="363" customWidth="1"/>
    <col min="6656" max="6665" width="9" style="363"/>
    <col min="6666" max="6666" width="9.90625" style="363" customWidth="1"/>
    <col min="6667" max="6667" width="2" style="363" customWidth="1"/>
    <col min="6668" max="6910" width="9" style="363"/>
    <col min="6911" max="6911" width="2.36328125" style="363" customWidth="1"/>
    <col min="6912" max="6921" width="9" style="363"/>
    <col min="6922" max="6922" width="9.90625" style="363" customWidth="1"/>
    <col min="6923" max="6923" width="2" style="363" customWidth="1"/>
    <col min="6924" max="7166" width="9" style="363"/>
    <col min="7167" max="7167" width="2.36328125" style="363" customWidth="1"/>
    <col min="7168" max="7177" width="9" style="363"/>
    <col min="7178" max="7178" width="9.90625" style="363" customWidth="1"/>
    <col min="7179" max="7179" width="2" style="363" customWidth="1"/>
    <col min="7180" max="7422" width="9" style="363"/>
    <col min="7423" max="7423" width="2.36328125" style="363" customWidth="1"/>
    <col min="7424" max="7433" width="9" style="363"/>
    <col min="7434" max="7434" width="9.90625" style="363" customWidth="1"/>
    <col min="7435" max="7435" width="2" style="363" customWidth="1"/>
    <col min="7436" max="7678" width="9" style="363"/>
    <col min="7679" max="7679" width="2.36328125" style="363" customWidth="1"/>
    <col min="7680" max="7689" width="9" style="363"/>
    <col min="7690" max="7690" width="9.90625" style="363" customWidth="1"/>
    <col min="7691" max="7691" width="2" style="363" customWidth="1"/>
    <col min="7692" max="7934" width="9" style="363"/>
    <col min="7935" max="7935" width="2.36328125" style="363" customWidth="1"/>
    <col min="7936" max="7945" width="9" style="363"/>
    <col min="7946" max="7946" width="9.90625" style="363" customWidth="1"/>
    <col min="7947" max="7947" width="2" style="363" customWidth="1"/>
    <col min="7948" max="8190" width="9" style="363"/>
    <col min="8191" max="8191" width="2.36328125" style="363" customWidth="1"/>
    <col min="8192" max="8201" width="9" style="363"/>
    <col min="8202" max="8202" width="9.90625" style="363" customWidth="1"/>
    <col min="8203" max="8203" width="2" style="363" customWidth="1"/>
    <col min="8204" max="8446" width="9" style="363"/>
    <col min="8447" max="8447" width="2.36328125" style="363" customWidth="1"/>
    <col min="8448" max="8457" width="9" style="363"/>
    <col min="8458" max="8458" width="9.90625" style="363" customWidth="1"/>
    <col min="8459" max="8459" width="2" style="363" customWidth="1"/>
    <col min="8460" max="8702" width="9" style="363"/>
    <col min="8703" max="8703" width="2.36328125" style="363" customWidth="1"/>
    <col min="8704" max="8713" width="9" style="363"/>
    <col min="8714" max="8714" width="9.90625" style="363" customWidth="1"/>
    <col min="8715" max="8715" width="2" style="363" customWidth="1"/>
    <col min="8716" max="8958" width="9" style="363"/>
    <col min="8959" max="8959" width="2.36328125" style="363" customWidth="1"/>
    <col min="8960" max="8969" width="9" style="363"/>
    <col min="8970" max="8970" width="9.90625" style="363" customWidth="1"/>
    <col min="8971" max="8971" width="2" style="363" customWidth="1"/>
    <col min="8972" max="9214" width="9" style="363"/>
    <col min="9215" max="9215" width="2.36328125" style="363" customWidth="1"/>
    <col min="9216" max="9225" width="9" style="363"/>
    <col min="9226" max="9226" width="9.90625" style="363" customWidth="1"/>
    <col min="9227" max="9227" width="2" style="363" customWidth="1"/>
    <col min="9228" max="9470" width="9" style="363"/>
    <col min="9471" max="9471" width="2.36328125" style="363" customWidth="1"/>
    <col min="9472" max="9481" width="9" style="363"/>
    <col min="9482" max="9482" width="9.90625" style="363" customWidth="1"/>
    <col min="9483" max="9483" width="2" style="363" customWidth="1"/>
    <col min="9484" max="9726" width="9" style="363"/>
    <col min="9727" max="9727" width="2.36328125" style="363" customWidth="1"/>
    <col min="9728" max="9737" width="9" style="363"/>
    <col min="9738" max="9738" width="9.90625" style="363" customWidth="1"/>
    <col min="9739" max="9739" width="2" style="363" customWidth="1"/>
    <col min="9740" max="9982" width="9" style="363"/>
    <col min="9983" max="9983" width="2.36328125" style="363" customWidth="1"/>
    <col min="9984" max="9993" width="9" style="363"/>
    <col min="9994" max="9994" width="9.90625" style="363" customWidth="1"/>
    <col min="9995" max="9995" width="2" style="363" customWidth="1"/>
    <col min="9996" max="10238" width="9" style="363"/>
    <col min="10239" max="10239" width="2.36328125" style="363" customWidth="1"/>
    <col min="10240" max="10249" width="9" style="363"/>
    <col min="10250" max="10250" width="9.90625" style="363" customWidth="1"/>
    <col min="10251" max="10251" width="2" style="363" customWidth="1"/>
    <col min="10252" max="10494" width="9" style="363"/>
    <col min="10495" max="10495" width="2.36328125" style="363" customWidth="1"/>
    <col min="10496" max="10505" width="9" style="363"/>
    <col min="10506" max="10506" width="9.90625" style="363" customWidth="1"/>
    <col min="10507" max="10507" width="2" style="363" customWidth="1"/>
    <col min="10508" max="10750" width="9" style="363"/>
    <col min="10751" max="10751" width="2.36328125" style="363" customWidth="1"/>
    <col min="10752" max="10761" width="9" style="363"/>
    <col min="10762" max="10762" width="9.90625" style="363" customWidth="1"/>
    <col min="10763" max="10763" width="2" style="363" customWidth="1"/>
    <col min="10764" max="11006" width="9" style="363"/>
    <col min="11007" max="11007" width="2.36328125" style="363" customWidth="1"/>
    <col min="11008" max="11017" width="9" style="363"/>
    <col min="11018" max="11018" width="9.90625" style="363" customWidth="1"/>
    <col min="11019" max="11019" width="2" style="363" customWidth="1"/>
    <col min="11020" max="11262" width="9" style="363"/>
    <col min="11263" max="11263" width="2.36328125" style="363" customWidth="1"/>
    <col min="11264" max="11273" width="9" style="363"/>
    <col min="11274" max="11274" width="9.90625" style="363" customWidth="1"/>
    <col min="11275" max="11275" width="2" style="363" customWidth="1"/>
    <col min="11276" max="11518" width="9" style="363"/>
    <col min="11519" max="11519" width="2.36328125" style="363" customWidth="1"/>
    <col min="11520" max="11529" width="9" style="363"/>
    <col min="11530" max="11530" width="9.90625" style="363" customWidth="1"/>
    <col min="11531" max="11531" width="2" style="363" customWidth="1"/>
    <col min="11532" max="11774" width="9" style="363"/>
    <col min="11775" max="11775" width="2.36328125" style="363" customWidth="1"/>
    <col min="11776" max="11785" width="9" style="363"/>
    <col min="11786" max="11786" width="9.90625" style="363" customWidth="1"/>
    <col min="11787" max="11787" width="2" style="363" customWidth="1"/>
    <col min="11788" max="12030" width="9" style="363"/>
    <col min="12031" max="12031" width="2.36328125" style="363" customWidth="1"/>
    <col min="12032" max="12041" width="9" style="363"/>
    <col min="12042" max="12042" width="9.90625" style="363" customWidth="1"/>
    <col min="12043" max="12043" width="2" style="363" customWidth="1"/>
    <col min="12044" max="12286" width="9" style="363"/>
    <col min="12287" max="12287" width="2.36328125" style="363" customWidth="1"/>
    <col min="12288" max="12297" width="9" style="363"/>
    <col min="12298" max="12298" width="9.90625" style="363" customWidth="1"/>
    <col min="12299" max="12299" width="2" style="363" customWidth="1"/>
    <col min="12300" max="12542" width="9" style="363"/>
    <col min="12543" max="12543" width="2.36328125" style="363" customWidth="1"/>
    <col min="12544" max="12553" width="9" style="363"/>
    <col min="12554" max="12554" width="9.90625" style="363" customWidth="1"/>
    <col min="12555" max="12555" width="2" style="363" customWidth="1"/>
    <col min="12556" max="12798" width="9" style="363"/>
    <col min="12799" max="12799" width="2.36328125" style="363" customWidth="1"/>
    <col min="12800" max="12809" width="9" style="363"/>
    <col min="12810" max="12810" width="9.90625" style="363" customWidth="1"/>
    <col min="12811" max="12811" width="2" style="363" customWidth="1"/>
    <col min="12812" max="13054" width="9" style="363"/>
    <col min="13055" max="13055" width="2.36328125" style="363" customWidth="1"/>
    <col min="13056" max="13065" width="9" style="363"/>
    <col min="13066" max="13066" width="9.90625" style="363" customWidth="1"/>
    <col min="13067" max="13067" width="2" style="363" customWidth="1"/>
    <col min="13068" max="13310" width="9" style="363"/>
    <col min="13311" max="13311" width="2.36328125" style="363" customWidth="1"/>
    <col min="13312" max="13321" width="9" style="363"/>
    <col min="13322" max="13322" width="9.90625" style="363" customWidth="1"/>
    <col min="13323" max="13323" width="2" style="363" customWidth="1"/>
    <col min="13324" max="13566" width="9" style="363"/>
    <col min="13567" max="13567" width="2.36328125" style="363" customWidth="1"/>
    <col min="13568" max="13577" width="9" style="363"/>
    <col min="13578" max="13578" width="9.90625" style="363" customWidth="1"/>
    <col min="13579" max="13579" width="2" style="363" customWidth="1"/>
    <col min="13580" max="13822" width="9" style="363"/>
    <col min="13823" max="13823" width="2.36328125" style="363" customWidth="1"/>
    <col min="13824" max="13833" width="9" style="363"/>
    <col min="13834" max="13834" width="9.90625" style="363" customWidth="1"/>
    <col min="13835" max="13835" width="2" style="363" customWidth="1"/>
    <col min="13836" max="14078" width="9" style="363"/>
    <col min="14079" max="14079" width="2.36328125" style="363" customWidth="1"/>
    <col min="14080" max="14089" width="9" style="363"/>
    <col min="14090" max="14090" width="9.90625" style="363" customWidth="1"/>
    <col min="14091" max="14091" width="2" style="363" customWidth="1"/>
    <col min="14092" max="14334" width="9" style="363"/>
    <col min="14335" max="14335" width="2.36328125" style="363" customWidth="1"/>
    <col min="14336" max="14345" width="9" style="363"/>
    <col min="14346" max="14346" width="9.90625" style="363" customWidth="1"/>
    <col min="14347" max="14347" width="2" style="363" customWidth="1"/>
    <col min="14348" max="14590" width="9" style="363"/>
    <col min="14591" max="14591" width="2.36328125" style="363" customWidth="1"/>
    <col min="14592" max="14601" width="9" style="363"/>
    <col min="14602" max="14602" width="9.90625" style="363" customWidth="1"/>
    <col min="14603" max="14603" width="2" style="363" customWidth="1"/>
    <col min="14604" max="14846" width="9" style="363"/>
    <col min="14847" max="14847" width="2.36328125" style="363" customWidth="1"/>
    <col min="14848" max="14857" width="9" style="363"/>
    <col min="14858" max="14858" width="9.90625" style="363" customWidth="1"/>
    <col min="14859" max="14859" width="2" style="363" customWidth="1"/>
    <col min="14860" max="15102" width="9" style="363"/>
    <col min="15103" max="15103" width="2.36328125" style="363" customWidth="1"/>
    <col min="15104" max="15113" width="9" style="363"/>
    <col min="15114" max="15114" width="9.90625" style="363" customWidth="1"/>
    <col min="15115" max="15115" width="2" style="363" customWidth="1"/>
    <col min="15116" max="15358" width="9" style="363"/>
    <col min="15359" max="15359" width="2.36328125" style="363" customWidth="1"/>
    <col min="15360" max="15369" width="9" style="363"/>
    <col min="15370" max="15370" width="9.90625" style="363" customWidth="1"/>
    <col min="15371" max="15371" width="2" style="363" customWidth="1"/>
    <col min="15372" max="15614" width="9" style="363"/>
    <col min="15615" max="15615" width="2.36328125" style="363" customWidth="1"/>
    <col min="15616" max="15625" width="9" style="363"/>
    <col min="15626" max="15626" width="9.90625" style="363" customWidth="1"/>
    <col min="15627" max="15627" width="2" style="363" customWidth="1"/>
    <col min="15628" max="15870" width="9" style="363"/>
    <col min="15871" max="15871" width="2.36328125" style="363" customWidth="1"/>
    <col min="15872" max="15881" width="9" style="363"/>
    <col min="15882" max="15882" width="9.90625" style="363" customWidth="1"/>
    <col min="15883" max="15883" width="2" style="363" customWidth="1"/>
    <col min="15884" max="16126" width="9" style="363"/>
    <col min="16127" max="16127" width="2.36328125" style="363" customWidth="1"/>
    <col min="16128" max="16137" width="9" style="363"/>
    <col min="16138" max="16138" width="9.90625" style="363" customWidth="1"/>
    <col min="16139" max="16139" width="2" style="363" customWidth="1"/>
    <col min="16140" max="16384" width="9" style="363"/>
  </cols>
  <sheetData>
    <row r="2" spans="2:27" ht="14.5" thickBot="1">
      <c r="B2" s="362" t="s">
        <v>529</v>
      </c>
      <c r="H2" s="364" t="s">
        <v>530</v>
      </c>
      <c r="I2" s="1145"/>
      <c r="J2" s="1145"/>
    </row>
    <row r="4" spans="2:27">
      <c r="B4" s="365"/>
      <c r="C4" s="366"/>
      <c r="D4" s="366"/>
      <c r="E4" s="366"/>
      <c r="F4" s="366"/>
      <c r="G4" s="366"/>
      <c r="H4" s="366"/>
      <c r="I4" s="366"/>
      <c r="J4" s="367"/>
    </row>
    <row r="5" spans="2:27">
      <c r="B5" s="368"/>
      <c r="J5" s="369"/>
    </row>
    <row r="6" spans="2:27">
      <c r="B6" s="368"/>
      <c r="J6" s="369"/>
    </row>
    <row r="7" spans="2:27">
      <c r="B7" s="368"/>
      <c r="J7" s="369"/>
    </row>
    <row r="8" spans="2:27">
      <c r="B8" s="368"/>
      <c r="J8" s="369"/>
    </row>
    <row r="9" spans="2:27">
      <c r="B9" s="368"/>
      <c r="J9" s="369"/>
    </row>
    <row r="10" spans="2:27">
      <c r="B10" s="368"/>
      <c r="J10" s="369"/>
    </row>
    <row r="11" spans="2:27">
      <c r="B11" s="368"/>
      <c r="J11" s="369"/>
    </row>
    <row r="12" spans="2:27">
      <c r="B12" s="368"/>
      <c r="J12" s="369"/>
    </row>
    <row r="13" spans="2:27">
      <c r="B13" s="368"/>
      <c r="J13" s="369"/>
    </row>
    <row r="14" spans="2:27">
      <c r="B14" s="368"/>
      <c r="J14" s="369"/>
    </row>
    <row r="15" spans="2:27">
      <c r="B15" s="368"/>
      <c r="J15" s="369"/>
    </row>
    <row r="16" spans="2:27">
      <c r="B16" s="368"/>
      <c r="J16" s="369"/>
      <c r="AA16" s="370"/>
    </row>
    <row r="17" spans="2:10">
      <c r="B17" s="368"/>
      <c r="J17" s="369"/>
    </row>
    <row r="18" spans="2:10">
      <c r="B18" s="368"/>
      <c r="J18" s="369"/>
    </row>
    <row r="19" spans="2:10">
      <c r="B19" s="368"/>
      <c r="J19" s="369"/>
    </row>
    <row r="20" spans="2:10">
      <c r="B20" s="368"/>
      <c r="J20" s="369"/>
    </row>
    <row r="21" spans="2:10">
      <c r="B21" s="368"/>
      <c r="J21" s="369"/>
    </row>
    <row r="22" spans="2:10">
      <c r="B22" s="368"/>
      <c r="J22" s="369"/>
    </row>
    <row r="23" spans="2:10">
      <c r="B23" s="368"/>
      <c r="J23" s="369"/>
    </row>
    <row r="24" spans="2:10">
      <c r="B24" s="368"/>
      <c r="J24" s="369"/>
    </row>
    <row r="25" spans="2:10">
      <c r="B25" s="368"/>
      <c r="J25" s="369"/>
    </row>
    <row r="26" spans="2:10">
      <c r="B26" s="368"/>
      <c r="J26" s="369"/>
    </row>
    <row r="27" spans="2:10">
      <c r="B27" s="368"/>
      <c r="J27" s="369"/>
    </row>
    <row r="28" spans="2:10">
      <c r="B28" s="368"/>
      <c r="J28" s="369"/>
    </row>
    <row r="29" spans="2:10">
      <c r="B29" s="368"/>
      <c r="J29" s="369"/>
    </row>
    <row r="30" spans="2:10">
      <c r="B30" s="368"/>
      <c r="J30" s="369"/>
    </row>
    <row r="31" spans="2:10">
      <c r="B31" s="368"/>
      <c r="J31" s="369"/>
    </row>
    <row r="32" spans="2:10">
      <c r="B32" s="368"/>
      <c r="J32" s="369"/>
    </row>
    <row r="33" spans="2:10">
      <c r="B33" s="368"/>
      <c r="J33" s="369"/>
    </row>
    <row r="34" spans="2:10">
      <c r="B34" s="368"/>
      <c r="J34" s="369"/>
    </row>
    <row r="35" spans="2:10">
      <c r="B35" s="368"/>
      <c r="J35" s="369"/>
    </row>
    <row r="36" spans="2:10">
      <c r="B36" s="368"/>
      <c r="J36" s="369"/>
    </row>
    <row r="37" spans="2:10">
      <c r="B37" s="368"/>
      <c r="J37" s="369"/>
    </row>
    <row r="38" spans="2:10">
      <c r="B38" s="368"/>
      <c r="J38" s="369"/>
    </row>
    <row r="39" spans="2:10">
      <c r="B39" s="368"/>
      <c r="J39" s="369"/>
    </row>
    <row r="40" spans="2:10">
      <c r="B40" s="368"/>
      <c r="J40" s="369"/>
    </row>
    <row r="41" spans="2:10">
      <c r="B41" s="368"/>
      <c r="J41" s="369"/>
    </row>
    <row r="42" spans="2:10">
      <c r="B42" s="368"/>
      <c r="J42" s="369"/>
    </row>
    <row r="43" spans="2:10">
      <c r="B43" s="368"/>
      <c r="J43" s="369"/>
    </row>
    <row r="44" spans="2:10">
      <c r="B44" s="368"/>
      <c r="J44" s="369"/>
    </row>
    <row r="45" spans="2:10">
      <c r="B45" s="368"/>
      <c r="J45" s="369"/>
    </row>
    <row r="46" spans="2:10">
      <c r="B46" s="368"/>
      <c r="J46" s="369"/>
    </row>
    <row r="47" spans="2:10">
      <c r="B47" s="368"/>
      <c r="J47" s="369"/>
    </row>
    <row r="48" spans="2:10">
      <c r="B48" s="368"/>
      <c r="J48" s="369"/>
    </row>
    <row r="49" spans="2:10">
      <c r="B49" s="368"/>
      <c r="J49" s="369"/>
    </row>
    <row r="50" spans="2:10">
      <c r="B50" s="368"/>
      <c r="J50" s="369"/>
    </row>
    <row r="51" spans="2:10">
      <c r="B51" s="368"/>
      <c r="J51" s="369"/>
    </row>
    <row r="52" spans="2:10">
      <c r="B52" s="368"/>
      <c r="J52" s="369"/>
    </row>
    <row r="53" spans="2:10">
      <c r="B53" s="368"/>
      <c r="J53" s="369"/>
    </row>
    <row r="54" spans="2:10">
      <c r="B54" s="368"/>
      <c r="J54" s="369"/>
    </row>
    <row r="55" spans="2:10">
      <c r="B55" s="368"/>
      <c r="J55" s="369"/>
    </row>
    <row r="56" spans="2:10">
      <c r="B56" s="368"/>
      <c r="J56" s="369"/>
    </row>
    <row r="57" spans="2:10">
      <c r="B57" s="368"/>
      <c r="J57" s="369"/>
    </row>
    <row r="58" spans="2:10">
      <c r="B58" s="368"/>
      <c r="J58" s="369"/>
    </row>
    <row r="59" spans="2:10">
      <c r="B59" s="368"/>
      <c r="J59" s="369"/>
    </row>
    <row r="60" spans="2:10">
      <c r="B60" s="368"/>
      <c r="J60" s="369"/>
    </row>
    <row r="61" spans="2:10">
      <c r="B61" s="371"/>
      <c r="C61" s="372"/>
      <c r="D61" s="372"/>
      <c r="E61" s="372"/>
      <c r="F61" s="372"/>
      <c r="G61" s="372"/>
      <c r="H61" s="372"/>
      <c r="I61" s="372"/>
      <c r="J61" s="373"/>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0" ma:contentTypeDescription="Create a new document." ma:contentTypeScope="" ma:versionID="ffdc353ecb6d7f7d874a5271c4d678a1">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0945ff10aebb9ee96a26d7fc1c701611"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1C7A98-F7DD-436E-A52D-BB737ED20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CF643-4E4F-40E5-B304-5E4CB0C384D2}">
  <ds:schemaRefs>
    <ds:schemaRef ds:uri="http://schemas.microsoft.com/office/2006/metadata/properties"/>
    <ds:schemaRef ds:uri="http://schemas.microsoft.com/office/infopath/2007/PartnerControls"/>
    <ds:schemaRef ds:uri="eaf0e0e1-d8cb-499b-a144-081af81390aa"/>
    <ds:schemaRef ds:uri="3218f1d2-41fa-49fd-9b1d-5e37eef849e3"/>
    <ds:schemaRef ds:uri="http://schemas.microsoft.com/sharepoint/v3"/>
  </ds:schemaRefs>
</ds:datastoreItem>
</file>

<file path=customXml/itemProps3.xml><?xml version="1.0" encoding="utf-8"?>
<ds:datastoreItem xmlns:ds="http://schemas.openxmlformats.org/officeDocument/2006/customXml" ds:itemID="{59A783E6-6B80-44DC-99A2-A036BDD446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29</vt:i4>
      </vt:variant>
      <vt:variant>
        <vt:lpstr>名前付き一覧</vt:lpstr>
      </vt:variant>
      <vt:variant>
        <vt:i4>115</vt:i4>
      </vt:variant>
    </vt:vector>
  </HeadingPairs>
  <TitlesOfParts>
    <vt:vector size="144" baseType="lpstr">
      <vt:lpstr>◆入力について◆ </vt:lpstr>
      <vt:lpstr>2024単価表</vt:lpstr>
      <vt:lpstr>基本情報</vt:lpstr>
      <vt:lpstr>表紙・見積書</vt:lpstr>
      <vt:lpstr>【1】見・契</vt:lpstr>
      <vt:lpstr>【2】見・契</vt:lpstr>
      <vt:lpstr>【3】見・契</vt:lpstr>
      <vt:lpstr>【4】見・契</vt:lpstr>
      <vt:lpstr>【5】見・契</vt:lpstr>
      <vt:lpstr>【6】見・契</vt:lpstr>
      <vt:lpstr>【7】見・契</vt:lpstr>
      <vt:lpstr>(参考)人日積算</vt:lpstr>
      <vt:lpstr>（参考）配置計画表</vt:lpstr>
      <vt:lpstr>請求書(概算)</vt:lpstr>
      <vt:lpstr>【1】概算</vt:lpstr>
      <vt:lpstr>請求書（戻入）</vt:lpstr>
      <vt:lpstr>請求書(追給・ゼロ精算・確定払)</vt:lpstr>
      <vt:lpstr>表紙・経費精算報告書</vt:lpstr>
      <vt:lpstr>【1】精</vt:lpstr>
      <vt:lpstr>流用計算表(打合簿なし)</vt:lpstr>
      <vt:lpstr>【2】精</vt:lpstr>
      <vt:lpstr>【3】精</vt:lpstr>
      <vt:lpstr>【4】精</vt:lpstr>
      <vt:lpstr>【5】精</vt:lpstr>
      <vt:lpstr>【6】精</vt:lpstr>
      <vt:lpstr>【7】精</vt:lpstr>
      <vt:lpstr>【7-1】精</vt:lpstr>
      <vt:lpstr>損料請求書</vt:lpstr>
      <vt:lpstr>証書貼付台紙</vt:lpstr>
      <vt:lpstr>_４_講師謝金</vt:lpstr>
      <vt:lpstr>【2】見・契_一般謝金</vt:lpstr>
      <vt:lpstr>【2】見・契_検討会等参加謝金</vt:lpstr>
      <vt:lpstr>【2】見・契_見学謝金</vt:lpstr>
      <vt:lpstr>【2】見・契_原稿謝金</vt:lpstr>
      <vt:lpstr>【2】見・契_講師謝金</vt:lpstr>
      <vt:lpstr>【2】見・契_講習料</vt:lpstr>
      <vt:lpstr>【2】精算_一般謝金</vt:lpstr>
      <vt:lpstr>【2】精算_検討会等参加謝金</vt:lpstr>
      <vt:lpstr>【2】精算_見学謝金</vt:lpstr>
      <vt:lpstr>【2】精算_原稿謝金</vt:lpstr>
      <vt:lpstr>【2】精算_講師謝金</vt:lpstr>
      <vt:lpstr>【2】精算_講習料</vt:lpstr>
      <vt:lpstr>【3】見・契_研修旅費</vt:lpstr>
      <vt:lpstr>【3】精算_研修旅費</vt:lpstr>
      <vt:lpstr>【4】見・契_交通費</vt:lpstr>
      <vt:lpstr>【4】精算_交通費</vt:lpstr>
      <vt:lpstr>【5】見・契_航空賃</vt:lpstr>
      <vt:lpstr>【5】見・契_講師謝金</vt:lpstr>
      <vt:lpstr>【5】見・契_国外講師招聘費</vt:lpstr>
      <vt:lpstr>【5】見・契_内国旅費</vt:lpstr>
      <vt:lpstr>【5】見・契_本邦滞在費</vt:lpstr>
      <vt:lpstr>【5】精算_航空賃</vt:lpstr>
      <vt:lpstr>【5】精算_講師謝金</vt:lpstr>
      <vt:lpstr>【5】精算_国外講師招聘費</vt:lpstr>
      <vt:lpstr>【5】精算_内国旅費</vt:lpstr>
      <vt:lpstr>【5】精算_本邦滞在費</vt:lpstr>
      <vt:lpstr>【6】見・契_会議費</vt:lpstr>
      <vt:lpstr>【6】見・契_教材費</vt:lpstr>
      <vt:lpstr>【6】見・契_研修諸経費</vt:lpstr>
      <vt:lpstr>【6】見・契_施設機材借料損料</vt:lpstr>
      <vt:lpstr>【6】見・契_施設入場料</vt:lpstr>
      <vt:lpstr>【6】見・契_資材費</vt:lpstr>
      <vt:lpstr>【6】見・契_損害保険料</vt:lpstr>
      <vt:lpstr>【6】見・契_通訳傭上費</vt:lpstr>
      <vt:lpstr>【6】精算_会議費</vt:lpstr>
      <vt:lpstr>【6】精算_教材費</vt:lpstr>
      <vt:lpstr>【6】精算_研修諸経費</vt:lpstr>
      <vt:lpstr>【6】精算_施設機材借料損料</vt:lpstr>
      <vt:lpstr>【6】精算_施設入場料</vt:lpstr>
      <vt:lpstr>【6】精算_資材費</vt:lpstr>
      <vt:lpstr>【6】精算_損害保険料</vt:lpstr>
      <vt:lpstr>【6】精算_通訳傭上費</vt:lpstr>
      <vt:lpstr>【7】見・契_業務管理費</vt:lpstr>
      <vt:lpstr>【7】見・契_業務人件費</vt:lpstr>
      <vt:lpstr>【7】見・契_業務人件費・業務管理費</vt:lpstr>
      <vt:lpstr>【7】精算_業務管理費</vt:lpstr>
      <vt:lpstr>【7】精算_業務人件費</vt:lpstr>
      <vt:lpstr>【7】精算_業務人件費・業務管理費</vt:lpstr>
      <vt:lpstr>【8】精算_業務従事者配置実績表</vt:lpstr>
      <vt:lpstr>【別紙１】経費内訳書_精算</vt:lpstr>
      <vt:lpstr>【別紙２】一般謝金_見積・契約</vt:lpstr>
      <vt:lpstr>【別紙２】一般謝金_精算</vt:lpstr>
      <vt:lpstr>【別紙３】研修旅費_見積・契約</vt:lpstr>
      <vt:lpstr>【別紙３】研修旅費_精算</vt:lpstr>
      <vt:lpstr>【別紙４】交通費_見積・契約</vt:lpstr>
      <vt:lpstr>【別紙４】交通費_精算</vt:lpstr>
      <vt:lpstr>【別紙５】国外講師招聘費_見積・契約</vt:lpstr>
      <vt:lpstr>【別紙５】国外講師招聘費_精算</vt:lpstr>
      <vt:lpstr>【別紙６】研修諸経費_見積・契約</vt:lpstr>
      <vt:lpstr>【別紙６】研修諸経費_精算</vt:lpstr>
      <vt:lpstr>【別紙７】業務人件費・業務管理費_見積・契約</vt:lpstr>
      <vt:lpstr>【別紙７】業務人件費・業務管理費_精算</vt:lpstr>
      <vt:lpstr>【別紙８】業務従事者配置計画表_精算</vt:lpstr>
      <vt:lpstr>'(参考)人日積算'!Print_Area</vt:lpstr>
      <vt:lpstr>'（参考）配置計画表'!Print_Area</vt:lpstr>
      <vt:lpstr>【1】概算!Print_Area</vt:lpstr>
      <vt:lpstr>【1】見・契!Print_Area</vt:lpstr>
      <vt:lpstr>【1】精!Print_Area</vt:lpstr>
      <vt:lpstr>【2】見・契!Print_Area</vt:lpstr>
      <vt:lpstr>【2】精!Print_Area</vt:lpstr>
      <vt:lpstr>【3】見・契!Print_Area</vt:lpstr>
      <vt:lpstr>【3】精!Print_Area</vt:lpstr>
      <vt:lpstr>【4】見・契!Print_Area</vt:lpstr>
      <vt:lpstr>【4】精!Print_Area</vt:lpstr>
      <vt:lpstr>【5】見・契!Print_Area</vt:lpstr>
      <vt:lpstr>【5】精!Print_Area</vt:lpstr>
      <vt:lpstr>【6】見・契!Print_Area</vt:lpstr>
      <vt:lpstr>【6】精!Print_Area</vt:lpstr>
      <vt:lpstr>【7】見・契!Print_Area</vt:lpstr>
      <vt:lpstr>【7】精!Print_Area</vt:lpstr>
      <vt:lpstr>'【7-1】精'!Print_Area</vt:lpstr>
      <vt:lpstr>'◆入力について◆ '!Print_Area</vt:lpstr>
      <vt:lpstr>'請求書(概算)'!Print_Area</vt:lpstr>
      <vt:lpstr>'請求書(追給・ゼロ精算・確定払)'!Print_Area</vt:lpstr>
      <vt:lpstr>'請求書（戻入）'!Print_Area</vt:lpstr>
      <vt:lpstr>損料請求書!Print_Area</vt:lpstr>
      <vt:lpstr>表紙・経費精算報告書!Print_Area</vt:lpstr>
      <vt:lpstr>表紙・見積書!Print_Area</vt:lpstr>
      <vt:lpstr>'流用計算表(打合簿なし)'!Print_Area</vt:lpstr>
      <vt:lpstr>【2】見・契!Print_Titles</vt:lpstr>
      <vt:lpstr>【2】精!Print_Titles</vt:lpstr>
      <vt:lpstr>【3】見・契!Print_Titles</vt:lpstr>
      <vt:lpstr>【3】精!Print_Titles</vt:lpstr>
      <vt:lpstr>【4】見・契!Print_Titles</vt:lpstr>
      <vt:lpstr>【4】精!Print_Titles</vt:lpstr>
      <vt:lpstr>【5】見・契!Print_Titles</vt:lpstr>
      <vt:lpstr>【5】精!Print_Titles</vt:lpstr>
      <vt:lpstr>【6】見・契!Print_Titles</vt:lpstr>
      <vt:lpstr>【6】精!Print_Titles</vt:lpstr>
      <vt:lpstr>'【7-1】精'!Print_Titles</vt:lpstr>
      <vt:lpstr>概算払い経費内訳書</vt:lpstr>
      <vt:lpstr>概算払い請求書</vt:lpstr>
      <vt:lpstr>基本情報</vt:lpstr>
      <vt:lpstr>見・契_経費内訳書</vt:lpstr>
      <vt:lpstr>証書貼付用台紙</vt:lpstr>
      <vt:lpstr>人日積算</vt:lpstr>
      <vt:lpstr>精算_経費内訳書</vt:lpstr>
      <vt:lpstr>'請求書（戻入）'!請求書_追給</vt:lpstr>
      <vt:lpstr>請求書_追給</vt:lpstr>
      <vt:lpstr>損料請求書</vt:lpstr>
      <vt:lpstr>表紙・経費精算報告書</vt:lpstr>
      <vt:lpstr>表紙・見積書</vt:lpstr>
      <vt:lpstr>流用計算表</vt:lpstr>
      <vt:lpstr>流用計算表_打合簿なし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2024-07-10T07:00:10Z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