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yasukis/Desktop/主流化/計算シート修正版0225/"/>
    </mc:Choice>
  </mc:AlternateContent>
  <xr:revisionPtr revIDLastSave="0" documentId="13_ncr:1_{F5CE0786-E65E-684E-9DDE-356167E8B7F4}" xr6:coauthVersionLast="47" xr6:coauthVersionMax="47" xr10:uidLastSave="{00000000-0000-0000-0000-000000000000}"/>
  <bookViews>
    <workbookView xWindow="0" yWindow="680" windowWidth="33440" windowHeight="27720" tabRatio="808" xr2:uid="{00000000-000D-0000-FFFF-FFFF00000000}"/>
  </bookViews>
  <sheets>
    <sheet name="Inputs &amp; Outputs" sheetId="43" r:id="rId1"/>
    <sheet name="Calculations" sheetId="44" r:id="rId2"/>
    <sheet name="calc_MD" sheetId="45" r:id="rId3"/>
  </sheets>
  <definedNames>
    <definedName name="_xlnm.Print_Area" localSheetId="1">Calculations!$A$1:$F$32</definedName>
    <definedName name="_xlnm.Print_Area" localSheetId="0">'Inputs &amp; Outputs'!$A$1:$F$65</definedName>
    <definedName name="化石燃料種別1" localSheetId="1">#REF!</definedName>
    <definedName name="化石燃料種別1" localSheetId="0">#REF!</definedName>
    <definedName name="化石燃料種別1">#REF!</definedName>
    <definedName name="化石燃料種別2" localSheetId="1">#REF!</definedName>
    <definedName name="化石燃料種別2" localSheetId="0">#REF!</definedName>
    <definedName name="化石燃料種別2">#REF!</definedName>
    <definedName name="化石燃料種別3" localSheetId="1">#REF!</definedName>
    <definedName name="化石燃料種別3" localSheetId="0">#REF!</definedName>
    <definedName name="化石燃料種別3">#REF!</definedName>
    <definedName name="係数種別1" localSheetId="1">#REF!</definedName>
    <definedName name="係数種別1" localSheetId="0">#REF!</definedName>
    <definedName name="係数種別1">#REF!</definedName>
    <definedName name="係数種別2" localSheetId="1">#REF!</definedName>
    <definedName name="係数種別2" localSheetId="0">#REF!</definedName>
    <definedName name="係数種別2">#REF!</definedName>
    <definedName name="係数種別3" localSheetId="1">#REF!</definedName>
    <definedName name="係数種別3" localSheetId="0">#REF!</definedName>
    <definedName name="係数種別3">#REF!</definedName>
    <definedName name="植物種別1" localSheetId="1">#REF!</definedName>
    <definedName name="植物種別1" localSheetId="0">#REF!</definedName>
    <definedName name="植物種別1">#REF!</definedName>
    <definedName name="植物種別3" localSheetId="1">#REF!</definedName>
    <definedName name="植物種別3" localSheetId="0">#REF!</definedName>
    <definedName name="植物種別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2" i="45" l="1"/>
  <c r="D63" i="45"/>
  <c r="D64" i="45"/>
  <c r="D65" i="45"/>
  <c r="D66" i="45"/>
  <c r="A3" i="45" l="1"/>
  <c r="B3" i="45"/>
  <c r="D69" i="45"/>
  <c r="D37" i="45"/>
  <c r="D38" i="45"/>
  <c r="D58" i="45"/>
  <c r="D60" i="45"/>
  <c r="D59" i="45"/>
  <c r="D67" i="45"/>
  <c r="D44" i="45"/>
  <c r="D50" i="45"/>
  <c r="AD16" i="45" s="1"/>
  <c r="D39" i="45"/>
  <c r="D45" i="45"/>
  <c r="D40" i="45"/>
  <c r="D46" i="45"/>
  <c r="D41" i="45"/>
  <c r="D47" i="45"/>
  <c r="D42" i="45"/>
  <c r="D43" i="45"/>
  <c r="D57" i="45"/>
  <c r="D70" i="45"/>
  <c r="D61" i="45"/>
  <c r="D51" i="45"/>
  <c r="AF17" i="45" s="1"/>
  <c r="D52" i="45"/>
  <c r="F18" i="45" s="1"/>
  <c r="D53" i="45"/>
  <c r="AA19" i="45" s="1"/>
  <c r="D54" i="45"/>
  <c r="G20" i="45" s="1"/>
  <c r="D55" i="45"/>
  <c r="Y21" i="45" s="1"/>
  <c r="D48" i="45"/>
  <c r="D49" i="45"/>
  <c r="C27" i="45"/>
  <c r="C26" i="45"/>
  <c r="C25" i="45"/>
  <c r="C24" i="45"/>
  <c r="C23" i="45"/>
  <c r="C22" i="45"/>
  <c r="C21" i="45"/>
  <c r="C20" i="45"/>
  <c r="C19" i="45"/>
  <c r="C18" i="45"/>
  <c r="C17" i="45"/>
  <c r="C16" i="45"/>
  <c r="C15" i="45"/>
  <c r="C14" i="45"/>
  <c r="C13" i="45"/>
  <c r="C12" i="45"/>
  <c r="C11" i="45"/>
  <c r="C10" i="45"/>
  <c r="C9" i="45"/>
  <c r="C8" i="45"/>
  <c r="C7" i="45"/>
  <c r="C6" i="45"/>
  <c r="C5" i="45"/>
  <c r="C4" i="45"/>
  <c r="C32" i="44"/>
  <c r="C31" i="44"/>
  <c r="C30" i="44"/>
  <c r="C28" i="44"/>
  <c r="C27" i="44"/>
  <c r="C24" i="44"/>
  <c r="C23" i="44"/>
  <c r="C22" i="44"/>
  <c r="C20" i="44"/>
  <c r="C19" i="44"/>
  <c r="C17" i="44"/>
  <c r="C16" i="44"/>
  <c r="E22" i="44"/>
  <c r="E23" i="44"/>
  <c r="E24" i="44"/>
  <c r="B7" i="44"/>
  <c r="B4" i="44"/>
  <c r="F23" i="44"/>
  <c r="E27" i="44"/>
  <c r="E28" i="44"/>
  <c r="E30" i="44"/>
  <c r="E31" i="44"/>
  <c r="E32" i="44"/>
  <c r="E17" i="44"/>
  <c r="E16" i="44"/>
  <c r="E19" i="44"/>
  <c r="E20" i="44"/>
  <c r="F22" i="44"/>
  <c r="I3" i="45" l="1"/>
  <c r="AF16" i="45"/>
  <c r="I5" i="45"/>
  <c r="I11" i="45" s="1"/>
  <c r="AE16" i="45"/>
  <c r="AB3" i="45"/>
  <c r="AB4" i="45" s="1"/>
  <c r="AB10" i="45" s="1"/>
  <c r="AB20" i="45"/>
  <c r="X16" i="45"/>
  <c r="AG16" i="45"/>
  <c r="X3" i="45"/>
  <c r="X6" i="45" s="1"/>
  <c r="X12" i="45" s="1"/>
  <c r="N3" i="45"/>
  <c r="N4" i="45" s="1"/>
  <c r="N10" i="45" s="1"/>
  <c r="R3" i="45"/>
  <c r="R6" i="45" s="1"/>
  <c r="R12" i="45" s="1"/>
  <c r="AF3" i="45"/>
  <c r="AF7" i="45" s="1"/>
  <c r="AF13" i="45" s="1"/>
  <c r="AE3" i="45"/>
  <c r="AE5" i="45" s="1"/>
  <c r="AE11" i="45" s="1"/>
  <c r="D3" i="45"/>
  <c r="D5" i="45" s="1"/>
  <c r="D11" i="45" s="1"/>
  <c r="V3" i="45"/>
  <c r="V8" i="45" s="1"/>
  <c r="V14" i="45" s="1"/>
  <c r="L3" i="45"/>
  <c r="L5" i="45" s="1"/>
  <c r="L11" i="45" s="1"/>
  <c r="J3" i="45"/>
  <c r="J4" i="45" s="1"/>
  <c r="J10" i="45" s="1"/>
  <c r="U3" i="45"/>
  <c r="U6" i="45" s="1"/>
  <c r="U12" i="45" s="1"/>
  <c r="T3" i="45"/>
  <c r="T6" i="45" s="1"/>
  <c r="T12" i="45" s="1"/>
  <c r="I9" i="45"/>
  <c r="I15" i="45" s="1"/>
  <c r="L20" i="45"/>
  <c r="S3" i="45"/>
  <c r="S5" i="45" s="1"/>
  <c r="S11" i="45" s="1"/>
  <c r="N20" i="45"/>
  <c r="AC20" i="45"/>
  <c r="O20" i="45"/>
  <c r="AD20" i="45"/>
  <c r="S20" i="45"/>
  <c r="I20" i="45"/>
  <c r="R20" i="45"/>
  <c r="N17" i="45"/>
  <c r="T20" i="45"/>
  <c r="R17" i="45"/>
  <c r="H20" i="45"/>
  <c r="X20" i="45"/>
  <c r="AG17" i="45"/>
  <c r="H17" i="45"/>
  <c r="Y20" i="45"/>
  <c r="AG3" i="45"/>
  <c r="AG6" i="45" s="1"/>
  <c r="AG12" i="45" s="1"/>
  <c r="O3" i="45"/>
  <c r="O4" i="45" s="1"/>
  <c r="O10" i="45" s="1"/>
  <c r="G3" i="45"/>
  <c r="G6" i="45" s="1"/>
  <c r="G12" i="45" s="1"/>
  <c r="Z20" i="45"/>
  <c r="AA20" i="45"/>
  <c r="I8" i="45"/>
  <c r="I14" i="45" s="1"/>
  <c r="Z3" i="45"/>
  <c r="Z7" i="45" s="1"/>
  <c r="Z13" i="45" s="1"/>
  <c r="E3" i="45"/>
  <c r="E4" i="45" s="1"/>
  <c r="E10" i="45" s="1"/>
  <c r="Y3" i="45"/>
  <c r="Y4" i="45" s="1"/>
  <c r="Y10" i="45" s="1"/>
  <c r="X21" i="45"/>
  <c r="L21" i="45"/>
  <c r="Z21" i="45"/>
  <c r="M20" i="45"/>
  <c r="V20" i="45"/>
  <c r="H21" i="45"/>
  <c r="I6" i="45"/>
  <c r="I12" i="45" s="1"/>
  <c r="M21" i="45"/>
  <c r="N21" i="45"/>
  <c r="AD21" i="45"/>
  <c r="AC21" i="45"/>
  <c r="Q21" i="45"/>
  <c r="AE21" i="45"/>
  <c r="F21" i="45"/>
  <c r="R21" i="45"/>
  <c r="AF21" i="45"/>
  <c r="F20" i="45"/>
  <c r="S21" i="45"/>
  <c r="AG21" i="45"/>
  <c r="E21" i="45"/>
  <c r="T21" i="45"/>
  <c r="E20" i="45"/>
  <c r="V21" i="45"/>
  <c r="J20" i="45"/>
  <c r="D21" i="45"/>
  <c r="W21" i="45"/>
  <c r="U20" i="45"/>
  <c r="AE20" i="45"/>
  <c r="AA3" i="45"/>
  <c r="AA8" i="45" s="1"/>
  <c r="AA14" i="45" s="1"/>
  <c r="P3" i="45"/>
  <c r="P6" i="45" s="1"/>
  <c r="P12" i="45" s="1"/>
  <c r="I21" i="45"/>
  <c r="D20" i="45"/>
  <c r="Q19" i="45"/>
  <c r="X19" i="45"/>
  <c r="W17" i="45"/>
  <c r="Y19" i="45"/>
  <c r="AE17" i="45"/>
  <c r="P16" i="45"/>
  <c r="J19" i="45"/>
  <c r="H3" i="45"/>
  <c r="H9" i="45" s="1"/>
  <c r="H15" i="45" s="1"/>
  <c r="R19" i="45"/>
  <c r="Z19" i="45"/>
  <c r="F19" i="45"/>
  <c r="J16" i="45"/>
  <c r="E18" i="44"/>
  <c r="E29" i="44"/>
  <c r="E15" i="43" s="1"/>
  <c r="L19" i="45"/>
  <c r="AC19" i="45"/>
  <c r="S19" i="45"/>
  <c r="M19" i="45"/>
  <c r="T19" i="45"/>
  <c r="AD19" i="45"/>
  <c r="E19" i="45"/>
  <c r="D16" i="45"/>
  <c r="U19" i="45"/>
  <c r="AE19" i="45"/>
  <c r="H19" i="45"/>
  <c r="K19" i="45"/>
  <c r="AB19" i="45"/>
  <c r="E21" i="44"/>
  <c r="N19" i="45"/>
  <c r="V19" i="45"/>
  <c r="AF19" i="45"/>
  <c r="F16" i="45"/>
  <c r="O21" i="45"/>
  <c r="AA21" i="45"/>
  <c r="P20" i="45"/>
  <c r="AF20" i="45"/>
  <c r="W19" i="45"/>
  <c r="AG19" i="45"/>
  <c r="W3" i="45"/>
  <c r="W7" i="45" s="1"/>
  <c r="W13" i="45" s="1"/>
  <c r="K3" i="45"/>
  <c r="K7" i="45" s="1"/>
  <c r="K13" i="45" s="1"/>
  <c r="G21" i="45"/>
  <c r="D19" i="45"/>
  <c r="I16" i="45"/>
  <c r="P21" i="45"/>
  <c r="AB21" i="45"/>
  <c r="K20" i="45"/>
  <c r="Q20" i="45"/>
  <c r="W20" i="45"/>
  <c r="AG20" i="45"/>
  <c r="P19" i="45"/>
  <c r="AD3" i="45"/>
  <c r="AD8" i="45" s="1"/>
  <c r="AD14" i="45" s="1"/>
  <c r="Q3" i="45"/>
  <c r="Q8" i="45" s="1"/>
  <c r="Q14" i="45" s="1"/>
  <c r="M3" i="45"/>
  <c r="M7" i="45" s="1"/>
  <c r="M13" i="45" s="1"/>
  <c r="J21" i="45"/>
  <c r="F3" i="45"/>
  <c r="F7" i="45" s="1"/>
  <c r="F13" i="45" s="1"/>
  <c r="N18" i="45"/>
  <c r="R18" i="45"/>
  <c r="V18" i="45"/>
  <c r="AD18" i="45"/>
  <c r="H18" i="45"/>
  <c r="AE18" i="45"/>
  <c r="K18" i="45"/>
  <c r="O18" i="45"/>
  <c r="S18" i="45"/>
  <c r="W18" i="45"/>
  <c r="J18" i="45"/>
  <c r="AC17" i="45"/>
  <c r="S17" i="45"/>
  <c r="AB17" i="45"/>
  <c r="V17" i="45"/>
  <c r="L17" i="45"/>
  <c r="E17" i="45"/>
  <c r="G17" i="45"/>
  <c r="I17" i="45"/>
  <c r="AD17" i="45"/>
  <c r="E26" i="44"/>
  <c r="E16" i="43" s="1"/>
  <c r="X18" i="45"/>
  <c r="U16" i="45"/>
  <c r="Y16" i="45"/>
  <c r="L16" i="45"/>
  <c r="J17" i="45"/>
  <c r="E16" i="45"/>
  <c r="Y18" i="45"/>
  <c r="K17" i="45"/>
  <c r="O17" i="45"/>
  <c r="N16" i="45"/>
  <c r="R16" i="45"/>
  <c r="D18" i="45"/>
  <c r="U8" i="45"/>
  <c r="U14" i="45" s="1"/>
  <c r="L18" i="45"/>
  <c r="P18" i="45"/>
  <c r="Z18" i="45"/>
  <c r="P17" i="45"/>
  <c r="T17" i="45"/>
  <c r="X17" i="45"/>
  <c r="D17" i="45"/>
  <c r="U18" i="45"/>
  <c r="AA18" i="45"/>
  <c r="Y17" i="45"/>
  <c r="I4" i="45"/>
  <c r="I10" i="45" s="1"/>
  <c r="I7" i="45"/>
  <c r="I13" i="45" s="1"/>
  <c r="E18" i="45"/>
  <c r="G18" i="45"/>
  <c r="I18" i="45"/>
  <c r="AG18" i="45"/>
  <c r="Q18" i="45"/>
  <c r="AF18" i="45"/>
  <c r="T18" i="45"/>
  <c r="AB18" i="45"/>
  <c r="F17" i="45"/>
  <c r="AB16" i="45"/>
  <c r="T16" i="45"/>
  <c r="O16" i="45"/>
  <c r="H16" i="45"/>
  <c r="AA16" i="45"/>
  <c r="K16" i="45"/>
  <c r="Z16" i="45"/>
  <c r="V16" i="45"/>
  <c r="Q16" i="45"/>
  <c r="G16" i="45"/>
  <c r="AC16" i="45"/>
  <c r="Z17" i="45"/>
  <c r="M18" i="45"/>
  <c r="AC18" i="45"/>
  <c r="M17" i="45"/>
  <c r="Q17" i="45"/>
  <c r="U17" i="45"/>
  <c r="AA17" i="45"/>
  <c r="S16" i="45"/>
  <c r="W16" i="45"/>
  <c r="M16" i="45"/>
  <c r="I19" i="45"/>
  <c r="G19" i="45"/>
  <c r="K21" i="45"/>
  <c r="U21" i="45"/>
  <c r="O19" i="45"/>
  <c r="AC3" i="45"/>
  <c r="D9" i="45" l="1"/>
  <c r="D15" i="45" s="1"/>
  <c r="D4" i="45"/>
  <c r="D10" i="45" s="1"/>
  <c r="U7" i="45"/>
  <c r="U13" i="45" s="1"/>
  <c r="L8" i="45"/>
  <c r="L14" i="45" s="1"/>
  <c r="L4" i="45"/>
  <c r="L10" i="45" s="1"/>
  <c r="L7" i="45"/>
  <c r="L13" i="45" s="1"/>
  <c r="J9" i="45"/>
  <c r="J15" i="45" s="1"/>
  <c r="L9" i="45"/>
  <c r="L15" i="45" s="1"/>
  <c r="J8" i="45"/>
  <c r="J14" i="45" s="1"/>
  <c r="Y7" i="45"/>
  <c r="Y13" i="45" s="1"/>
  <c r="Y8" i="45"/>
  <c r="Y14" i="45" s="1"/>
  <c r="Y5" i="45"/>
  <c r="Y11" i="45" s="1"/>
  <c r="D7" i="45"/>
  <c r="D13" i="45" s="1"/>
  <c r="D25" i="45" s="1"/>
  <c r="L6" i="45"/>
  <c r="L12" i="45" s="1"/>
  <c r="D6" i="45"/>
  <c r="D12" i="45" s="1"/>
  <c r="J7" i="45"/>
  <c r="J13" i="45" s="1"/>
  <c r="V7" i="45"/>
  <c r="V13" i="45" s="1"/>
  <c r="V5" i="45"/>
  <c r="V11" i="45" s="1"/>
  <c r="Z9" i="45"/>
  <c r="Z15" i="45" s="1"/>
  <c r="V4" i="45"/>
  <c r="V10" i="45" s="1"/>
  <c r="AB8" i="45"/>
  <c r="AB14" i="45" s="1"/>
  <c r="AE6" i="45"/>
  <c r="AE12" i="45" s="1"/>
  <c r="AE9" i="45"/>
  <c r="AE15" i="45" s="1"/>
  <c r="V9" i="45"/>
  <c r="V15" i="45" s="1"/>
  <c r="D8" i="45"/>
  <c r="D14" i="45" s="1"/>
  <c r="Y9" i="45"/>
  <c r="Y15" i="45" s="1"/>
  <c r="H8" i="45"/>
  <c r="H14" i="45" s="1"/>
  <c r="S4" i="45"/>
  <c r="S10" i="45" s="1"/>
  <c r="S8" i="45"/>
  <c r="S14" i="45" s="1"/>
  <c r="S7" i="45"/>
  <c r="S13" i="45" s="1"/>
  <c r="AA7" i="45"/>
  <c r="AA13" i="45" s="1"/>
  <c r="U9" i="45"/>
  <c r="U15" i="45" s="1"/>
  <c r="X9" i="45"/>
  <c r="X15" i="45" s="1"/>
  <c r="AB9" i="45"/>
  <c r="AB15" i="45" s="1"/>
  <c r="J5" i="45"/>
  <c r="J11" i="45" s="1"/>
  <c r="AB5" i="45"/>
  <c r="AB11" i="45" s="1"/>
  <c r="U5" i="45"/>
  <c r="U11" i="45" s="1"/>
  <c r="S9" i="45"/>
  <c r="S15" i="45" s="1"/>
  <c r="AB6" i="45"/>
  <c r="AB12" i="45" s="1"/>
  <c r="AA5" i="45"/>
  <c r="AA11" i="45" s="1"/>
  <c r="U4" i="45"/>
  <c r="U10" i="45" s="1"/>
  <c r="T8" i="45"/>
  <c r="T14" i="45" s="1"/>
  <c r="X7" i="45"/>
  <c r="X13" i="45" s="1"/>
  <c r="T9" i="45"/>
  <c r="T15" i="45" s="1"/>
  <c r="Y6" i="45"/>
  <c r="Y12" i="45" s="1"/>
  <c r="X5" i="45"/>
  <c r="X11" i="45" s="1"/>
  <c r="V6" i="45"/>
  <c r="V12" i="45" s="1"/>
  <c r="N5" i="45"/>
  <c r="N11" i="45" s="1"/>
  <c r="G8" i="45"/>
  <c r="G14" i="45" s="1"/>
  <c r="N9" i="45"/>
  <c r="N15" i="45" s="1"/>
  <c r="N8" i="45"/>
  <c r="N14" i="45" s="1"/>
  <c r="AB7" i="45"/>
  <c r="AB13" i="45" s="1"/>
  <c r="O9" i="45"/>
  <c r="O15" i="45" s="1"/>
  <c r="N6" i="45"/>
  <c r="N12" i="45" s="1"/>
  <c r="N7" i="45"/>
  <c r="N13" i="45" s="1"/>
  <c r="X4" i="45"/>
  <c r="X10" i="45" s="1"/>
  <c r="T4" i="45"/>
  <c r="T10" i="45" s="1"/>
  <c r="R5" i="45"/>
  <c r="R11" i="45" s="1"/>
  <c r="AF9" i="45"/>
  <c r="AF15" i="45" s="1"/>
  <c r="R7" i="45"/>
  <c r="R13" i="45" s="1"/>
  <c r="Z4" i="45"/>
  <c r="Z10" i="45" s="1"/>
  <c r="AA6" i="45"/>
  <c r="AA12" i="45" s="1"/>
  <c r="R8" i="45"/>
  <c r="R14" i="45" s="1"/>
  <c r="R4" i="45"/>
  <c r="R10" i="45" s="1"/>
  <c r="R9" i="45"/>
  <c r="R15" i="45" s="1"/>
  <c r="J6" i="45"/>
  <c r="J12" i="45" s="1"/>
  <c r="O5" i="45"/>
  <c r="O11" i="45" s="1"/>
  <c r="AF6" i="45"/>
  <c r="AF12" i="45" s="1"/>
  <c r="K9" i="45"/>
  <c r="K15" i="45" s="1"/>
  <c r="O7" i="45"/>
  <c r="O13" i="45" s="1"/>
  <c r="T7" i="45"/>
  <c r="T13" i="45" s="1"/>
  <c r="AE8" i="45"/>
  <c r="AE14" i="45" s="1"/>
  <c r="AE4" i="45"/>
  <c r="AE10" i="45" s="1"/>
  <c r="AE7" i="45"/>
  <c r="AE13" i="45" s="1"/>
  <c r="G4" i="45"/>
  <c r="G10" i="45" s="1"/>
  <c r="G9" i="45"/>
  <c r="G15" i="45" s="1"/>
  <c r="G5" i="45"/>
  <c r="G11" i="45" s="1"/>
  <c r="X8" i="45"/>
  <c r="X14" i="45" s="1"/>
  <c r="T5" i="45"/>
  <c r="T11" i="45" s="1"/>
  <c r="O6" i="45"/>
  <c r="O12" i="45" s="1"/>
  <c r="S6" i="45"/>
  <c r="S12" i="45" s="1"/>
  <c r="AF4" i="45"/>
  <c r="AF10" i="45" s="1"/>
  <c r="G7" i="45"/>
  <c r="G13" i="45" s="1"/>
  <c r="AF8" i="45"/>
  <c r="AF14" i="45" s="1"/>
  <c r="AF5" i="45"/>
  <c r="AF11" i="45" s="1"/>
  <c r="O8" i="45"/>
  <c r="O14" i="45" s="1"/>
  <c r="W4" i="45"/>
  <c r="W10" i="45" s="1"/>
  <c r="Z5" i="45"/>
  <c r="Z11" i="45" s="1"/>
  <c r="Z6" i="45"/>
  <c r="Z12" i="45" s="1"/>
  <c r="AG8" i="45"/>
  <c r="AG14" i="45" s="1"/>
  <c r="F5" i="45"/>
  <c r="F11" i="45" s="1"/>
  <c r="AG5" i="45"/>
  <c r="AG11" i="45" s="1"/>
  <c r="F6" i="45"/>
  <c r="F12" i="45" s="1"/>
  <c r="F9" i="45"/>
  <c r="F15" i="45" s="1"/>
  <c r="AG7" i="45"/>
  <c r="AG13" i="45" s="1"/>
  <c r="AG9" i="45"/>
  <c r="AG15" i="45" s="1"/>
  <c r="AG4" i="45"/>
  <c r="AG10" i="45" s="1"/>
  <c r="M6" i="45"/>
  <c r="M12" i="45" s="1"/>
  <c r="E7" i="45"/>
  <c r="E13" i="45" s="1"/>
  <c r="E9" i="45"/>
  <c r="E5" i="45"/>
  <c r="E11" i="45" s="1"/>
  <c r="E8" i="45"/>
  <c r="E6" i="45"/>
  <c r="Z8" i="45"/>
  <c r="Z14" i="45" s="1"/>
  <c r="E25" i="44"/>
  <c r="E14" i="43" s="1"/>
  <c r="H7" i="45"/>
  <c r="H13" i="45" s="1"/>
  <c r="H4" i="45"/>
  <c r="H10" i="45" s="1"/>
  <c r="P5" i="45"/>
  <c r="P11" i="45" s="1"/>
  <c r="P8" i="45"/>
  <c r="P14" i="45" s="1"/>
  <c r="Q7" i="45"/>
  <c r="Q13" i="45" s="1"/>
  <c r="AD7" i="45"/>
  <c r="AD13" i="45" s="1"/>
  <c r="AD6" i="45"/>
  <c r="AD12" i="45" s="1"/>
  <c r="P7" i="45"/>
  <c r="P13" i="45" s="1"/>
  <c r="AD9" i="45"/>
  <c r="AD15" i="45" s="1"/>
  <c r="Q6" i="45"/>
  <c r="Q12" i="45" s="1"/>
  <c r="P9" i="45"/>
  <c r="P15" i="45" s="1"/>
  <c r="AA9" i="45"/>
  <c r="AA15" i="45" s="1"/>
  <c r="AA4" i="45"/>
  <c r="AA10" i="45" s="1"/>
  <c r="P4" i="45"/>
  <c r="P10" i="45" s="1"/>
  <c r="M5" i="45"/>
  <c r="M11" i="45" s="1"/>
  <c r="M8" i="45"/>
  <c r="M14" i="45" s="1"/>
  <c r="W9" i="45"/>
  <c r="W15" i="45" s="1"/>
  <c r="W8" i="45"/>
  <c r="W14" i="45" s="1"/>
  <c r="W5" i="45"/>
  <c r="W11" i="45" s="1"/>
  <c r="W6" i="45"/>
  <c r="W12" i="45" s="1"/>
  <c r="Q9" i="45"/>
  <c r="Q15" i="45" s="1"/>
  <c r="Q4" i="45"/>
  <c r="Q10" i="45" s="1"/>
  <c r="AD5" i="45"/>
  <c r="AD11" i="45" s="1"/>
  <c r="AD4" i="45"/>
  <c r="AD10" i="45" s="1"/>
  <c r="F4" i="45"/>
  <c r="F10" i="45" s="1"/>
  <c r="F8" i="45"/>
  <c r="F14" i="45" s="1"/>
  <c r="H6" i="45"/>
  <c r="H5" i="45"/>
  <c r="H11" i="45" s="1"/>
  <c r="Q5" i="45"/>
  <c r="Q11" i="45" s="1"/>
  <c r="M9" i="45"/>
  <c r="M15" i="45" s="1"/>
  <c r="M4" i="45"/>
  <c r="M10" i="45" s="1"/>
  <c r="K4" i="45"/>
  <c r="K10" i="45" s="1"/>
  <c r="K5" i="45"/>
  <c r="K11" i="45" s="1"/>
  <c r="K6" i="45"/>
  <c r="K12" i="45" s="1"/>
  <c r="K8" i="45"/>
  <c r="K14" i="45" s="1"/>
  <c r="D27" i="45"/>
  <c r="D22" i="45"/>
  <c r="E22" i="45"/>
  <c r="AC4" i="45"/>
  <c r="AC10" i="45" s="1"/>
  <c r="AC9" i="45"/>
  <c r="AC15" i="45" s="1"/>
  <c r="AC7" i="45"/>
  <c r="AC13" i="45" s="1"/>
  <c r="AC8" i="45"/>
  <c r="AC14" i="45" s="1"/>
  <c r="AC5" i="45"/>
  <c r="AC11" i="45" s="1"/>
  <c r="AC6" i="45"/>
  <c r="AC12" i="45" s="1"/>
  <c r="D23" i="45"/>
  <c r="D24" i="45"/>
  <c r="D26" i="45"/>
  <c r="J25" i="45" l="1"/>
  <c r="J23" i="45"/>
  <c r="J22" i="45"/>
  <c r="E15" i="45"/>
  <c r="J27" i="45" s="1"/>
  <c r="E12" i="45"/>
  <c r="G24" i="45" s="1"/>
  <c r="H12" i="45"/>
  <c r="R24" i="45" s="1"/>
  <c r="E14" i="45"/>
  <c r="W26" i="45" s="1"/>
  <c r="G22" i="45"/>
  <c r="I23" i="45"/>
  <c r="G25" i="45"/>
  <c r="E23" i="45"/>
  <c r="F22" i="45"/>
  <c r="H23" i="45"/>
  <c r="F23" i="45"/>
  <c r="G23" i="45"/>
  <c r="M22" i="45"/>
  <c r="Z25" i="45"/>
  <c r="F25" i="45"/>
  <c r="O25" i="45"/>
  <c r="K25" i="45"/>
  <c r="E25" i="45"/>
  <c r="I25" i="45"/>
  <c r="N25" i="45"/>
  <c r="AE22" i="45"/>
  <c r="AB25" i="45"/>
  <c r="S25" i="45"/>
  <c r="K22" i="45"/>
  <c r="Q22" i="45"/>
  <c r="Q25" i="45"/>
  <c r="L25" i="45"/>
  <c r="H25" i="45"/>
  <c r="T25" i="45"/>
  <c r="P25" i="45"/>
  <c r="M25" i="45"/>
  <c r="AA25" i="45"/>
  <c r="U25" i="45"/>
  <c r="V23" i="45"/>
  <c r="X25" i="45"/>
  <c r="AF25" i="45"/>
  <c r="M23" i="45"/>
  <c r="AA23" i="45"/>
  <c r="R25" i="45"/>
  <c r="AF23" i="45"/>
  <c r="Q23" i="45"/>
  <c r="W25" i="45"/>
  <c r="V25" i="45"/>
  <c r="Y25" i="45"/>
  <c r="H22" i="45"/>
  <c r="T23" i="45"/>
  <c r="AG23" i="45"/>
  <c r="I22" i="45"/>
  <c r="R22" i="45"/>
  <c r="Z24" i="45"/>
  <c r="AA22" i="45"/>
  <c r="O22" i="45"/>
  <c r="Y23" i="45"/>
  <c r="T22" i="45"/>
  <c r="P23" i="45"/>
  <c r="U23" i="45"/>
  <c r="K23" i="45"/>
  <c r="N23" i="45"/>
  <c r="AF22" i="45"/>
  <c r="AE23" i="45"/>
  <c r="S23" i="45"/>
  <c r="P22" i="45"/>
  <c r="Y22" i="45"/>
  <c r="AC23" i="45"/>
  <c r="AG25" i="45"/>
  <c r="W22" i="45"/>
  <c r="N22" i="45"/>
  <c r="U22" i="45"/>
  <c r="X23" i="45"/>
  <c r="O23" i="45"/>
  <c r="S22" i="45"/>
  <c r="W23" i="45"/>
  <c r="AD25" i="45"/>
  <c r="X22" i="45"/>
  <c r="L23" i="45"/>
  <c r="AB23" i="45"/>
  <c r="AC22" i="45"/>
  <c r="Z22" i="45"/>
  <c r="Z23" i="45"/>
  <c r="AD23" i="45"/>
  <c r="AE25" i="45"/>
  <c r="AG22" i="45"/>
  <c r="AD22" i="45"/>
  <c r="L22" i="45"/>
  <c r="AB22" i="45"/>
  <c r="R23" i="45"/>
  <c r="V22" i="45"/>
  <c r="D28" i="45"/>
  <c r="D29" i="45" s="1"/>
  <c r="AC25" i="45"/>
  <c r="AF27" i="45" l="1"/>
  <c r="AA27" i="45"/>
  <c r="T27" i="45"/>
  <c r="U27" i="45"/>
  <c r="Q24" i="45"/>
  <c r="R27" i="45"/>
  <c r="Q27" i="45"/>
  <c r="V27" i="45"/>
  <c r="P27" i="45"/>
  <c r="X24" i="45"/>
  <c r="O27" i="45"/>
  <c r="K26" i="45"/>
  <c r="N24" i="45"/>
  <c r="M24" i="45"/>
  <c r="W24" i="45"/>
  <c r="AC27" i="45"/>
  <c r="Z27" i="45"/>
  <c r="AG27" i="45"/>
  <c r="S24" i="45"/>
  <c r="V24" i="45"/>
  <c r="K24" i="45"/>
  <c r="S27" i="45"/>
  <c r="AB24" i="45"/>
  <c r="AF24" i="45"/>
  <c r="S26" i="45"/>
  <c r="X27" i="45"/>
  <c r="W27" i="45"/>
  <c r="AA24" i="45"/>
  <c r="AG24" i="45"/>
  <c r="AD27" i="45"/>
  <c r="AC26" i="45"/>
  <c r="AF26" i="45"/>
  <c r="N27" i="45"/>
  <c r="L27" i="45"/>
  <c r="I27" i="45"/>
  <c r="T26" i="45"/>
  <c r="AE27" i="45"/>
  <c r="M27" i="45"/>
  <c r="F27" i="45"/>
  <c r="G27" i="45"/>
  <c r="D30" i="45"/>
  <c r="K27" i="45"/>
  <c r="M26" i="45"/>
  <c r="X26" i="45"/>
  <c r="U24" i="45"/>
  <c r="Q26" i="45"/>
  <c r="J24" i="45"/>
  <c r="AB26" i="45"/>
  <c r="AA26" i="45"/>
  <c r="N26" i="45"/>
  <c r="Y26" i="45"/>
  <c r="P24" i="45"/>
  <c r="AE24" i="45"/>
  <c r="Y27" i="45"/>
  <c r="I24" i="45"/>
  <c r="AB27" i="45"/>
  <c r="Y24" i="45"/>
  <c r="T24" i="45"/>
  <c r="H27" i="45"/>
  <c r="I26" i="45"/>
  <c r="J26" i="45"/>
  <c r="E26" i="45"/>
  <c r="AG26" i="45"/>
  <c r="R26" i="45"/>
  <c r="Z26" i="45"/>
  <c r="F26" i="45"/>
  <c r="H26" i="45"/>
  <c r="AE26" i="45"/>
  <c r="AD26" i="45"/>
  <c r="L26" i="45"/>
  <c r="AC24" i="45"/>
  <c r="AD24" i="45"/>
  <c r="P26" i="45"/>
  <c r="H24" i="45"/>
  <c r="U26" i="45"/>
  <c r="G26" i="45"/>
  <c r="E24" i="45"/>
  <c r="O26" i="45"/>
  <c r="F24" i="45"/>
  <c r="F28" i="45" s="1"/>
  <c r="F29" i="45" s="1"/>
  <c r="F30" i="45" s="1"/>
  <c r="L24" i="45"/>
  <c r="O24" i="45"/>
  <c r="V26" i="45"/>
  <c r="E27" i="45"/>
  <c r="Q28" i="45" l="1"/>
  <c r="Q29" i="45" s="1"/>
  <c r="Q30" i="45" s="1"/>
  <c r="R28" i="45"/>
  <c r="R29" i="45" s="1"/>
  <c r="R30" i="45" s="1"/>
  <c r="W28" i="45"/>
  <c r="W29" i="45" s="1"/>
  <c r="W30" i="45" s="1"/>
  <c r="S28" i="45"/>
  <c r="S29" i="45" s="1"/>
  <c r="S30" i="45" s="1"/>
  <c r="T28" i="45"/>
  <c r="T29" i="45" s="1"/>
  <c r="T30" i="45" s="1"/>
  <c r="AA28" i="45"/>
  <c r="AA29" i="45" s="1"/>
  <c r="AA30" i="45" s="1"/>
  <c r="AC28" i="45"/>
  <c r="AC29" i="45" s="1"/>
  <c r="AC30" i="45" s="1"/>
  <c r="V28" i="45"/>
  <c r="V29" i="45" s="1"/>
  <c r="V30" i="45" s="1"/>
  <c r="K28" i="45"/>
  <c r="K29" i="45" s="1"/>
  <c r="K30" i="45" s="1"/>
  <c r="Z28" i="45"/>
  <c r="Z29" i="45" s="1"/>
  <c r="Z30" i="45" s="1"/>
  <c r="U28" i="45"/>
  <c r="U29" i="45" s="1"/>
  <c r="U30" i="45" s="1"/>
  <c r="AF28" i="45"/>
  <c r="AF29" i="45" s="1"/>
  <c r="AF30" i="45" s="1"/>
  <c r="L28" i="45"/>
  <c r="L29" i="45" s="1"/>
  <c r="L30" i="45" s="1"/>
  <c r="I28" i="45"/>
  <c r="I29" i="45" s="1"/>
  <c r="I30" i="45" s="1"/>
  <c r="N28" i="45"/>
  <c r="N29" i="45" s="1"/>
  <c r="N30" i="45" s="1"/>
  <c r="O28" i="45"/>
  <c r="O29" i="45" s="1"/>
  <c r="O30" i="45" s="1"/>
  <c r="Y28" i="45"/>
  <c r="Y29" i="45" s="1"/>
  <c r="Y30" i="45" s="1"/>
  <c r="AB28" i="45"/>
  <c r="AB29" i="45" s="1"/>
  <c r="AB30" i="45" s="1"/>
  <c r="X28" i="45"/>
  <c r="X29" i="45" s="1"/>
  <c r="X30" i="45" s="1"/>
  <c r="AG28" i="45"/>
  <c r="AG29" i="45" s="1"/>
  <c r="AG30" i="45" s="1"/>
  <c r="M28" i="45"/>
  <c r="M29" i="45" s="1"/>
  <c r="M30" i="45" s="1"/>
  <c r="AD28" i="45"/>
  <c r="AD29" i="45" s="1"/>
  <c r="AD30" i="45" s="1"/>
  <c r="G28" i="45"/>
  <c r="G29" i="45" s="1"/>
  <c r="G30" i="45" s="1"/>
  <c r="P28" i="45"/>
  <c r="P29" i="45" s="1"/>
  <c r="P30" i="45" s="1"/>
  <c r="J28" i="45"/>
  <c r="J29" i="45" s="1"/>
  <c r="J30" i="45" s="1"/>
  <c r="E28" i="45"/>
  <c r="E29" i="45" s="1"/>
  <c r="AE28" i="45"/>
  <c r="AE29" i="45" s="1"/>
  <c r="AE30" i="45" s="1"/>
  <c r="H28" i="45"/>
  <c r="H29" i="45" s="1"/>
  <c r="H30" i="45" s="1"/>
  <c r="E30" i="45" l="1"/>
  <c r="D32" i="45"/>
  <c r="D33" i="45" s="1"/>
  <c r="E14" i="44" l="1"/>
  <c r="E15" i="44" s="1"/>
  <c r="E13" i="44" s="1"/>
  <c r="D34" i="45"/>
  <c r="E13" i="43" l="1"/>
  <c r="E12" i="44"/>
  <c r="E12" i="43" s="1"/>
</calcChain>
</file>

<file path=xl/sharedStrings.xml><?xml version="1.0" encoding="utf-8"?>
<sst xmlns="http://schemas.openxmlformats.org/spreadsheetml/2006/main" count="234" uniqueCount="151">
  <si>
    <t>Emission Reduction</t>
    <phoneticPr fontId="2"/>
  </si>
  <si>
    <t>Baseline emission</t>
    <phoneticPr fontId="2"/>
  </si>
  <si>
    <t>Project emission</t>
    <phoneticPr fontId="2"/>
  </si>
  <si>
    <t>Inputs</t>
    <phoneticPr fontId="2"/>
  </si>
  <si>
    <t>Description</t>
    <phoneticPr fontId="2"/>
  </si>
  <si>
    <t>Value</t>
    <phoneticPr fontId="2"/>
  </si>
  <si>
    <t>Unit</t>
    <phoneticPr fontId="2"/>
  </si>
  <si>
    <t>*Input only orange cell</t>
    <phoneticPr fontId="2"/>
  </si>
  <si>
    <t>Emission reduction</t>
    <phoneticPr fontId="2"/>
  </si>
  <si>
    <t>Project emission</t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</si>
  <si>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</si>
  <si>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BE</t>
    </r>
    <r>
      <rPr>
        <vertAlign val="subscript"/>
        <sz val="11"/>
        <color indexed="8"/>
        <rFont val="Arial"/>
        <family val="2"/>
      </rPr>
      <t>y</t>
    </r>
    <phoneticPr fontId="2"/>
  </si>
  <si>
    <r>
      <t>PE</t>
    </r>
    <r>
      <rPr>
        <vertAlign val="subscript"/>
        <sz val="11"/>
        <color indexed="8"/>
        <rFont val="Arial"/>
        <family val="2"/>
      </rPr>
      <t>y</t>
    </r>
    <phoneticPr fontId="2"/>
  </si>
  <si>
    <t xml:space="preserve">Average annual quantity of the waste disposed in the SWDS before the project starts </t>
    <phoneticPr fontId="2"/>
  </si>
  <si>
    <r>
      <t>W</t>
    </r>
    <r>
      <rPr>
        <vertAlign val="subscript"/>
        <sz val="11"/>
        <color indexed="8"/>
        <rFont val="Arial"/>
        <family val="2"/>
      </rPr>
      <t>y</t>
    </r>
    <phoneticPr fontId="2"/>
  </si>
  <si>
    <t xml:space="preserve"> Weight fraction of the waste type j in solid waste (weight basis)</t>
    <phoneticPr fontId="2"/>
  </si>
  <si>
    <t>Model correction factor to account for model uncertainties</t>
    <phoneticPr fontId="2"/>
  </si>
  <si>
    <t>Oxidation rate</t>
    <phoneticPr fontId="2"/>
  </si>
  <si>
    <t>Fraction of degradable organic carbon (by weight) in the waste type j</t>
    <phoneticPr fontId="2"/>
  </si>
  <si>
    <t>Methane Global Warming Potential</t>
    <phoneticPr fontId="2"/>
  </si>
  <si>
    <t xml:space="preserve">Methane fraction required for flare and combustion under the National Regulations before the project starts. It will be zero as developing countries mostly have no this regulation. </t>
    <phoneticPr fontId="2"/>
  </si>
  <si>
    <t>AF</t>
    <phoneticPr fontId="2"/>
  </si>
  <si>
    <r>
      <t>HG</t>
    </r>
    <r>
      <rPr>
        <vertAlign val="subscript"/>
        <sz val="11"/>
        <color indexed="8"/>
        <rFont val="Arial"/>
        <family val="2"/>
      </rPr>
      <t>PJ,y</t>
    </r>
    <phoneticPr fontId="3"/>
  </si>
  <si>
    <t>Energy efficiency of the boiler/air heater used in the absence of the project activity to generate the thermal energy. It will be “1” as a conservative value.</t>
    <phoneticPr fontId="3"/>
  </si>
  <si>
    <r>
      <t>n</t>
    </r>
    <r>
      <rPr>
        <vertAlign val="subscript"/>
        <sz val="11"/>
        <color indexed="8"/>
        <rFont val="Arial"/>
        <family val="2"/>
      </rPr>
      <t>BL</t>
    </r>
    <phoneticPr fontId="3"/>
  </si>
  <si>
    <t xml:space="preserve">Amount of electricity consumption by the project </t>
    <phoneticPr fontId="3"/>
  </si>
  <si>
    <t>Amount of fuel consumption by the project</t>
    <phoneticPr fontId="2"/>
  </si>
  <si>
    <t>OX</t>
    <phoneticPr fontId="3"/>
  </si>
  <si>
    <t>F</t>
    <phoneticPr fontId="3"/>
  </si>
  <si>
    <t xml:space="preserve">Efficiency of LFG recovery </t>
    <phoneticPr fontId="2"/>
  </si>
  <si>
    <t>Food, food waste, beverages and tobacco</t>
  </si>
  <si>
    <t xml:space="preserve">Textiles </t>
  </si>
  <si>
    <t>Decay rate for the waste type j</t>
    <phoneticPr fontId="2"/>
  </si>
  <si>
    <t>Wood and wood products</t>
  </si>
  <si>
    <t>Wood and wood products</t>
    <phoneticPr fontId="3"/>
  </si>
  <si>
    <t>Pulp, paper and carboard (other than sludge)</t>
  </si>
  <si>
    <t>Pulp, paper and carboard (other than sludge)</t>
    <phoneticPr fontId="3"/>
  </si>
  <si>
    <t>Food, food waste, beverages and tobacco</t>
    <phoneticPr fontId="3"/>
  </si>
  <si>
    <t xml:space="preserve">Textiles </t>
    <phoneticPr fontId="3"/>
  </si>
  <si>
    <t>Garden, yard and park waste</t>
  </si>
  <si>
    <t>Garden, yard and park waste</t>
    <phoneticPr fontId="3"/>
  </si>
  <si>
    <t xml:space="preserve">Glass, plastic, metal, other inert waste </t>
  </si>
  <si>
    <t xml:space="preserve">Glass, plastic, metal, other inert waste </t>
    <phoneticPr fontId="3"/>
  </si>
  <si>
    <t>Methane recovered and destroyed by the project</t>
    <phoneticPr fontId="2"/>
  </si>
  <si>
    <r>
      <t>tCH</t>
    </r>
    <r>
      <rPr>
        <vertAlign val="subscript"/>
        <sz val="11"/>
        <color indexed="8"/>
        <rFont val="Arial"/>
        <family val="2"/>
      </rPr>
      <t>4</t>
    </r>
    <r>
      <rPr>
        <sz val="11"/>
        <color indexed="8"/>
        <rFont val="Arial"/>
        <family val="2"/>
      </rPr>
      <t>/year</t>
    </r>
    <phoneticPr fontId="2"/>
  </si>
  <si>
    <t>Baseline emissions to generate the same amount of electricity generated by project activity</t>
    <phoneticPr fontId="2"/>
  </si>
  <si>
    <t>Baseline emissions to generated the same amount of thermal energy produced by the project activity</t>
    <phoneticPr fontId="2"/>
  </si>
  <si>
    <t>GHG emission from electricity consumption by the project in year y</t>
    <phoneticPr fontId="2"/>
  </si>
  <si>
    <t xml:space="preserve">GHG emission from fossil fuel consumption by the project in year y </t>
    <phoneticPr fontId="2"/>
  </si>
  <si>
    <t>t/year</t>
    <phoneticPr fontId="2"/>
  </si>
  <si>
    <t>Emission reduction</t>
    <phoneticPr fontId="2"/>
  </si>
  <si>
    <t>Parameter</t>
    <phoneticPr fontId="2"/>
  </si>
  <si>
    <t>MWh/year</t>
    <phoneticPr fontId="2"/>
  </si>
  <si>
    <t>MWh/year</t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</si>
  <si>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/tCH</t>
    </r>
    <r>
      <rPr>
        <vertAlign val="subscript"/>
        <sz val="11"/>
        <color indexed="8"/>
        <rFont val="Arial"/>
        <family val="2"/>
      </rPr>
      <t>4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</si>
  <si>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</si>
  <si>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/MWh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</si>
  <si>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</si>
  <si>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</si>
  <si>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/MWh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</si>
  <si>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</si>
  <si>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ER</t>
    </r>
    <r>
      <rPr>
        <vertAlign val="subscript"/>
        <sz val="11"/>
        <color indexed="8"/>
        <rFont val="Arial"/>
        <family val="2"/>
      </rPr>
      <t>y</t>
    </r>
    <phoneticPr fontId="2"/>
  </si>
  <si>
    <r>
      <t>n</t>
    </r>
    <r>
      <rPr>
        <vertAlign val="subscript"/>
        <sz val="11"/>
        <color indexed="8"/>
        <rFont val="Arial"/>
        <family val="2"/>
      </rPr>
      <t>PJ</t>
    </r>
    <phoneticPr fontId="2"/>
  </si>
  <si>
    <r>
      <t>Fraction of CH</t>
    </r>
    <r>
      <rPr>
        <vertAlign val="subscript"/>
        <sz val="11"/>
        <color indexed="8"/>
        <rFont val="Arial"/>
        <family val="2"/>
      </rPr>
      <t>4</t>
    </r>
    <r>
      <rPr>
        <sz val="11"/>
        <color indexed="8"/>
        <rFont val="Arial"/>
        <family val="2"/>
      </rPr>
      <t xml:space="preserve"> in LFG</t>
    </r>
    <phoneticPr fontId="2"/>
  </si>
  <si>
    <r>
      <t>CH</t>
    </r>
    <r>
      <rPr>
        <vertAlign val="subscript"/>
        <sz val="11"/>
        <color indexed="8"/>
        <rFont val="Arial"/>
        <family val="2"/>
      </rPr>
      <t>4</t>
    </r>
    <r>
      <rPr>
        <sz val="11"/>
        <color indexed="8"/>
        <rFont val="Arial"/>
        <family val="2"/>
      </rPr>
      <t xml:space="preserve"> correction factor</t>
    </r>
    <phoneticPr fontId="3"/>
  </si>
  <si>
    <r>
      <t>DOC</t>
    </r>
    <r>
      <rPr>
        <vertAlign val="subscript"/>
        <sz val="11"/>
        <color indexed="8"/>
        <rFont val="Arial"/>
        <family val="2"/>
      </rPr>
      <t>j</t>
    </r>
    <phoneticPr fontId="3"/>
  </si>
  <si>
    <r>
      <t>k</t>
    </r>
    <r>
      <rPr>
        <vertAlign val="subscript"/>
        <sz val="11"/>
        <color indexed="8"/>
        <rFont val="Arial"/>
        <family val="2"/>
      </rPr>
      <t>j</t>
    </r>
    <phoneticPr fontId="2"/>
  </si>
  <si>
    <r>
      <t>GWP</t>
    </r>
    <r>
      <rPr>
        <vertAlign val="subscript"/>
        <sz val="11"/>
        <color indexed="8"/>
        <rFont val="Arial"/>
        <family val="2"/>
      </rPr>
      <t>CH4</t>
    </r>
    <phoneticPr fontId="2"/>
  </si>
  <si>
    <r>
      <t>EG</t>
    </r>
    <r>
      <rPr>
        <vertAlign val="subscript"/>
        <sz val="11"/>
        <color indexed="8"/>
        <rFont val="Arial"/>
        <family val="2"/>
      </rPr>
      <t>PJ,y</t>
    </r>
    <phoneticPr fontId="3"/>
  </si>
  <si>
    <r>
      <t>EF</t>
    </r>
    <r>
      <rPr>
        <vertAlign val="subscript"/>
        <sz val="11"/>
        <color indexed="8"/>
        <rFont val="Arial"/>
        <family val="2"/>
      </rPr>
      <t>elec</t>
    </r>
    <phoneticPr fontId="3"/>
  </si>
  <si>
    <r>
      <t>CO</t>
    </r>
    <r>
      <rPr>
        <vertAlign val="subscript"/>
        <sz val="11"/>
        <color indexed="8"/>
        <rFont val="Arial"/>
        <family val="2"/>
      </rPr>
      <t xml:space="preserve">2 </t>
    </r>
    <r>
      <rPr>
        <sz val="11"/>
        <color indexed="8"/>
        <rFont val="Arial"/>
        <family val="2"/>
      </rPr>
      <t xml:space="preserve">emission factor of the electricity </t>
    </r>
    <phoneticPr fontId="3"/>
  </si>
  <si>
    <r>
      <t>EC</t>
    </r>
    <r>
      <rPr>
        <vertAlign val="subscript"/>
        <sz val="11"/>
        <color indexed="8"/>
        <rFont val="Arial"/>
        <family val="2"/>
      </rPr>
      <t>PJ,y</t>
    </r>
    <phoneticPr fontId="3"/>
  </si>
  <si>
    <r>
      <t>NCV</t>
    </r>
    <r>
      <rPr>
        <vertAlign val="subscript"/>
        <sz val="11"/>
        <color indexed="8"/>
        <rFont val="Arial"/>
        <family val="2"/>
      </rPr>
      <t>fuel,i</t>
    </r>
    <phoneticPr fontId="2"/>
  </si>
  <si>
    <r>
      <t>EF</t>
    </r>
    <r>
      <rPr>
        <vertAlign val="subscript"/>
        <sz val="11"/>
        <color indexed="8"/>
        <rFont val="Arial"/>
        <family val="2"/>
      </rPr>
      <t>fuel,i</t>
    </r>
    <phoneticPr fontId="2"/>
  </si>
  <si>
    <r>
      <t>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emission factor of the fuel i applied in the project</t>
    </r>
    <phoneticPr fontId="2"/>
  </si>
  <si>
    <t>t/year</t>
    <phoneticPr fontId="2"/>
  </si>
  <si>
    <t>%</t>
    <phoneticPr fontId="2"/>
  </si>
  <si>
    <t>%</t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</si>
  <si>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/tCH</t>
    </r>
    <r>
      <rPr>
        <vertAlign val="subscript"/>
        <sz val="11"/>
        <color indexed="8"/>
        <rFont val="Arial"/>
        <family val="2"/>
      </rPr>
      <t>4</t>
    </r>
    <phoneticPr fontId="3"/>
  </si>
  <si>
    <t>MWh/year</t>
    <phoneticPr fontId="3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</si>
  <si>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/MWh</t>
    </r>
    <phoneticPr fontId="3"/>
  </si>
  <si>
    <t>TJ/year</t>
    <phoneticPr fontId="3"/>
  </si>
  <si>
    <t>MWh/year</t>
    <phoneticPr fontId="3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</si>
  <si>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/MWh</t>
    </r>
    <phoneticPr fontId="3"/>
  </si>
  <si>
    <t>t/year</t>
    <phoneticPr fontId="2"/>
  </si>
  <si>
    <t>Net calorific value of the fuel i applied in the project</t>
    <phoneticPr fontId="2"/>
  </si>
  <si>
    <r>
      <t>Methane quantity to be flared as required by National Regulations before the project starts. It shall be “0” as developing countries have very limited regulations on CH</t>
    </r>
    <r>
      <rPr>
        <vertAlign val="subscript"/>
        <sz val="11"/>
        <color indexed="8"/>
        <rFont val="Arial"/>
        <family val="2"/>
      </rPr>
      <t>4</t>
    </r>
    <r>
      <rPr>
        <sz val="11"/>
        <color indexed="8"/>
        <rFont val="Arial"/>
        <family val="2"/>
      </rPr>
      <t xml:space="preserve"> emissions.</t>
    </r>
    <phoneticPr fontId="2"/>
  </si>
  <si>
    <t xml:space="preserve">Amount of electricity generated by the project </t>
    <phoneticPr fontId="3"/>
  </si>
  <si>
    <r>
      <t>P</t>
    </r>
    <r>
      <rPr>
        <sz val="16"/>
        <color indexed="8"/>
        <rFont val="Arial"/>
        <family val="2"/>
      </rPr>
      <t>roject Name</t>
    </r>
    <phoneticPr fontId="2"/>
  </si>
  <si>
    <t>Country</t>
    <phoneticPr fontId="2"/>
  </si>
  <si>
    <r>
      <t>P</t>
    </r>
    <r>
      <rPr>
        <sz val="16"/>
        <color indexed="8"/>
        <rFont val="Arial"/>
        <family val="2"/>
      </rPr>
      <t>roject Name</t>
    </r>
    <phoneticPr fontId="2"/>
  </si>
  <si>
    <t>Country</t>
    <phoneticPr fontId="2"/>
  </si>
  <si>
    <t>Calculations</t>
    <phoneticPr fontId="2"/>
  </si>
  <si>
    <r>
      <t>w</t>
    </r>
    <r>
      <rPr>
        <vertAlign val="subscript"/>
        <sz val="11"/>
        <color indexed="8"/>
        <rFont val="Arial"/>
        <family val="2"/>
      </rPr>
      <t>j</t>
    </r>
    <phoneticPr fontId="2"/>
  </si>
  <si>
    <r>
      <t>FC</t>
    </r>
    <r>
      <rPr>
        <vertAlign val="subscript"/>
        <sz val="11"/>
        <color indexed="8"/>
        <rFont val="Arial"/>
        <family val="2"/>
      </rPr>
      <t>PJ,i,y</t>
    </r>
    <phoneticPr fontId="2"/>
  </si>
  <si>
    <t>*Please provide the source of each data</t>
    <phoneticPr fontId="2"/>
  </si>
  <si>
    <t>Source</t>
    <phoneticPr fontId="2"/>
  </si>
  <si>
    <t xml:space="preserve">17. Water, Waste Water, Waste Management/Landfill (Methane Recovery) </t>
    <phoneticPr fontId="2"/>
  </si>
  <si>
    <r>
      <t>kgCO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/TJ</t>
    </r>
    <phoneticPr fontId="2"/>
  </si>
  <si>
    <t>TJ/Gg</t>
    <phoneticPr fontId="2"/>
  </si>
  <si>
    <t>Default value</t>
    <phoneticPr fontId="3"/>
  </si>
  <si>
    <r>
      <t>EF</t>
    </r>
    <r>
      <rPr>
        <vertAlign val="subscript"/>
        <sz val="11"/>
        <color indexed="8"/>
        <rFont val="Arial"/>
        <family val="2"/>
      </rPr>
      <t>fuel,BL</t>
    </r>
    <phoneticPr fontId="3"/>
  </si>
  <si>
    <r>
      <t>CO</t>
    </r>
    <r>
      <rPr>
        <vertAlign val="subscript"/>
        <sz val="11"/>
        <color indexed="8"/>
        <rFont val="Arial"/>
        <family val="2"/>
      </rPr>
      <t xml:space="preserve">2 </t>
    </r>
    <r>
      <rPr>
        <sz val="11"/>
        <color indexed="8"/>
        <rFont val="Arial"/>
        <family val="2"/>
      </rPr>
      <t>emission factor of the fuel used in the baseline scenario</t>
    </r>
    <phoneticPr fontId="3"/>
  </si>
  <si>
    <t>Amount of thermal energy generated by the project</t>
    <phoneticPr fontId="3"/>
  </si>
  <si>
    <t>Year</t>
    <phoneticPr fontId="2"/>
  </si>
  <si>
    <t>Average annual quantity of the waste by types</t>
    <phoneticPr fontId="2"/>
  </si>
  <si>
    <t>Intermediate product</t>
    <phoneticPr fontId="2"/>
  </si>
  <si>
    <t>Exponential product</t>
    <phoneticPr fontId="2"/>
  </si>
  <si>
    <t>BE_CH4,SWDS,y</t>
    <phoneticPr fontId="2"/>
  </si>
  <si>
    <t>Total</t>
    <phoneticPr fontId="2"/>
  </si>
  <si>
    <t>MD_PJ,y</t>
    <phoneticPr fontId="2"/>
  </si>
  <si>
    <t>* nPJ</t>
    <phoneticPr fontId="2"/>
  </si>
  <si>
    <t>* nPJ * GWP</t>
    <phoneticPr fontId="2"/>
  </si>
  <si>
    <t>Grand total</t>
    <phoneticPr fontId="2"/>
  </si>
  <si>
    <t>tCH4</t>
    <phoneticPr fontId="2"/>
  </si>
  <si>
    <t>Annual average</t>
    <phoneticPr fontId="2"/>
  </si>
  <si>
    <t>tCH4/year</t>
    <phoneticPr fontId="2"/>
  </si>
  <si>
    <t>tCO2e/year</t>
    <phoneticPr fontId="2"/>
  </si>
  <si>
    <t>Parmeters</t>
    <phoneticPr fontId="2"/>
  </si>
  <si>
    <t>Wy</t>
  </si>
  <si>
    <t xml:space="preserve">Average annual quantity of the waste disposed in the SWDS before the project starts </t>
  </si>
  <si>
    <t>wj</t>
  </si>
  <si>
    <t xml:space="preserve"> Weight fraction of the waste type j in solid waste (weight basis)</t>
  </si>
  <si>
    <t>kj</t>
  </si>
  <si>
    <t>Decay rate for the waste type j</t>
  </si>
  <si>
    <t>nPJ</t>
  </si>
  <si>
    <t xml:space="preserve">Efficiency of LFG recovery </t>
  </si>
  <si>
    <t>OX</t>
  </si>
  <si>
    <t>Oxidation rate</t>
  </si>
  <si>
    <t>F</t>
  </si>
  <si>
    <t>Fraction of CH4 in LFG</t>
  </si>
  <si>
    <t>DOCf,y</t>
  </si>
  <si>
    <t>Fraction of degradable organic carbon (DOC) that can decompose</t>
  </si>
  <si>
    <t>MCFy</t>
  </si>
  <si>
    <t>CH4 correction factor</t>
  </si>
  <si>
    <t>GWPCH4</t>
  </si>
  <si>
    <t>Methane Global Warming Potential</t>
  </si>
  <si>
    <t>y</t>
    <phoneticPr fontId="3"/>
  </si>
  <si>
    <t>Year of the period for which waste is disposed at the SWDS and methane emissions are calculated</t>
    <phoneticPr fontId="2"/>
  </si>
  <si>
    <t>y</t>
    <phoneticPr fontId="2"/>
  </si>
  <si>
    <t xml:space="preserve">17. Water and Waste Management / Landfill (Methane Recovery) </t>
    <phoneticPr fontId="2"/>
  </si>
  <si>
    <t>φ</t>
    <phoneticPr fontId="2"/>
  </si>
  <si>
    <r>
      <t>DOC</t>
    </r>
    <r>
      <rPr>
        <vertAlign val="subscript"/>
        <sz val="11"/>
        <color indexed="8"/>
        <rFont val="Arial"/>
        <family val="2"/>
      </rPr>
      <t>f,j</t>
    </r>
    <phoneticPr fontId="3"/>
  </si>
  <si>
    <t>Fraction of degradable organic carbon (DOC) that can decompose in the waste type j</t>
    <phoneticPr fontId="2"/>
  </si>
  <si>
    <t>DOCf,j</t>
    <phoneticPr fontId="2"/>
  </si>
  <si>
    <t>MCF</t>
    <phoneticPr fontId="3"/>
  </si>
  <si>
    <t>Scope 1</t>
    <phoneticPr fontId="2"/>
  </si>
  <si>
    <t>Scope 2</t>
    <phoneticPr fontId="2"/>
  </si>
  <si>
    <t>Scope 3</t>
    <phoneticPr fontId="2"/>
  </si>
  <si>
    <t>Total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</si>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</sst>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;[Red]\-#,##0.000"/>
    <numFmt numFmtId="177" formatCode="0.0"/>
    <numFmt numFmtId="178" formatCode="0.000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6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vertAlign val="subscript"/>
      <sz val="11"/>
      <color indexed="8"/>
      <name val="Arial"/>
      <family val="2"/>
    </font>
    <font>
      <sz val="11"/>
      <color rgb="FF006100"/>
      <name val="Arial"/>
      <family val="2"/>
    </font>
    <font>
      <b/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6"/>
      <color rgb="FF000000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  <font>
      <sz val="12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60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auto="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1" tint="0.34998626667073579"/>
      </right>
      <top style="thin">
        <color auto="1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 tint="0.34998626667073579"/>
      </left>
      <right style="thin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 style="thin">
        <color theme="1" tint="0.34998626667073579"/>
      </left>
      <right style="thin">
        <color auto="1"/>
      </right>
      <top style="thin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rgb="FF595959"/>
      </left>
      <right style="thin">
        <color rgb="FF595959"/>
      </right>
      <top/>
      <bottom style="thin">
        <color rgb="FF595959"/>
      </bottom>
      <diagonal/>
    </border>
    <border>
      <left/>
      <right/>
      <top style="thin">
        <color theme="1" tint="0.34998626667073579"/>
      </top>
      <bottom style="thin">
        <color auto="1"/>
      </bottom>
      <diagonal/>
    </border>
    <border>
      <left style="thin">
        <color theme="1" tint="0.34998626667073579"/>
      </left>
      <right/>
      <top style="thin">
        <color auto="1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auto="1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indexed="23"/>
      </left>
      <right style="thin">
        <color theme="1" tint="0.34998626667073579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34998626667073579"/>
      </right>
      <top style="thin">
        <color auto="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auto="1"/>
      </right>
      <top style="thin">
        <color auto="1"/>
      </top>
      <bottom style="thin">
        <color theme="1" tint="0.34998626667073579"/>
      </bottom>
      <diagonal/>
    </border>
    <border>
      <left style="thin">
        <color auto="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auto="1"/>
      </left>
      <right style="thin">
        <color theme="1" tint="0.34998626667073579"/>
      </right>
      <top/>
      <bottom/>
      <diagonal/>
    </border>
    <border>
      <left style="thin">
        <color auto="1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auto="1"/>
      </left>
      <right/>
      <top style="thin">
        <color indexed="23"/>
      </top>
      <bottom/>
      <diagonal/>
    </border>
    <border>
      <left/>
      <right style="thin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1" tint="0.34998626667073579"/>
      </top>
      <bottom/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5" borderId="8" xfId="0" applyFont="1" applyFill="1" applyBorder="1">
      <alignment vertical="center"/>
    </xf>
    <xf numFmtId="0" fontId="7" fillId="5" borderId="9" xfId="0" applyFont="1" applyFill="1" applyBorder="1">
      <alignment vertical="center"/>
    </xf>
    <xf numFmtId="0" fontId="7" fillId="5" borderId="15" xfId="0" applyFont="1" applyFill="1" applyBorder="1">
      <alignment vertical="center"/>
    </xf>
    <xf numFmtId="0" fontId="7" fillId="5" borderId="16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7" fillId="5" borderId="1" xfId="0" applyFont="1" applyFill="1" applyBorder="1">
      <alignment vertical="center"/>
    </xf>
    <xf numFmtId="0" fontId="7" fillId="5" borderId="10" xfId="0" applyFont="1" applyFill="1" applyBorder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7" fillId="4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4" borderId="6" xfId="0" applyFont="1" applyFill="1" applyBorder="1">
      <alignment vertical="center"/>
    </xf>
    <xf numFmtId="177" fontId="7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7" fillId="0" borderId="13" xfId="0" applyFont="1" applyBorder="1">
      <alignment vertical="center"/>
    </xf>
    <xf numFmtId="0" fontId="7" fillId="5" borderId="17" xfId="0" applyFont="1" applyFill="1" applyBorder="1">
      <alignment vertical="center"/>
    </xf>
    <xf numFmtId="0" fontId="15" fillId="0" borderId="0" xfId="0" applyFont="1" applyAlignment="1">
      <alignment horizontal="left" vertical="center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/>
    </xf>
    <xf numFmtId="0" fontId="16" fillId="9" borderId="20" xfId="0" applyFont="1" applyFill="1" applyBorder="1" applyAlignment="1">
      <alignment vertical="center" wrapText="1"/>
    </xf>
    <xf numFmtId="0" fontId="16" fillId="9" borderId="22" xfId="0" applyFont="1" applyFill="1" applyBorder="1" applyAlignment="1">
      <alignment vertical="center" wrapText="1"/>
    </xf>
    <xf numFmtId="0" fontId="16" fillId="9" borderId="22" xfId="0" applyFont="1" applyFill="1" applyBorder="1">
      <alignment vertical="center"/>
    </xf>
    <xf numFmtId="9" fontId="7" fillId="0" borderId="1" xfId="0" applyNumberFormat="1" applyFont="1" applyBorder="1">
      <alignment vertical="center"/>
    </xf>
    <xf numFmtId="0" fontId="7" fillId="8" borderId="1" xfId="1" applyNumberFormat="1" applyFont="1" applyFill="1" applyBorder="1">
      <alignment vertical="center"/>
    </xf>
    <xf numFmtId="0" fontId="7" fillId="8" borderId="1" xfId="1" applyNumberFormat="1" applyFont="1" applyFill="1" applyBorder="1" applyAlignment="1">
      <alignment horizontal="right" vertical="center"/>
    </xf>
    <xf numFmtId="0" fontId="7" fillId="0" borderId="5" xfId="1" applyNumberFormat="1" applyFont="1" applyBorder="1">
      <alignment vertical="center"/>
    </xf>
    <xf numFmtId="0" fontId="7" fillId="0" borderId="1" xfId="1" applyNumberFormat="1" applyFont="1" applyFill="1" applyBorder="1">
      <alignment vertical="center"/>
    </xf>
    <xf numFmtId="0" fontId="7" fillId="5" borderId="3" xfId="0" applyFont="1" applyFill="1" applyBorder="1">
      <alignment vertical="center"/>
    </xf>
    <xf numFmtId="0" fontId="8" fillId="6" borderId="8" xfId="0" applyFont="1" applyFill="1" applyBorder="1">
      <alignment vertical="center"/>
    </xf>
    <xf numFmtId="0" fontId="7" fillId="6" borderId="23" xfId="0" applyFont="1" applyFill="1" applyBorder="1">
      <alignment vertical="center"/>
    </xf>
    <xf numFmtId="0" fontId="8" fillId="6" borderId="21" xfId="0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7" fillId="4" borderId="24" xfId="0" applyFont="1" applyFill="1" applyBorder="1">
      <alignment vertical="center"/>
    </xf>
    <xf numFmtId="0" fontId="7" fillId="4" borderId="25" xfId="0" applyFont="1" applyFill="1" applyBorder="1">
      <alignment vertical="center"/>
    </xf>
    <xf numFmtId="0" fontId="7" fillId="4" borderId="26" xfId="0" applyFont="1" applyFill="1" applyBorder="1">
      <alignment vertical="center"/>
    </xf>
    <xf numFmtId="0" fontId="7" fillId="0" borderId="27" xfId="0" applyFont="1" applyBorder="1">
      <alignment vertical="center"/>
    </xf>
    <xf numFmtId="176" fontId="7" fillId="0" borderId="28" xfId="1" applyNumberFormat="1" applyFont="1" applyFill="1" applyBorder="1">
      <alignment vertical="center"/>
    </xf>
    <xf numFmtId="0" fontId="7" fillId="2" borderId="29" xfId="0" applyFont="1" applyFill="1" applyBorder="1">
      <alignment vertical="center"/>
    </xf>
    <xf numFmtId="0" fontId="7" fillId="2" borderId="30" xfId="0" applyFont="1" applyFill="1" applyBorder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7" fillId="5" borderId="33" xfId="0" applyFont="1" applyFill="1" applyBorder="1">
      <alignment vertical="center"/>
    </xf>
    <xf numFmtId="0" fontId="7" fillId="5" borderId="12" xfId="0" applyFont="1" applyFill="1" applyBorder="1">
      <alignment vertical="center"/>
    </xf>
    <xf numFmtId="0" fontId="7" fillId="5" borderId="34" xfId="0" applyFont="1" applyFill="1" applyBorder="1">
      <alignment vertical="center"/>
    </xf>
    <xf numFmtId="0" fontId="7" fillId="5" borderId="33" xfId="0" applyFont="1" applyFill="1" applyBorder="1" applyAlignment="1">
      <alignment horizontal="left" vertical="center"/>
    </xf>
    <xf numFmtId="0" fontId="7" fillId="5" borderId="37" xfId="0" applyFont="1" applyFill="1" applyBorder="1">
      <alignment vertical="center"/>
    </xf>
    <xf numFmtId="0" fontId="7" fillId="5" borderId="38" xfId="0" applyFont="1" applyFill="1" applyBorder="1">
      <alignment vertical="center"/>
    </xf>
    <xf numFmtId="9" fontId="7" fillId="5" borderId="38" xfId="0" applyNumberFormat="1" applyFont="1" applyFill="1" applyBorder="1">
      <alignment vertical="center"/>
    </xf>
    <xf numFmtId="0" fontId="7" fillId="5" borderId="39" xfId="0" applyFont="1" applyFill="1" applyBorder="1">
      <alignment vertical="center"/>
    </xf>
    <xf numFmtId="0" fontId="7" fillId="5" borderId="40" xfId="0" applyFont="1" applyFill="1" applyBorder="1">
      <alignment vertical="center"/>
    </xf>
    <xf numFmtId="0" fontId="7" fillId="5" borderId="41" xfId="0" applyFont="1" applyFill="1" applyBorder="1">
      <alignment vertical="center"/>
    </xf>
    <xf numFmtId="0" fontId="7" fillId="5" borderId="42" xfId="0" applyFont="1" applyFill="1" applyBorder="1">
      <alignment vertical="center"/>
    </xf>
    <xf numFmtId="0" fontId="7" fillId="5" borderId="43" xfId="0" applyFont="1" applyFill="1" applyBorder="1">
      <alignment vertical="center"/>
    </xf>
    <xf numFmtId="0" fontId="7" fillId="5" borderId="13" xfId="0" applyFont="1" applyFill="1" applyBorder="1">
      <alignment vertical="center"/>
    </xf>
    <xf numFmtId="0" fontId="7" fillId="8" borderId="13" xfId="1" applyNumberFormat="1" applyFont="1" applyFill="1" applyBorder="1" applyAlignment="1">
      <alignment horizontal="right" vertical="center"/>
    </xf>
    <xf numFmtId="0" fontId="7" fillId="5" borderId="44" xfId="0" applyFont="1" applyFill="1" applyBorder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6" xfId="0" applyFont="1" applyFill="1" applyBorder="1">
      <alignment vertical="center"/>
    </xf>
    <xf numFmtId="0" fontId="7" fillId="5" borderId="33" xfId="0" applyFont="1" applyFill="1" applyBorder="1" applyAlignment="1">
      <alignment horizontal="center" vertical="center"/>
    </xf>
    <xf numFmtId="0" fontId="7" fillId="5" borderId="14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7" fillId="4" borderId="5" xfId="0" applyFont="1" applyFill="1" applyBorder="1">
      <alignment vertical="center"/>
    </xf>
    <xf numFmtId="0" fontId="7" fillId="0" borderId="2" xfId="0" applyFont="1" applyBorder="1">
      <alignment vertical="center"/>
    </xf>
    <xf numFmtId="0" fontId="7" fillId="4" borderId="47" xfId="0" applyFont="1" applyFill="1" applyBorder="1" applyAlignment="1">
      <alignment vertical="center" wrapText="1"/>
    </xf>
    <xf numFmtId="0" fontId="7" fillId="4" borderId="47" xfId="0" applyFont="1" applyFill="1" applyBorder="1">
      <alignment vertical="center"/>
    </xf>
    <xf numFmtId="0" fontId="7" fillId="5" borderId="47" xfId="0" applyFont="1" applyFill="1" applyBorder="1">
      <alignment vertical="center"/>
    </xf>
    <xf numFmtId="0" fontId="7" fillId="4" borderId="48" xfId="0" applyFont="1" applyFill="1" applyBorder="1">
      <alignment vertical="center"/>
    </xf>
    <xf numFmtId="0" fontId="7" fillId="0" borderId="2" xfId="1" applyNumberFormat="1" applyFont="1" applyFill="1" applyBorder="1">
      <alignment vertical="center"/>
    </xf>
    <xf numFmtId="0" fontId="7" fillId="4" borderId="3" xfId="0" applyFont="1" applyFill="1" applyBorder="1">
      <alignment vertical="center"/>
    </xf>
    <xf numFmtId="0" fontId="7" fillId="4" borderId="27" xfId="0" applyFont="1" applyFill="1" applyBorder="1">
      <alignment vertical="center"/>
    </xf>
    <xf numFmtId="0" fontId="7" fillId="4" borderId="18" xfId="0" applyFont="1" applyFill="1" applyBorder="1">
      <alignment vertical="center"/>
    </xf>
    <xf numFmtId="0" fontId="7" fillId="4" borderId="47" xfId="0" applyFont="1" applyFill="1" applyBorder="1" applyAlignment="1">
      <alignment horizontal="left" vertical="center" wrapText="1"/>
    </xf>
    <xf numFmtId="0" fontId="7" fillId="5" borderId="47" xfId="0" applyFont="1" applyFill="1" applyBorder="1" applyAlignment="1">
      <alignment vertical="center" wrapText="1"/>
    </xf>
    <xf numFmtId="0" fontId="19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7" fillId="10" borderId="1" xfId="1" applyNumberFormat="1" applyFont="1" applyFill="1" applyBorder="1">
      <alignment vertical="center"/>
    </xf>
    <xf numFmtId="0" fontId="7" fillId="10" borderId="1" xfId="1" applyNumberFormat="1" applyFont="1" applyFill="1" applyBorder="1" applyAlignment="1">
      <alignment horizontal="right" vertical="center"/>
    </xf>
    <xf numFmtId="0" fontId="7" fillId="10" borderId="13" xfId="1" applyNumberFormat="1" applyFont="1" applyFill="1" applyBorder="1" applyAlignment="1">
      <alignment horizontal="right" vertical="center"/>
    </xf>
    <xf numFmtId="0" fontId="7" fillId="11" borderId="1" xfId="1" applyNumberFormat="1" applyFont="1" applyFill="1" applyBorder="1">
      <alignment vertical="center"/>
    </xf>
    <xf numFmtId="0" fontId="7" fillId="11" borderId="1" xfId="1" applyNumberFormat="1" applyFont="1" applyFill="1" applyBorder="1" applyAlignment="1">
      <alignment horizontal="right" vertical="center"/>
    </xf>
    <xf numFmtId="0" fontId="0" fillId="0" borderId="46" xfId="0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49" xfId="0" applyBorder="1">
      <alignment vertical="center"/>
    </xf>
    <xf numFmtId="178" fontId="0" fillId="0" borderId="6" xfId="0" applyNumberFormat="1" applyBorder="1">
      <alignment vertical="center"/>
    </xf>
    <xf numFmtId="178" fontId="0" fillId="0" borderId="0" xfId="0" applyNumberFormat="1">
      <alignment vertical="center"/>
    </xf>
    <xf numFmtId="178" fontId="0" fillId="0" borderId="49" xfId="0" applyNumberFormat="1" applyBorder="1">
      <alignment vertical="center"/>
    </xf>
    <xf numFmtId="38" fontId="0" fillId="0" borderId="6" xfId="1" applyFont="1" applyBorder="1">
      <alignment vertical="center"/>
    </xf>
    <xf numFmtId="2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49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0" xfId="1" applyFont="1" applyAlignment="1">
      <alignment vertical="center" shrinkToFit="1"/>
    </xf>
    <xf numFmtId="0" fontId="0" fillId="12" borderId="0" xfId="0" applyFill="1">
      <alignment vertical="center"/>
    </xf>
    <xf numFmtId="38" fontId="0" fillId="12" borderId="0" xfId="1" applyFont="1" applyFill="1">
      <alignment vertical="center"/>
    </xf>
    <xf numFmtId="38" fontId="7" fillId="0" borderId="2" xfId="1" applyFont="1" applyFill="1" applyBorder="1">
      <alignment vertical="center"/>
    </xf>
    <xf numFmtId="38" fontId="10" fillId="7" borderId="1" xfId="1" applyFont="1" applyFill="1" applyBorder="1" applyAlignment="1">
      <alignment vertical="center"/>
    </xf>
    <xf numFmtId="38" fontId="10" fillId="7" borderId="2" xfId="1" applyFont="1" applyFill="1" applyBorder="1" applyAlignment="1">
      <alignment vertical="center"/>
    </xf>
    <xf numFmtId="38" fontId="10" fillId="7" borderId="45" xfId="1" applyFont="1" applyFill="1" applyBorder="1" applyAlignment="1">
      <alignment vertical="center"/>
    </xf>
    <xf numFmtId="177" fontId="0" fillId="0" borderId="0" xfId="0" applyNumberFormat="1">
      <alignment vertical="center"/>
    </xf>
    <xf numFmtId="2" fontId="7" fillId="11" borderId="1" xfId="1" applyNumberFormat="1" applyFont="1" applyFill="1" applyBorder="1" applyAlignment="1">
      <alignment horizontal="right" vertical="center"/>
    </xf>
    <xf numFmtId="0" fontId="7" fillId="5" borderId="50" xfId="0" applyFont="1" applyFill="1" applyBorder="1">
      <alignment vertical="center"/>
    </xf>
    <xf numFmtId="0" fontId="7" fillId="5" borderId="51" xfId="0" applyFont="1" applyFill="1" applyBorder="1">
      <alignment vertical="center"/>
    </xf>
    <xf numFmtId="0" fontId="7" fillId="5" borderId="52" xfId="0" applyFont="1" applyFill="1" applyBorder="1">
      <alignment vertical="center"/>
    </xf>
    <xf numFmtId="0" fontId="7" fillId="5" borderId="53" xfId="0" applyFont="1" applyFill="1" applyBorder="1">
      <alignment vertical="center"/>
    </xf>
    <xf numFmtId="0" fontId="7" fillId="5" borderId="54" xfId="0" applyFont="1" applyFill="1" applyBorder="1">
      <alignment vertical="center"/>
    </xf>
    <xf numFmtId="0" fontId="7" fillId="5" borderId="55" xfId="0" applyFont="1" applyFill="1" applyBorder="1">
      <alignment vertical="center"/>
    </xf>
    <xf numFmtId="0" fontId="7" fillId="5" borderId="56" xfId="0" applyFont="1" applyFill="1" applyBorder="1" applyAlignment="1">
      <alignment horizontal="center" vertical="center"/>
    </xf>
    <xf numFmtId="38" fontId="10" fillId="7" borderId="51" xfId="1" applyFont="1" applyFill="1" applyBorder="1" applyAlignment="1">
      <alignment vertical="center"/>
    </xf>
    <xf numFmtId="0" fontId="17" fillId="10" borderId="15" xfId="0" applyFont="1" applyFill="1" applyBorder="1" applyAlignment="1">
      <alignment horizontal="left" vertical="center"/>
    </xf>
    <xf numFmtId="0" fontId="18" fillId="10" borderId="46" xfId="0" applyFont="1" applyFill="1" applyBorder="1" applyAlignment="1">
      <alignment horizontal="left" vertical="center"/>
    </xf>
    <xf numFmtId="0" fontId="18" fillId="10" borderId="16" xfId="0" applyFont="1" applyFill="1" applyBorder="1" applyAlignment="1">
      <alignment horizontal="left" vertical="center"/>
    </xf>
    <xf numFmtId="0" fontId="7" fillId="5" borderId="34" xfId="0" applyFont="1" applyFill="1" applyBorder="1">
      <alignment vertical="center"/>
    </xf>
    <xf numFmtId="0" fontId="7" fillId="5" borderId="35" xfId="0" applyFont="1" applyFill="1" applyBorder="1">
      <alignment vertical="center"/>
    </xf>
    <xf numFmtId="0" fontId="7" fillId="5" borderId="36" xfId="0" applyFont="1" applyFill="1" applyBorder="1">
      <alignment vertical="center"/>
    </xf>
    <xf numFmtId="0" fontId="7" fillId="5" borderId="3" xfId="0" applyFont="1" applyFill="1" applyBorder="1">
      <alignment vertical="center"/>
    </xf>
    <xf numFmtId="0" fontId="7" fillId="5" borderId="18" xfId="0" applyFont="1" applyFill="1" applyBorder="1">
      <alignment vertical="center"/>
    </xf>
    <xf numFmtId="0" fontId="7" fillId="5" borderId="19" xfId="0" applyFont="1" applyFill="1" applyBorder="1">
      <alignment vertical="center"/>
    </xf>
    <xf numFmtId="0" fontId="7" fillId="5" borderId="34" xfId="0" applyFont="1" applyFill="1" applyBorder="1" applyAlignment="1">
      <alignment horizontal="left" vertical="center"/>
    </xf>
    <xf numFmtId="0" fontId="7" fillId="5" borderId="35" xfId="0" applyFont="1" applyFill="1" applyBorder="1" applyAlignment="1">
      <alignment horizontal="left" vertical="center"/>
    </xf>
    <xf numFmtId="0" fontId="7" fillId="5" borderId="36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vertical="center" wrapText="1"/>
    </xf>
    <xf numFmtId="0" fontId="7" fillId="5" borderId="18" xfId="0" applyFont="1" applyFill="1" applyBorder="1" applyAlignment="1">
      <alignment vertical="center" wrapText="1"/>
    </xf>
    <xf numFmtId="0" fontId="7" fillId="5" borderId="19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18" xfId="0" applyFont="1" applyFill="1" applyBorder="1" applyAlignment="1">
      <alignment horizontal="left" vertical="center" wrapText="1"/>
    </xf>
    <xf numFmtId="0" fontId="7" fillId="5" borderId="19" xfId="0" applyFont="1" applyFill="1" applyBorder="1" applyAlignment="1">
      <alignment horizontal="left" vertical="center" wrapText="1"/>
    </xf>
    <xf numFmtId="0" fontId="7" fillId="5" borderId="57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  <xf numFmtId="38" fontId="10" fillId="7" borderId="51" xfId="1" applyFont="1" applyFill="1" applyBorder="1" applyAlignment="1">
      <alignment horizontal="center" vertical="center"/>
    </xf>
  </cellXfs>
  <cellStyles count="494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ハイパーリンク" xfId="174" builtinId="8" hidden="1"/>
    <cellStyle name="ハイパーリンク" xfId="176" builtinId="8" hidden="1"/>
    <cellStyle name="ハイパーリンク" xfId="178" builtinId="8" hidden="1"/>
    <cellStyle name="ハイパーリンク" xfId="180" builtinId="8" hidden="1"/>
    <cellStyle name="ハイパーリンク" xfId="182" builtinId="8" hidden="1"/>
    <cellStyle name="ハイパーリンク" xfId="184" builtinId="8" hidden="1"/>
    <cellStyle name="ハイパーリンク" xfId="186" builtinId="8" hidden="1"/>
    <cellStyle name="ハイパーリンク" xfId="188" builtinId="8" hidden="1"/>
    <cellStyle name="ハイパーリンク" xfId="190" builtinId="8" hidden="1"/>
    <cellStyle name="ハイパーリンク" xfId="192" builtinId="8" hidden="1"/>
    <cellStyle name="ハイパーリンク" xfId="194" builtinId="8" hidden="1"/>
    <cellStyle name="ハイパーリンク" xfId="196" builtinId="8" hidden="1"/>
    <cellStyle name="ハイパーリンク" xfId="198" builtinId="8" hidden="1"/>
    <cellStyle name="ハイパーリンク" xfId="200" builtinId="8" hidden="1"/>
    <cellStyle name="ハイパーリンク" xfId="202" builtinId="8" hidden="1"/>
    <cellStyle name="ハイパーリンク" xfId="204" builtinId="8" hidden="1"/>
    <cellStyle name="ハイパーリンク" xfId="206" builtinId="8" hidden="1"/>
    <cellStyle name="ハイパーリンク" xfId="208" builtinId="8" hidden="1"/>
    <cellStyle name="ハイパーリンク" xfId="210" builtinId="8" hidden="1"/>
    <cellStyle name="ハイパーリンク" xfId="212" builtinId="8" hidden="1"/>
    <cellStyle name="ハイパーリンク" xfId="214" builtinId="8" hidden="1"/>
    <cellStyle name="ハイパーリンク" xfId="216" builtinId="8" hidden="1"/>
    <cellStyle name="ハイパーリンク" xfId="218" builtinId="8" hidden="1"/>
    <cellStyle name="ハイパーリンク" xfId="220" builtinId="8" hidden="1"/>
    <cellStyle name="ハイパーリンク" xfId="222" builtinId="8" hidden="1"/>
    <cellStyle name="ハイパーリンク" xfId="224" builtinId="8" hidden="1"/>
    <cellStyle name="ハイパーリンク" xfId="226" builtinId="8" hidden="1"/>
    <cellStyle name="ハイパーリンク" xfId="228" builtinId="8" hidden="1"/>
    <cellStyle name="ハイパーリンク" xfId="230" builtinId="8" hidden="1"/>
    <cellStyle name="ハイパーリンク" xfId="232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ハイパーリンク" xfId="302" builtinId="8" hidden="1"/>
    <cellStyle name="ハイパーリンク" xfId="304" builtinId="8" hidden="1"/>
    <cellStyle name="ハイパーリンク" xfId="306" builtinId="8" hidden="1"/>
    <cellStyle name="ハイパーリンク" xfId="308" builtinId="8" hidden="1"/>
    <cellStyle name="ハイパーリンク" xfId="310" builtinId="8" hidden="1"/>
    <cellStyle name="ハイパーリンク" xfId="312" builtinId="8" hidden="1"/>
    <cellStyle name="ハイパーリンク" xfId="314" builtinId="8" hidden="1"/>
    <cellStyle name="ハイパーリンク" xfId="316" builtinId="8" hidden="1"/>
    <cellStyle name="ハイパーリンク" xfId="318" builtinId="8" hidden="1"/>
    <cellStyle name="ハイパーリンク" xfId="320" builtinId="8" hidden="1"/>
    <cellStyle name="ハイパーリンク" xfId="322" builtinId="8" hidden="1"/>
    <cellStyle name="ハイパーリンク" xfId="324" builtinId="8" hidden="1"/>
    <cellStyle name="ハイパーリンク" xfId="326" builtinId="8" hidden="1"/>
    <cellStyle name="ハイパーリンク" xfId="328" builtinId="8" hidden="1"/>
    <cellStyle name="ハイパーリンク" xfId="330" builtinId="8" hidden="1"/>
    <cellStyle name="ハイパーリンク" xfId="332" builtinId="8" hidden="1"/>
    <cellStyle name="ハイパーリンク" xfId="334" builtinId="8" hidden="1"/>
    <cellStyle name="ハイパーリンク" xfId="336" builtinId="8" hidden="1"/>
    <cellStyle name="ハイパーリンク" xfId="338" builtinId="8" hidden="1"/>
    <cellStyle name="ハイパーリンク" xfId="340" builtinId="8" hidden="1"/>
    <cellStyle name="ハイパーリンク" xfId="342" builtinId="8" hidden="1"/>
    <cellStyle name="ハイパーリンク" xfId="344" builtinId="8" hidden="1"/>
    <cellStyle name="ハイパーリンク" xfId="346" builtinId="8" hidden="1"/>
    <cellStyle name="ハイパーリンク" xfId="348" builtinId="8" hidden="1"/>
    <cellStyle name="ハイパーリンク" xfId="350" builtinId="8" hidden="1"/>
    <cellStyle name="ハイパーリンク" xfId="352" builtinId="8" hidden="1"/>
    <cellStyle name="ハイパーリンク" xfId="354" builtinId="8" hidden="1"/>
    <cellStyle name="ハイパーリンク" xfId="356" builtinId="8" hidden="1"/>
    <cellStyle name="ハイパーリンク" xfId="358" builtinId="8" hidden="1"/>
    <cellStyle name="ハイパーリンク" xfId="360" builtinId="8" hidden="1"/>
    <cellStyle name="ハイパーリンク" xfId="362" builtinId="8" hidden="1"/>
    <cellStyle name="ハイパーリンク" xfId="364" builtinId="8" hidden="1"/>
    <cellStyle name="ハイパーリンク" xfId="366" builtinId="8" hidden="1"/>
    <cellStyle name="ハイパーリンク" xfId="368" builtinId="8" hidden="1"/>
    <cellStyle name="ハイパーリンク" xfId="370" builtinId="8" hidden="1"/>
    <cellStyle name="ハイパーリンク" xfId="372" builtinId="8" hidden="1"/>
    <cellStyle name="ハイパーリンク" xfId="374" builtinId="8" hidden="1"/>
    <cellStyle name="ハイパーリンク" xfId="376" builtinId="8" hidden="1"/>
    <cellStyle name="ハイパーリンク" xfId="378" builtinId="8" hidden="1"/>
    <cellStyle name="ハイパーリンク" xfId="380" builtinId="8" hidden="1"/>
    <cellStyle name="ハイパーリンク" xfId="382" builtinId="8" hidden="1"/>
    <cellStyle name="ハイパーリンク" xfId="384" builtinId="8" hidden="1"/>
    <cellStyle name="ハイパーリンク" xfId="386" builtinId="8" hidden="1"/>
    <cellStyle name="ハイパーリンク" xfId="388" builtinId="8" hidden="1"/>
    <cellStyle name="ハイパーリンク" xfId="390" builtinId="8" hidden="1"/>
    <cellStyle name="ハイパーリンク" xfId="392" builtinId="8" hidden="1"/>
    <cellStyle name="ハイパーリンク" xfId="394" builtinId="8" hidden="1"/>
    <cellStyle name="ハイパーリンク" xfId="396" builtinId="8" hidden="1"/>
    <cellStyle name="ハイパーリンク" xfId="398" builtinId="8" hidden="1"/>
    <cellStyle name="ハイパーリンク" xfId="400" builtinId="8" hidden="1"/>
    <cellStyle name="ハイパーリンク" xfId="402" builtinId="8" hidden="1"/>
    <cellStyle name="ハイパーリンク" xfId="404" builtinId="8" hidden="1"/>
    <cellStyle name="ハイパーリンク" xfId="406" builtinId="8" hidden="1"/>
    <cellStyle name="ハイパーリンク" xfId="408" builtinId="8" hidden="1"/>
    <cellStyle name="ハイパーリンク" xfId="410" builtinId="8" hidden="1"/>
    <cellStyle name="ハイパーリンク" xfId="412" builtinId="8" hidden="1"/>
    <cellStyle name="ハイパーリンク" xfId="414" builtinId="8" hidden="1"/>
    <cellStyle name="ハイパーリンク" xfId="416" builtinId="8" hidden="1"/>
    <cellStyle name="ハイパーリンク" xfId="418" builtinId="8" hidden="1"/>
    <cellStyle name="ハイパーリンク" xfId="420" builtinId="8" hidden="1"/>
    <cellStyle name="ハイパーリンク" xfId="422" builtinId="8" hidden="1"/>
    <cellStyle name="ハイパーリンク" xfId="424" builtinId="8" hidden="1"/>
    <cellStyle name="ハイパーリンク" xfId="426" builtinId="8" hidden="1"/>
    <cellStyle name="ハイパーリンク" xfId="428" builtinId="8" hidden="1"/>
    <cellStyle name="ハイパーリンク" xfId="430" builtinId="8" hidden="1"/>
    <cellStyle name="ハイパーリンク" xfId="432" builtinId="8" hidden="1"/>
    <cellStyle name="ハイパーリンク" xfId="434" builtinId="8" hidden="1"/>
    <cellStyle name="ハイパーリンク" xfId="436" builtinId="8" hidden="1"/>
    <cellStyle name="ハイパーリンク" xfId="438" builtinId="8" hidden="1"/>
    <cellStyle name="ハイパーリンク" xfId="440" builtinId="8" hidden="1"/>
    <cellStyle name="ハイパーリンク" xfId="442" builtinId="8" hidden="1"/>
    <cellStyle name="ハイパーリンク" xfId="444" builtinId="8" hidden="1"/>
    <cellStyle name="ハイパーリンク" xfId="446" builtinId="8" hidden="1"/>
    <cellStyle name="ハイパーリンク" xfId="448" builtinId="8" hidden="1"/>
    <cellStyle name="ハイパーリンク" xfId="450" builtinId="8" hidden="1"/>
    <cellStyle name="ハイパーリンク" xfId="452" builtinId="8" hidden="1"/>
    <cellStyle name="ハイパーリンク" xfId="454" builtinId="8" hidden="1"/>
    <cellStyle name="ハイパーリンク" xfId="456" builtinId="8" hidden="1"/>
    <cellStyle name="ハイパーリンク" xfId="458" builtinId="8" hidden="1"/>
    <cellStyle name="ハイパーリンク" xfId="460" builtinId="8" hidden="1"/>
    <cellStyle name="ハイパーリンク" xfId="462" builtinId="8" hidden="1"/>
    <cellStyle name="ハイパーリンク" xfId="464" builtinId="8" hidden="1"/>
    <cellStyle name="ハイパーリンク" xfId="466" builtinId="8" hidden="1"/>
    <cellStyle name="ハイパーリンク" xfId="468" builtinId="8" hidden="1"/>
    <cellStyle name="ハイパーリンク" xfId="470" builtinId="8" hidden="1"/>
    <cellStyle name="ハイパーリンク" xfId="472" builtinId="8" hidden="1"/>
    <cellStyle name="ハイパーリンク" xfId="474" builtinId="8" hidden="1"/>
    <cellStyle name="ハイパーリンク" xfId="476" builtinId="8" hidden="1"/>
    <cellStyle name="ハイパーリンク" xfId="478" builtinId="8" hidden="1"/>
    <cellStyle name="ハイパーリンク" xfId="480" builtinId="8" hidden="1"/>
    <cellStyle name="ハイパーリンク" xfId="482" builtinId="8" hidden="1"/>
    <cellStyle name="ハイパーリンク" xfId="484" builtinId="8" hidden="1"/>
    <cellStyle name="ハイパーリンク" xfId="486" builtinId="8" hidden="1"/>
    <cellStyle name="ハイパーリンク" xfId="488" builtinId="8" hidden="1"/>
    <cellStyle name="ハイパーリンク" xfId="490" builtinId="8" hidden="1"/>
    <cellStyle name="ハイパーリンク" xfId="492" builtinId="8" hidden="1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  <cellStyle name="表示済みのハイパーリンク" xfId="175" builtinId="9" hidden="1"/>
    <cellStyle name="表示済みのハイパーリンク" xfId="177" builtinId="9" hidden="1"/>
    <cellStyle name="表示済みのハイパーリンク" xfId="179" builtinId="9" hidden="1"/>
    <cellStyle name="表示済みのハイパーリンク" xfId="181" builtinId="9" hidden="1"/>
    <cellStyle name="表示済みのハイパーリンク" xfId="183" builtinId="9" hidden="1"/>
    <cellStyle name="表示済みのハイパーリンク" xfId="185" builtinId="9" hidden="1"/>
    <cellStyle name="表示済みのハイパーリンク" xfId="187" builtinId="9" hidden="1"/>
    <cellStyle name="表示済みのハイパーリンク" xfId="189" builtinId="9" hidden="1"/>
    <cellStyle name="表示済みのハイパーリンク" xfId="191" builtinId="9" hidden="1"/>
    <cellStyle name="表示済みのハイパーリンク" xfId="193" builtinId="9" hidden="1"/>
    <cellStyle name="表示済みのハイパーリンク" xfId="195" builtinId="9" hidden="1"/>
    <cellStyle name="表示済みのハイパーリンク" xfId="197" builtinId="9" hidden="1"/>
    <cellStyle name="表示済みのハイパーリンク" xfId="199" builtinId="9" hidden="1"/>
    <cellStyle name="表示済みのハイパーリンク" xfId="201" builtinId="9" hidden="1"/>
    <cellStyle name="表示済みのハイパーリンク" xfId="203" builtinId="9" hidden="1"/>
    <cellStyle name="表示済みのハイパーリンク" xfId="205" builtinId="9" hidden="1"/>
    <cellStyle name="表示済みのハイパーリンク" xfId="207" builtinId="9" hidden="1"/>
    <cellStyle name="表示済みのハイパーリンク" xfId="209" builtinId="9" hidden="1"/>
    <cellStyle name="表示済みのハイパーリンク" xfId="211" builtinId="9" hidden="1"/>
    <cellStyle name="表示済みのハイパーリンク" xfId="213" builtinId="9" hidden="1"/>
    <cellStyle name="表示済みのハイパーリンク" xfId="215" builtinId="9" hidden="1"/>
    <cellStyle name="表示済みのハイパーリンク" xfId="217" builtinId="9" hidden="1"/>
    <cellStyle name="表示済みのハイパーリンク" xfId="219" builtinId="9" hidden="1"/>
    <cellStyle name="表示済みのハイパーリンク" xfId="221" builtinId="9" hidden="1"/>
    <cellStyle name="表示済みのハイパーリンク" xfId="223" builtinId="9" hidden="1"/>
    <cellStyle name="表示済みのハイパーリンク" xfId="225" builtinId="9" hidden="1"/>
    <cellStyle name="表示済みのハイパーリンク" xfId="227" builtinId="9" hidden="1"/>
    <cellStyle name="表示済みのハイパーリンク" xfId="229" builtinId="9" hidden="1"/>
    <cellStyle name="表示済みのハイパーリンク" xfId="231" builtinId="9" hidden="1"/>
    <cellStyle name="表示済みのハイパーリンク" xfId="233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  <cellStyle name="表示済みのハイパーリンク" xfId="303" builtinId="9" hidden="1"/>
    <cellStyle name="表示済みのハイパーリンク" xfId="305" builtinId="9" hidden="1"/>
    <cellStyle name="表示済みのハイパーリンク" xfId="307" builtinId="9" hidden="1"/>
    <cellStyle name="表示済みのハイパーリンク" xfId="309" builtinId="9" hidden="1"/>
    <cellStyle name="表示済みのハイパーリンク" xfId="311" builtinId="9" hidden="1"/>
    <cellStyle name="表示済みのハイパーリンク" xfId="313" builtinId="9" hidden="1"/>
    <cellStyle name="表示済みのハイパーリンク" xfId="315" builtinId="9" hidden="1"/>
    <cellStyle name="表示済みのハイパーリンク" xfId="317" builtinId="9" hidden="1"/>
    <cellStyle name="表示済みのハイパーリンク" xfId="319" builtinId="9" hidden="1"/>
    <cellStyle name="表示済みのハイパーリンク" xfId="321" builtinId="9" hidden="1"/>
    <cellStyle name="表示済みのハイパーリンク" xfId="323" builtinId="9" hidden="1"/>
    <cellStyle name="表示済みのハイパーリンク" xfId="325" builtinId="9" hidden="1"/>
    <cellStyle name="表示済みのハイパーリンク" xfId="327" builtinId="9" hidden="1"/>
    <cellStyle name="表示済みのハイパーリンク" xfId="329" builtinId="9" hidden="1"/>
    <cellStyle name="表示済みのハイパーリンク" xfId="331" builtinId="9" hidden="1"/>
    <cellStyle name="表示済みのハイパーリンク" xfId="333" builtinId="9" hidden="1"/>
    <cellStyle name="表示済みのハイパーリンク" xfId="335" builtinId="9" hidden="1"/>
    <cellStyle name="表示済みのハイパーリンク" xfId="337" builtinId="9" hidden="1"/>
    <cellStyle name="表示済みのハイパーリンク" xfId="339" builtinId="9" hidden="1"/>
    <cellStyle name="表示済みのハイパーリンク" xfId="341" builtinId="9" hidden="1"/>
    <cellStyle name="表示済みのハイパーリンク" xfId="343" builtinId="9" hidden="1"/>
    <cellStyle name="表示済みのハイパーリンク" xfId="345" builtinId="9" hidden="1"/>
    <cellStyle name="表示済みのハイパーリンク" xfId="347" builtinId="9" hidden="1"/>
    <cellStyle name="表示済みのハイパーリンク" xfId="349" builtinId="9" hidden="1"/>
    <cellStyle name="表示済みのハイパーリンク" xfId="351" builtinId="9" hidden="1"/>
    <cellStyle name="表示済みのハイパーリンク" xfId="353" builtinId="9" hidden="1"/>
    <cellStyle name="表示済みのハイパーリンク" xfId="355" builtinId="9" hidden="1"/>
    <cellStyle name="表示済みのハイパーリンク" xfId="357" builtinId="9" hidden="1"/>
    <cellStyle name="表示済みのハイパーリンク" xfId="359" builtinId="9" hidden="1"/>
    <cellStyle name="表示済みのハイパーリンク" xfId="361" builtinId="9" hidden="1"/>
    <cellStyle name="表示済みのハイパーリンク" xfId="363" builtinId="9" hidden="1"/>
    <cellStyle name="表示済みのハイパーリンク" xfId="365" builtinId="9" hidden="1"/>
    <cellStyle name="表示済みのハイパーリンク" xfId="367" builtinId="9" hidden="1"/>
    <cellStyle name="表示済みのハイパーリンク" xfId="369" builtinId="9" hidden="1"/>
    <cellStyle name="表示済みのハイパーリンク" xfId="371" builtinId="9" hidden="1"/>
    <cellStyle name="表示済みのハイパーリンク" xfId="373" builtinId="9" hidden="1"/>
    <cellStyle name="表示済みのハイパーリンク" xfId="375" builtinId="9" hidden="1"/>
    <cellStyle name="表示済みのハイパーリンク" xfId="377" builtinId="9" hidden="1"/>
    <cellStyle name="表示済みのハイパーリンク" xfId="379" builtinId="9" hidden="1"/>
    <cellStyle name="表示済みのハイパーリンク" xfId="381" builtinId="9" hidden="1"/>
    <cellStyle name="表示済みのハイパーリンク" xfId="383" builtinId="9" hidden="1"/>
    <cellStyle name="表示済みのハイパーリンク" xfId="385" builtinId="9" hidden="1"/>
    <cellStyle name="表示済みのハイパーリンク" xfId="387" builtinId="9" hidden="1"/>
    <cellStyle name="表示済みのハイパーリンク" xfId="389" builtinId="9" hidden="1"/>
    <cellStyle name="表示済みのハイパーリンク" xfId="391" builtinId="9" hidden="1"/>
    <cellStyle name="表示済みのハイパーリンク" xfId="393" builtinId="9" hidden="1"/>
    <cellStyle name="表示済みのハイパーリンク" xfId="395" builtinId="9" hidden="1"/>
    <cellStyle name="表示済みのハイパーリンク" xfId="397" builtinId="9" hidden="1"/>
    <cellStyle name="表示済みのハイパーリンク" xfId="399" builtinId="9" hidden="1"/>
    <cellStyle name="表示済みのハイパーリンク" xfId="401" builtinId="9" hidden="1"/>
    <cellStyle name="表示済みのハイパーリンク" xfId="403" builtinId="9" hidden="1"/>
    <cellStyle name="表示済みのハイパーリンク" xfId="405" builtinId="9" hidden="1"/>
    <cellStyle name="表示済みのハイパーリンク" xfId="407" builtinId="9" hidden="1"/>
    <cellStyle name="表示済みのハイパーリンク" xfId="409" builtinId="9" hidden="1"/>
    <cellStyle name="表示済みのハイパーリンク" xfId="411" builtinId="9" hidden="1"/>
    <cellStyle name="表示済みのハイパーリンク" xfId="413" builtinId="9" hidden="1"/>
    <cellStyle name="表示済みのハイパーリンク" xfId="415" builtinId="9" hidden="1"/>
    <cellStyle name="表示済みのハイパーリンク" xfId="417" builtinId="9" hidden="1"/>
    <cellStyle name="表示済みのハイパーリンク" xfId="419" builtinId="9" hidden="1"/>
    <cellStyle name="表示済みのハイパーリンク" xfId="421" builtinId="9" hidden="1"/>
    <cellStyle name="表示済みのハイパーリンク" xfId="423" builtinId="9" hidden="1"/>
    <cellStyle name="表示済みのハイパーリンク" xfId="425" builtinId="9" hidden="1"/>
    <cellStyle name="表示済みのハイパーリンク" xfId="427" builtinId="9" hidden="1"/>
    <cellStyle name="表示済みのハイパーリンク" xfId="429" builtinId="9" hidden="1"/>
    <cellStyle name="表示済みのハイパーリンク" xfId="431" builtinId="9" hidden="1"/>
    <cellStyle name="表示済みのハイパーリンク" xfId="433" builtinId="9" hidden="1"/>
    <cellStyle name="表示済みのハイパーリンク" xfId="435" builtinId="9" hidden="1"/>
    <cellStyle name="表示済みのハイパーリンク" xfId="437" builtinId="9" hidden="1"/>
    <cellStyle name="表示済みのハイパーリンク" xfId="439" builtinId="9" hidden="1"/>
    <cellStyle name="表示済みのハイパーリンク" xfId="441" builtinId="9" hidden="1"/>
    <cellStyle name="表示済みのハイパーリンク" xfId="443" builtinId="9" hidden="1"/>
    <cellStyle name="表示済みのハイパーリンク" xfId="445" builtinId="9" hidden="1"/>
    <cellStyle name="表示済みのハイパーリンク" xfId="447" builtinId="9" hidden="1"/>
    <cellStyle name="表示済みのハイパーリンク" xfId="449" builtinId="9" hidden="1"/>
    <cellStyle name="表示済みのハイパーリンク" xfId="451" builtinId="9" hidden="1"/>
    <cellStyle name="表示済みのハイパーリンク" xfId="453" builtinId="9" hidden="1"/>
    <cellStyle name="表示済みのハイパーリンク" xfId="455" builtinId="9" hidden="1"/>
    <cellStyle name="表示済みのハイパーリンク" xfId="457" builtinId="9" hidden="1"/>
    <cellStyle name="表示済みのハイパーリンク" xfId="459" builtinId="9" hidden="1"/>
    <cellStyle name="表示済みのハイパーリンク" xfId="461" builtinId="9" hidden="1"/>
    <cellStyle name="表示済みのハイパーリンク" xfId="463" builtinId="9" hidden="1"/>
    <cellStyle name="表示済みのハイパーリンク" xfId="465" builtinId="9" hidden="1"/>
    <cellStyle name="表示済みのハイパーリンク" xfId="467" builtinId="9" hidden="1"/>
    <cellStyle name="表示済みのハイパーリンク" xfId="469" builtinId="9" hidden="1"/>
    <cellStyle name="表示済みのハイパーリンク" xfId="471" builtinId="9" hidden="1"/>
    <cellStyle name="表示済みのハイパーリンク" xfId="473" builtinId="9" hidden="1"/>
    <cellStyle name="表示済みのハイパーリンク" xfId="475" builtinId="9" hidden="1"/>
    <cellStyle name="表示済みのハイパーリンク" xfId="477" builtinId="9" hidden="1"/>
    <cellStyle name="表示済みのハイパーリンク" xfId="479" builtinId="9" hidden="1"/>
    <cellStyle name="表示済みのハイパーリンク" xfId="481" builtinId="9" hidden="1"/>
    <cellStyle name="表示済みのハイパーリンク" xfId="483" builtinId="9" hidden="1"/>
    <cellStyle name="表示済みのハイパーリンク" xfId="485" builtinId="9" hidden="1"/>
    <cellStyle name="表示済みのハイパーリンク" xfId="487" builtinId="9" hidden="1"/>
    <cellStyle name="表示済みのハイパーリンク" xfId="489" builtinId="9" hidden="1"/>
    <cellStyle name="表示済みのハイパーリンク" xfId="491" builtinId="9" hidden="1"/>
    <cellStyle name="表示済みのハイパーリンク" xfId="493" builtinId="9" hidden="1"/>
  </cellStyles>
  <dxfs count="3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  <border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tabSelected="1" zoomScaleNormal="100" workbookViewId="0">
      <selection activeCell="E17" sqref="E17"/>
    </sheetView>
  </sheetViews>
  <sheetFormatPr baseColWidth="10" defaultColWidth="8.83203125" defaultRowHeight="14"/>
  <cols>
    <col min="1" max="1" width="3.33203125" style="2" customWidth="1"/>
    <col min="2" max="2" width="10.1640625" style="7" customWidth="1"/>
    <col min="3" max="3" width="67.6640625" style="2" customWidth="1"/>
    <col min="4" max="4" width="22.1640625" style="2" customWidth="1"/>
    <col min="5" max="5" width="12.6640625" style="2" customWidth="1"/>
    <col min="6" max="6" width="20" style="2" customWidth="1"/>
    <col min="7" max="7" width="40.83203125" style="2" customWidth="1"/>
    <col min="8" max="16384" width="8.83203125" style="2"/>
  </cols>
  <sheetData>
    <row r="1" spans="2:6" ht="28" customHeight="1">
      <c r="B1" s="21" t="s">
        <v>140</v>
      </c>
    </row>
    <row r="2" spans="2:6" ht="19" customHeight="1"/>
    <row r="3" spans="2:6" ht="19" customHeight="1">
      <c r="B3" s="1" t="s">
        <v>88</v>
      </c>
    </row>
    <row r="4" spans="2:6" ht="19" customHeight="1">
      <c r="B4" s="122"/>
      <c r="C4" s="123"/>
      <c r="D4" s="123"/>
      <c r="E4" s="123"/>
      <c r="F4" s="124"/>
    </row>
    <row r="5" spans="2:6" ht="19" customHeight="1">
      <c r="B5" s="71"/>
      <c r="C5" s="72"/>
      <c r="D5" s="72"/>
      <c r="E5" s="72"/>
      <c r="F5" s="72"/>
    </row>
    <row r="6" spans="2:6" ht="19.5" customHeight="1">
      <c r="B6" s="1" t="s">
        <v>89</v>
      </c>
    </row>
    <row r="7" spans="2:6" ht="19" customHeight="1">
      <c r="B7" s="122"/>
      <c r="C7" s="123"/>
      <c r="D7" s="123"/>
      <c r="E7" s="123"/>
      <c r="F7" s="124"/>
    </row>
    <row r="8" spans="2:6" ht="19" customHeight="1"/>
    <row r="9" spans="2:6" ht="19" customHeight="1"/>
    <row r="10" spans="2:6" ht="19" customHeight="1">
      <c r="B10" s="1" t="s">
        <v>0</v>
      </c>
    </row>
    <row r="11" spans="2:6" ht="19" customHeight="1">
      <c r="B11" s="67"/>
      <c r="C11" s="68"/>
      <c r="D11" s="68"/>
      <c r="E11" s="50" t="s">
        <v>5</v>
      </c>
      <c r="F11" s="51" t="s">
        <v>6</v>
      </c>
    </row>
    <row r="12" spans="2:6" ht="19" customHeight="1">
      <c r="B12" s="69" t="s">
        <v>61</v>
      </c>
      <c r="C12" s="3" t="s">
        <v>50</v>
      </c>
      <c r="D12" s="4"/>
      <c r="E12" s="109" t="e">
        <f ca="1">Calculations!E12</f>
        <v>#REF!</v>
      </c>
      <c r="F12" s="53" t="s">
        <v>10</v>
      </c>
    </row>
    <row r="13" spans="2:6" ht="19" customHeight="1">
      <c r="B13" s="120" t="s">
        <v>11</v>
      </c>
      <c r="C13" s="5" t="s">
        <v>1</v>
      </c>
      <c r="D13" s="6"/>
      <c r="E13" s="110" t="e">
        <f ca="1">Calculations!E13</f>
        <v>#REF!</v>
      </c>
      <c r="F13" s="53" t="s">
        <v>10</v>
      </c>
    </row>
    <row r="14" spans="2:6" ht="19" customHeight="1">
      <c r="B14" s="140" t="s">
        <v>12</v>
      </c>
      <c r="C14" s="119" t="s">
        <v>2</v>
      </c>
      <c r="D14" s="6" t="s">
        <v>149</v>
      </c>
      <c r="E14" s="111">
        <f>Calculations!E25</f>
        <v>0</v>
      </c>
      <c r="F14" s="70" t="s">
        <v>10</v>
      </c>
    </row>
    <row r="15" spans="2:6" ht="18" customHeight="1">
      <c r="B15" s="141"/>
      <c r="C15" s="114"/>
      <c r="D15" s="115" t="s">
        <v>146</v>
      </c>
      <c r="E15" s="121">
        <f>Calculations!E29</f>
        <v>0</v>
      </c>
      <c r="F15" s="116" t="s">
        <v>10</v>
      </c>
    </row>
    <row r="16" spans="2:6" ht="18" customHeight="1">
      <c r="B16" s="141"/>
      <c r="C16" s="114"/>
      <c r="D16" s="115" t="s">
        <v>147</v>
      </c>
      <c r="E16" s="121">
        <f>Calculations!E26</f>
        <v>0</v>
      </c>
      <c r="F16" s="116" t="s">
        <v>10</v>
      </c>
    </row>
    <row r="17" spans="2:7" ht="18" customHeight="1">
      <c r="B17" s="142"/>
      <c r="C17" s="117"/>
      <c r="D17" s="115" t="s">
        <v>148</v>
      </c>
      <c r="E17" s="143" t="s">
        <v>150</v>
      </c>
      <c r="F17" s="118" t="s">
        <v>10</v>
      </c>
    </row>
    <row r="18" spans="2:7" ht="19" customHeight="1"/>
    <row r="19" spans="2:7" ht="19" customHeight="1"/>
    <row r="20" spans="2:7" ht="19" customHeight="1">
      <c r="B20" s="1" t="s">
        <v>3</v>
      </c>
      <c r="C20" s="8"/>
      <c r="D20" s="8"/>
      <c r="E20" s="86" t="s">
        <v>7</v>
      </c>
      <c r="F20" s="9"/>
      <c r="G20" s="86" t="s">
        <v>95</v>
      </c>
    </row>
    <row r="21" spans="2:7" ht="19" customHeight="1">
      <c r="B21" s="47" t="s">
        <v>51</v>
      </c>
      <c r="C21" s="48" t="s">
        <v>4</v>
      </c>
      <c r="D21" s="49"/>
      <c r="E21" s="50" t="s">
        <v>5</v>
      </c>
      <c r="F21" s="51" t="s">
        <v>6</v>
      </c>
      <c r="G21" s="50" t="s">
        <v>96</v>
      </c>
    </row>
    <row r="22" spans="2:7" ht="30">
      <c r="B22" s="52" t="s">
        <v>14</v>
      </c>
      <c r="C22" s="22" t="s">
        <v>13</v>
      </c>
      <c r="D22" s="10"/>
      <c r="E22" s="30"/>
      <c r="F22" s="53" t="s">
        <v>75</v>
      </c>
      <c r="G22" s="87"/>
    </row>
    <row r="23" spans="2:7" ht="15">
      <c r="B23" s="125" t="s">
        <v>93</v>
      </c>
      <c r="C23" s="128" t="s">
        <v>15</v>
      </c>
      <c r="D23" s="22" t="s">
        <v>34</v>
      </c>
      <c r="E23" s="30"/>
      <c r="F23" s="53" t="s">
        <v>76</v>
      </c>
      <c r="G23" s="87"/>
    </row>
    <row r="24" spans="2:7" ht="30">
      <c r="B24" s="126"/>
      <c r="C24" s="129"/>
      <c r="D24" s="22" t="s">
        <v>36</v>
      </c>
      <c r="E24" s="31"/>
      <c r="F24" s="53" t="s">
        <v>77</v>
      </c>
      <c r="G24" s="88"/>
    </row>
    <row r="25" spans="2:7" ht="30">
      <c r="B25" s="126"/>
      <c r="C25" s="129"/>
      <c r="D25" s="22" t="s">
        <v>37</v>
      </c>
      <c r="E25" s="31"/>
      <c r="F25" s="53" t="s">
        <v>76</v>
      </c>
      <c r="G25" s="88"/>
    </row>
    <row r="26" spans="2:7">
      <c r="B26" s="126"/>
      <c r="C26" s="129"/>
      <c r="D26" s="10" t="s">
        <v>38</v>
      </c>
      <c r="E26" s="31"/>
      <c r="F26" s="53" t="s">
        <v>76</v>
      </c>
      <c r="G26" s="88"/>
    </row>
    <row r="27" spans="2:7" ht="30">
      <c r="B27" s="126"/>
      <c r="C27" s="129"/>
      <c r="D27" s="22" t="s">
        <v>40</v>
      </c>
      <c r="E27" s="31"/>
      <c r="F27" s="53" t="s">
        <v>76</v>
      </c>
      <c r="G27" s="88"/>
    </row>
    <row r="28" spans="2:7" ht="30">
      <c r="B28" s="127"/>
      <c r="C28" s="130"/>
      <c r="D28" s="22" t="s">
        <v>42</v>
      </c>
      <c r="E28" s="31"/>
      <c r="F28" s="53" t="s">
        <v>76</v>
      </c>
      <c r="G28" s="88"/>
    </row>
    <row r="29" spans="2:7" ht="19" customHeight="1">
      <c r="B29" s="52" t="s">
        <v>62</v>
      </c>
      <c r="C29" s="25" t="s">
        <v>29</v>
      </c>
      <c r="D29" s="10"/>
      <c r="E29" s="90">
        <v>0.5</v>
      </c>
      <c r="F29" s="53"/>
      <c r="G29" s="87" t="s">
        <v>100</v>
      </c>
    </row>
    <row r="30" spans="2:7" ht="19" customHeight="1">
      <c r="B30" s="52" t="s">
        <v>141</v>
      </c>
      <c r="C30" s="10" t="s">
        <v>16</v>
      </c>
      <c r="D30" s="10"/>
      <c r="E30" s="91">
        <v>0.75</v>
      </c>
      <c r="F30" s="53"/>
      <c r="G30" s="87" t="s">
        <v>100</v>
      </c>
    </row>
    <row r="31" spans="2:7" ht="19" customHeight="1">
      <c r="B31" s="52" t="s">
        <v>27</v>
      </c>
      <c r="C31" s="10" t="s">
        <v>17</v>
      </c>
      <c r="D31" s="10"/>
      <c r="E31" s="31"/>
      <c r="F31" s="53"/>
      <c r="G31" s="87"/>
    </row>
    <row r="32" spans="2:7" ht="19" customHeight="1">
      <c r="B32" s="52" t="s">
        <v>28</v>
      </c>
      <c r="C32" s="10" t="s">
        <v>63</v>
      </c>
      <c r="D32" s="10"/>
      <c r="E32" s="91">
        <v>0.5</v>
      </c>
      <c r="F32" s="53"/>
      <c r="G32" s="87" t="s">
        <v>100</v>
      </c>
    </row>
    <row r="33" spans="2:7" ht="19" customHeight="1">
      <c r="B33" s="131" t="s">
        <v>142</v>
      </c>
      <c r="C33" s="137" t="s">
        <v>143</v>
      </c>
      <c r="D33" s="22" t="s">
        <v>34</v>
      </c>
      <c r="E33" s="91">
        <v>0.1</v>
      </c>
      <c r="F33" s="53"/>
      <c r="G33" s="87" t="s">
        <v>100</v>
      </c>
    </row>
    <row r="34" spans="2:7" ht="30">
      <c r="B34" s="132"/>
      <c r="C34" s="138"/>
      <c r="D34" s="22" t="s">
        <v>36</v>
      </c>
      <c r="E34" s="91">
        <v>0.5</v>
      </c>
      <c r="F34" s="53"/>
      <c r="G34" s="87" t="s">
        <v>100</v>
      </c>
    </row>
    <row r="35" spans="2:7" ht="30">
      <c r="B35" s="132"/>
      <c r="C35" s="138"/>
      <c r="D35" s="22" t="s">
        <v>37</v>
      </c>
      <c r="E35" s="91">
        <v>0.7</v>
      </c>
      <c r="F35" s="53"/>
      <c r="G35" s="87" t="s">
        <v>100</v>
      </c>
    </row>
    <row r="36" spans="2:7" ht="19" customHeight="1">
      <c r="B36" s="132"/>
      <c r="C36" s="138"/>
      <c r="D36" s="10" t="s">
        <v>38</v>
      </c>
      <c r="E36" s="91">
        <v>0.5</v>
      </c>
      <c r="F36" s="53"/>
      <c r="G36" s="87" t="s">
        <v>100</v>
      </c>
    </row>
    <row r="37" spans="2:7" ht="30">
      <c r="B37" s="132"/>
      <c r="C37" s="138"/>
      <c r="D37" s="22" t="s">
        <v>40</v>
      </c>
      <c r="E37" s="91">
        <v>0.7</v>
      </c>
      <c r="F37" s="53"/>
      <c r="G37" s="87" t="s">
        <v>100</v>
      </c>
    </row>
    <row r="38" spans="2:7" ht="30">
      <c r="B38" s="133"/>
      <c r="C38" s="139"/>
      <c r="D38" s="22" t="s">
        <v>42</v>
      </c>
      <c r="E38" s="91">
        <v>0</v>
      </c>
      <c r="F38" s="53"/>
      <c r="G38" s="87" t="s">
        <v>100</v>
      </c>
    </row>
    <row r="39" spans="2:7" ht="19" customHeight="1">
      <c r="B39" s="54" t="s">
        <v>145</v>
      </c>
      <c r="C39" s="34" t="s">
        <v>64</v>
      </c>
      <c r="D39" s="10"/>
      <c r="E39" s="31"/>
      <c r="F39" s="53"/>
      <c r="G39" s="88"/>
    </row>
    <row r="40" spans="2:7" ht="15">
      <c r="B40" s="125" t="s">
        <v>65</v>
      </c>
      <c r="C40" s="134" t="s">
        <v>18</v>
      </c>
      <c r="D40" s="22" t="s">
        <v>34</v>
      </c>
      <c r="E40" s="91">
        <v>0.43</v>
      </c>
      <c r="F40" s="53"/>
      <c r="G40" s="87" t="s">
        <v>100</v>
      </c>
    </row>
    <row r="41" spans="2:7" ht="30">
      <c r="B41" s="126"/>
      <c r="C41" s="135"/>
      <c r="D41" s="22" t="s">
        <v>36</v>
      </c>
      <c r="E41" s="113">
        <v>0.4</v>
      </c>
      <c r="F41" s="53"/>
      <c r="G41" s="87" t="s">
        <v>100</v>
      </c>
    </row>
    <row r="42" spans="2:7" ht="30">
      <c r="B42" s="126"/>
      <c r="C42" s="135"/>
      <c r="D42" s="22" t="s">
        <v>37</v>
      </c>
      <c r="E42" s="91">
        <v>0.15</v>
      </c>
      <c r="F42" s="53"/>
      <c r="G42" s="87" t="s">
        <v>100</v>
      </c>
    </row>
    <row r="43" spans="2:7">
      <c r="B43" s="126"/>
      <c r="C43" s="135"/>
      <c r="D43" s="10" t="s">
        <v>38</v>
      </c>
      <c r="E43" s="91">
        <v>0.24</v>
      </c>
      <c r="F43" s="53"/>
      <c r="G43" s="87" t="s">
        <v>100</v>
      </c>
    </row>
    <row r="44" spans="2:7" ht="30">
      <c r="B44" s="126"/>
      <c r="C44" s="135"/>
      <c r="D44" s="22" t="s">
        <v>40</v>
      </c>
      <c r="E44" s="113">
        <v>0.2</v>
      </c>
      <c r="F44" s="53"/>
      <c r="G44" s="87" t="s">
        <v>100</v>
      </c>
    </row>
    <row r="45" spans="2:7" ht="30">
      <c r="B45" s="127"/>
      <c r="C45" s="136"/>
      <c r="D45" s="22" t="s">
        <v>42</v>
      </c>
      <c r="E45" s="113">
        <v>0</v>
      </c>
      <c r="F45" s="53"/>
      <c r="G45" s="87" t="s">
        <v>100</v>
      </c>
    </row>
    <row r="46" spans="2:7" ht="30">
      <c r="B46" s="55" t="s">
        <v>137</v>
      </c>
      <c r="C46" s="23" t="s">
        <v>138</v>
      </c>
      <c r="D46" s="10"/>
      <c r="E46" s="31"/>
      <c r="F46" s="53"/>
      <c r="G46" s="88"/>
    </row>
    <row r="47" spans="2:7" ht="15">
      <c r="B47" s="131" t="s">
        <v>66</v>
      </c>
      <c r="C47" s="128" t="s">
        <v>32</v>
      </c>
      <c r="D47" s="26" t="s">
        <v>33</v>
      </c>
      <c r="E47" s="31"/>
      <c r="F47" s="53"/>
      <c r="G47" s="88"/>
    </row>
    <row r="48" spans="2:7" ht="30">
      <c r="B48" s="132"/>
      <c r="C48" s="129"/>
      <c r="D48" s="27" t="s">
        <v>35</v>
      </c>
      <c r="E48" s="31"/>
      <c r="F48" s="53"/>
      <c r="G48" s="88"/>
    </row>
    <row r="49" spans="1:7" ht="30">
      <c r="B49" s="132"/>
      <c r="C49" s="129"/>
      <c r="D49" s="27" t="s">
        <v>30</v>
      </c>
      <c r="E49" s="31"/>
      <c r="F49" s="53"/>
      <c r="G49" s="88"/>
    </row>
    <row r="50" spans="1:7">
      <c r="B50" s="132"/>
      <c r="C50" s="129"/>
      <c r="D50" s="28" t="s">
        <v>31</v>
      </c>
      <c r="E50" s="31"/>
      <c r="F50" s="53"/>
      <c r="G50" s="88"/>
    </row>
    <row r="51" spans="1:7" ht="30">
      <c r="B51" s="132"/>
      <c r="C51" s="129"/>
      <c r="D51" s="27" t="s">
        <v>39</v>
      </c>
      <c r="E51" s="31"/>
      <c r="F51" s="53"/>
      <c r="G51" s="88"/>
    </row>
    <row r="52" spans="1:7" ht="30">
      <c r="B52" s="133"/>
      <c r="C52" s="130"/>
      <c r="D52" s="27" t="s">
        <v>41</v>
      </c>
      <c r="E52" s="31"/>
      <c r="F52" s="53"/>
      <c r="G52" s="88"/>
    </row>
    <row r="53" spans="1:7" ht="19" customHeight="1">
      <c r="B53" s="52" t="s">
        <v>67</v>
      </c>
      <c r="C53" s="10" t="s">
        <v>19</v>
      </c>
      <c r="D53" s="10"/>
      <c r="E53" s="91">
        <v>25</v>
      </c>
      <c r="F53" s="53" t="s">
        <v>78</v>
      </c>
      <c r="G53" s="87" t="s">
        <v>100</v>
      </c>
    </row>
    <row r="54" spans="1:7" ht="45">
      <c r="B54" s="52" t="s">
        <v>21</v>
      </c>
      <c r="C54" s="23" t="s">
        <v>20</v>
      </c>
      <c r="D54" s="10"/>
      <c r="E54" s="91">
        <v>0</v>
      </c>
      <c r="F54" s="53" t="s">
        <v>77</v>
      </c>
      <c r="G54" s="87" t="s">
        <v>100</v>
      </c>
    </row>
    <row r="55" spans="1:7" ht="19" customHeight="1">
      <c r="B55" s="56" t="s">
        <v>68</v>
      </c>
      <c r="C55" s="11" t="s">
        <v>87</v>
      </c>
      <c r="D55" s="10"/>
      <c r="E55" s="31"/>
      <c r="F55" s="57" t="s">
        <v>79</v>
      </c>
      <c r="G55" s="88"/>
    </row>
    <row r="56" spans="1:7" ht="19" customHeight="1">
      <c r="A56" s="85"/>
      <c r="B56" s="56" t="s">
        <v>69</v>
      </c>
      <c r="C56" s="11" t="s">
        <v>70</v>
      </c>
      <c r="D56" s="20"/>
      <c r="E56" s="31"/>
      <c r="F56" s="57" t="s">
        <v>80</v>
      </c>
      <c r="G56" s="88"/>
    </row>
    <row r="57" spans="1:7" ht="19" customHeight="1">
      <c r="B57" s="56" t="s">
        <v>22</v>
      </c>
      <c r="C57" s="11" t="s">
        <v>103</v>
      </c>
      <c r="D57" s="10"/>
      <c r="E57" s="31"/>
      <c r="F57" s="57" t="s">
        <v>81</v>
      </c>
      <c r="G57" s="88"/>
    </row>
    <row r="58" spans="1:7" ht="30">
      <c r="B58" s="56" t="s">
        <v>24</v>
      </c>
      <c r="C58" s="24" t="s">
        <v>23</v>
      </c>
      <c r="D58" s="10"/>
      <c r="E58" s="91">
        <v>1</v>
      </c>
      <c r="F58" s="58">
        <v>1</v>
      </c>
      <c r="G58" s="87" t="s">
        <v>100</v>
      </c>
    </row>
    <row r="59" spans="1:7" ht="19" customHeight="1">
      <c r="A59" s="85"/>
      <c r="B59" s="56" t="s">
        <v>101</v>
      </c>
      <c r="C59" s="11" t="s">
        <v>102</v>
      </c>
      <c r="D59" s="10"/>
      <c r="E59" s="31"/>
      <c r="F59" s="59" t="s">
        <v>98</v>
      </c>
      <c r="G59" s="88"/>
    </row>
    <row r="60" spans="1:7" ht="19" customHeight="1">
      <c r="B60" s="56" t="s">
        <v>71</v>
      </c>
      <c r="C60" s="11" t="s">
        <v>25</v>
      </c>
      <c r="D60" s="10"/>
      <c r="E60" s="31"/>
      <c r="F60" s="60" t="s">
        <v>82</v>
      </c>
      <c r="G60" s="88"/>
    </row>
    <row r="61" spans="1:7" ht="19" customHeight="1">
      <c r="A61" s="85"/>
      <c r="B61" s="56" t="s">
        <v>69</v>
      </c>
      <c r="C61" s="11" t="s">
        <v>70</v>
      </c>
      <c r="D61" s="20"/>
      <c r="E61" s="31"/>
      <c r="F61" s="57" t="s">
        <v>83</v>
      </c>
      <c r="G61" s="88"/>
    </row>
    <row r="62" spans="1:7" ht="19" customHeight="1">
      <c r="B62" s="61" t="s">
        <v>94</v>
      </c>
      <c r="C62" s="20" t="s">
        <v>26</v>
      </c>
      <c r="D62" s="10"/>
      <c r="E62" s="31"/>
      <c r="F62" s="59" t="s">
        <v>84</v>
      </c>
      <c r="G62" s="88"/>
    </row>
    <row r="63" spans="1:7" ht="19" customHeight="1">
      <c r="B63" s="61" t="s">
        <v>72</v>
      </c>
      <c r="C63" s="20" t="s">
        <v>85</v>
      </c>
      <c r="D63" s="10"/>
      <c r="E63" s="31"/>
      <c r="F63" s="59" t="s">
        <v>99</v>
      </c>
      <c r="G63" s="88"/>
    </row>
    <row r="64" spans="1:7" ht="19" customHeight="1">
      <c r="A64" s="85"/>
      <c r="B64" s="62" t="s">
        <v>73</v>
      </c>
      <c r="C64" s="63" t="s">
        <v>74</v>
      </c>
      <c r="D64" s="64"/>
      <c r="E64" s="65"/>
      <c r="F64" s="66" t="s">
        <v>98</v>
      </c>
      <c r="G64" s="89"/>
    </row>
    <row r="65" spans="2:2" ht="18.75" customHeight="1">
      <c r="B65" s="12"/>
    </row>
  </sheetData>
  <mergeCells count="11">
    <mergeCell ref="B4:F4"/>
    <mergeCell ref="B7:F7"/>
    <mergeCell ref="B23:B28"/>
    <mergeCell ref="C23:C28"/>
    <mergeCell ref="B47:B52"/>
    <mergeCell ref="C47:C52"/>
    <mergeCell ref="B40:B45"/>
    <mergeCell ref="C40:C45"/>
    <mergeCell ref="B33:B38"/>
    <mergeCell ref="C33:C38"/>
    <mergeCell ref="B14:B17"/>
  </mergeCells>
  <phoneticPr fontId="3"/>
  <conditionalFormatting sqref="E65">
    <cfRule type="expression" dxfId="2" priority="62" stopIfTrue="1">
      <formula>$E$30&gt;5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>&amp;R&amp;"Times New Roman,標準"&amp;8JICA Climate-FIT Version 5.1, March 2025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32"/>
  <sheetViews>
    <sheetView zoomScaleNormal="100" workbookViewId="0">
      <selection activeCell="E26" sqref="E26"/>
    </sheetView>
  </sheetViews>
  <sheetFormatPr baseColWidth="10" defaultColWidth="8.83203125" defaultRowHeight="14"/>
  <cols>
    <col min="1" max="1" width="3.33203125" style="2" customWidth="1"/>
    <col min="2" max="2" width="3.1640625" style="2" customWidth="1"/>
    <col min="3" max="3" width="81.5" style="2" customWidth="1"/>
    <col min="4" max="4" width="21.6640625" style="2" customWidth="1"/>
    <col min="5" max="5" width="12.6640625" style="2" customWidth="1"/>
    <col min="6" max="6" width="18.1640625" style="2" bestFit="1" customWidth="1"/>
    <col min="7" max="7" width="8.83203125" style="13"/>
    <col min="8" max="16384" width="8.83203125" style="2"/>
  </cols>
  <sheetData>
    <row r="1" spans="2:6" ht="28" customHeight="1">
      <c r="B1" s="21" t="s">
        <v>97</v>
      </c>
    </row>
    <row r="2" spans="2:6" ht="19" customHeight="1"/>
    <row r="3" spans="2:6" ht="19" customHeight="1">
      <c r="B3" s="1" t="s">
        <v>90</v>
      </c>
    </row>
    <row r="4" spans="2:6" ht="19" customHeight="1">
      <c r="B4" s="122" t="str">
        <f>IF('Inputs &amp; Outputs'!B4:F4="","",'Inputs &amp; Outputs'!B4:F4)</f>
        <v/>
      </c>
      <c r="C4" s="123"/>
      <c r="D4" s="123"/>
      <c r="E4" s="123"/>
      <c r="F4" s="124"/>
    </row>
    <row r="5" spans="2:6" ht="19" customHeight="1">
      <c r="B5" s="71"/>
      <c r="C5" s="72"/>
      <c r="D5" s="72"/>
      <c r="E5" s="72"/>
      <c r="F5" s="72"/>
    </row>
    <row r="6" spans="2:6" ht="19" customHeight="1">
      <c r="B6" s="1" t="s">
        <v>91</v>
      </c>
    </row>
    <row r="7" spans="2:6" ht="19" customHeight="1">
      <c r="B7" s="122" t="str">
        <f>IF('Inputs &amp; Outputs'!B7:F7="","",'Inputs &amp; Outputs'!B7:F7)</f>
        <v/>
      </c>
      <c r="C7" s="123"/>
      <c r="D7" s="123"/>
      <c r="E7" s="123"/>
      <c r="F7" s="124"/>
    </row>
    <row r="8" spans="2:6" ht="19" customHeight="1"/>
    <row r="9" spans="2:6" ht="19" customHeight="1"/>
    <row r="10" spans="2:6" ht="19" customHeight="1">
      <c r="B10" s="1" t="s">
        <v>92</v>
      </c>
    </row>
    <row r="11" spans="2:6" ht="19" customHeight="1">
      <c r="B11" s="35"/>
      <c r="C11" s="36"/>
      <c r="D11" s="37"/>
      <c r="E11" s="38" t="s">
        <v>5</v>
      </c>
      <c r="F11" s="39" t="s">
        <v>6</v>
      </c>
    </row>
    <row r="12" spans="2:6" ht="19" customHeight="1">
      <c r="B12" s="40" t="s">
        <v>8</v>
      </c>
      <c r="C12" s="14"/>
      <c r="D12" s="73"/>
      <c r="E12" s="32" t="e">
        <f ca="1">E13-E25</f>
        <v>#REF!</v>
      </c>
      <c r="F12" s="15" t="s">
        <v>10</v>
      </c>
    </row>
    <row r="13" spans="2:6" ht="19" customHeight="1">
      <c r="B13" s="41" t="s">
        <v>1</v>
      </c>
      <c r="C13" s="16"/>
      <c r="D13" s="80"/>
      <c r="E13" s="33" t="e">
        <f ca="1">(E14-E15)*E16+(E18+E21)</f>
        <v>#REF!</v>
      </c>
      <c r="F13" s="18" t="s">
        <v>10</v>
      </c>
    </row>
    <row r="14" spans="2:6" ht="19" customHeight="1">
      <c r="B14" s="42"/>
      <c r="C14" s="76" t="s">
        <v>43</v>
      </c>
      <c r="D14" s="76"/>
      <c r="E14" s="108" t="e">
        <f ca="1">calc_MD!D33</f>
        <v>#REF!</v>
      </c>
      <c r="F14" s="18" t="s">
        <v>44</v>
      </c>
    </row>
    <row r="15" spans="2:6" ht="35.25" customHeight="1">
      <c r="B15" s="42"/>
      <c r="C15" s="83" t="s">
        <v>86</v>
      </c>
      <c r="D15" s="76"/>
      <c r="E15" s="79" t="e">
        <f ca="1">ROUND(E14*E17,0)</f>
        <v>#REF!</v>
      </c>
      <c r="F15" s="18" t="s">
        <v>44</v>
      </c>
    </row>
    <row r="16" spans="2:6" ht="19" customHeight="1">
      <c r="B16" s="42"/>
      <c r="C16" s="84" t="str">
        <f>'Inputs &amp; Outputs'!C53</f>
        <v>Methane Global Warming Potential</v>
      </c>
      <c r="D16" s="77"/>
      <c r="E16" s="74">
        <f>'Inputs &amp; Outputs'!E53</f>
        <v>25</v>
      </c>
      <c r="F16" s="17" t="s">
        <v>54</v>
      </c>
    </row>
    <row r="17" spans="2:6" ht="33.75" customHeight="1">
      <c r="B17" s="42"/>
      <c r="C17" s="84" t="str">
        <f>'Inputs &amp; Outputs'!C54</f>
        <v xml:space="preserve">Methane fraction required for flare and combustion under the National Regulations before the project starts. It will be zero as developing countries mostly have no this regulation. </v>
      </c>
      <c r="D17" s="77"/>
      <c r="E17" s="74">
        <f>'Inputs &amp; Outputs'!E54</f>
        <v>0</v>
      </c>
      <c r="F17" s="18"/>
    </row>
    <row r="18" spans="2:6" ht="21" customHeight="1">
      <c r="B18" s="42"/>
      <c r="C18" s="75" t="s">
        <v>45</v>
      </c>
      <c r="D18" s="76"/>
      <c r="E18" s="74">
        <f>ROUND(E19*E20,0)</f>
        <v>0</v>
      </c>
      <c r="F18" s="18" t="s">
        <v>55</v>
      </c>
    </row>
    <row r="19" spans="2:6" ht="19" customHeight="1">
      <c r="B19" s="42"/>
      <c r="C19" s="84" t="str">
        <f>'Inputs &amp; Outputs'!C55</f>
        <v xml:space="preserve">Amount of electricity generated by the project </v>
      </c>
      <c r="D19" s="77"/>
      <c r="E19" s="74">
        <f>'Inputs &amp; Outputs'!E55</f>
        <v>0</v>
      </c>
      <c r="F19" s="18" t="s">
        <v>52</v>
      </c>
    </row>
    <row r="20" spans="2:6" ht="19" customHeight="1">
      <c r="B20" s="42"/>
      <c r="C20" s="84" t="str">
        <f>'Inputs &amp; Outputs'!C56</f>
        <v xml:space="preserve">CO2 emission factor of the electricity </v>
      </c>
      <c r="D20" s="77"/>
      <c r="E20" s="74">
        <f>'Inputs &amp; Outputs'!E56</f>
        <v>0</v>
      </c>
      <c r="F20" s="19" t="s">
        <v>56</v>
      </c>
    </row>
    <row r="21" spans="2:6" ht="30">
      <c r="B21" s="42"/>
      <c r="C21" s="75" t="s">
        <v>46</v>
      </c>
      <c r="D21" s="76"/>
      <c r="E21" s="74">
        <f>ROUND((E22/E23)*E24/10^3,0)</f>
        <v>0</v>
      </c>
      <c r="F21" s="19" t="s">
        <v>57</v>
      </c>
    </row>
    <row r="22" spans="2:6" ht="19" customHeight="1">
      <c r="B22" s="42"/>
      <c r="C22" s="84" t="str">
        <f>'Inputs &amp; Outputs'!C57</f>
        <v>Amount of thermal energy generated by the project</v>
      </c>
      <c r="D22" s="77"/>
      <c r="E22" s="74">
        <f>'Inputs &amp; Outputs'!E57</f>
        <v>0</v>
      </c>
      <c r="F22" s="17" t="str">
        <f>'Inputs &amp; Outputs'!F57</f>
        <v>TJ/year</v>
      </c>
    </row>
    <row r="23" spans="2:6" ht="38" customHeight="1">
      <c r="B23" s="42"/>
      <c r="C23" s="84" t="str">
        <f>'Inputs &amp; Outputs'!C58</f>
        <v>Energy efficiency of the boiler/air heater used in the absence of the project activity to generate the thermal energy. It will be “1” as a conservative value.</v>
      </c>
      <c r="D23" s="77"/>
      <c r="E23" s="74">
        <f>'Inputs &amp; Outputs'!E58</f>
        <v>1</v>
      </c>
      <c r="F23" s="29">
        <f>'Inputs &amp; Outputs'!F58</f>
        <v>1</v>
      </c>
    </row>
    <row r="24" spans="2:6" ht="19" customHeight="1">
      <c r="B24" s="42"/>
      <c r="C24" s="84" t="str">
        <f>'Inputs &amp; Outputs'!C59</f>
        <v>CO2 emission factor of the fuel used in the baseline scenario</v>
      </c>
      <c r="D24" s="77"/>
      <c r="E24" s="74">
        <f>'Inputs &amp; Outputs'!E59</f>
        <v>0</v>
      </c>
      <c r="F24" s="17" t="s">
        <v>98</v>
      </c>
    </row>
    <row r="25" spans="2:6" ht="19" customHeight="1">
      <c r="B25" s="41" t="s">
        <v>9</v>
      </c>
      <c r="C25" s="81"/>
      <c r="D25" s="82"/>
      <c r="E25" s="33">
        <f>E26+E29</f>
        <v>0</v>
      </c>
      <c r="F25" s="18" t="s">
        <v>58</v>
      </c>
    </row>
    <row r="26" spans="2:6" ht="19" customHeight="1">
      <c r="B26" s="42"/>
      <c r="C26" s="75" t="s">
        <v>47</v>
      </c>
      <c r="D26" s="76"/>
      <c r="E26" s="79">
        <f>ROUND(E27*E28,0)</f>
        <v>0</v>
      </c>
      <c r="F26" s="43" t="s">
        <v>58</v>
      </c>
    </row>
    <row r="27" spans="2:6" ht="19" customHeight="1">
      <c r="B27" s="42"/>
      <c r="C27" s="84" t="str">
        <f>'Inputs &amp; Outputs'!C60</f>
        <v xml:space="preserve">Amount of electricity consumption by the project </v>
      </c>
      <c r="D27" s="77"/>
      <c r="E27" s="74">
        <f>'Inputs &amp; Outputs'!E60</f>
        <v>0</v>
      </c>
      <c r="F27" s="44" t="s">
        <v>53</v>
      </c>
    </row>
    <row r="28" spans="2:6" ht="19" customHeight="1">
      <c r="B28" s="42"/>
      <c r="C28" s="84" t="str">
        <f>'Inputs &amp; Outputs'!C61</f>
        <v xml:space="preserve">CO2 emission factor of the electricity </v>
      </c>
      <c r="D28" s="77"/>
      <c r="E28" s="74">
        <f>'Inputs &amp; Outputs'!E61</f>
        <v>0</v>
      </c>
      <c r="F28" s="19" t="s">
        <v>59</v>
      </c>
    </row>
    <row r="29" spans="2:6" ht="19" customHeight="1">
      <c r="B29" s="42"/>
      <c r="C29" s="75" t="s">
        <v>48</v>
      </c>
      <c r="D29" s="76"/>
      <c r="E29" s="74">
        <f>ROUND(E30*E31*E32/10^6,0)</f>
        <v>0</v>
      </c>
      <c r="F29" s="43" t="s">
        <v>60</v>
      </c>
    </row>
    <row r="30" spans="2:6" ht="19" customHeight="1">
      <c r="B30" s="42"/>
      <c r="C30" s="84" t="str">
        <f>'Inputs &amp; Outputs'!C62</f>
        <v>Amount of fuel consumption by the project</v>
      </c>
      <c r="D30" s="77"/>
      <c r="E30" s="74">
        <f>'Inputs &amp; Outputs'!E62</f>
        <v>0</v>
      </c>
      <c r="F30" s="45" t="s">
        <v>49</v>
      </c>
    </row>
    <row r="31" spans="2:6" ht="19" customHeight="1">
      <c r="B31" s="42"/>
      <c r="C31" s="84" t="str">
        <f>'Inputs &amp; Outputs'!C63</f>
        <v>Net calorific value of the fuel i applied in the project</v>
      </c>
      <c r="D31" s="77"/>
      <c r="E31" s="74">
        <f>'Inputs &amp; Outputs'!E63</f>
        <v>0</v>
      </c>
      <c r="F31" s="45" t="s">
        <v>99</v>
      </c>
    </row>
    <row r="32" spans="2:6" ht="19" customHeight="1">
      <c r="B32" s="78"/>
      <c r="C32" s="84" t="str">
        <f>'Inputs &amp; Outputs'!C64</f>
        <v>CO2 emission factor of the fuel i applied in the project</v>
      </c>
      <c r="D32" s="77"/>
      <c r="E32" s="74">
        <f>'Inputs &amp; Outputs'!E64</f>
        <v>0</v>
      </c>
      <c r="F32" s="46" t="s">
        <v>98</v>
      </c>
    </row>
  </sheetData>
  <mergeCells count="2">
    <mergeCell ref="B4:F4"/>
    <mergeCell ref="B7:F7"/>
  </mergeCells>
  <phoneticPr fontId="2"/>
  <conditionalFormatting sqref="E27:E32">
    <cfRule type="expression" dxfId="1" priority="1" stopIfTrue="1">
      <formula>#REF!="使用する"</formula>
    </cfRule>
  </conditionalFormatting>
  <conditionalFormatting sqref="F16:F19 E16:E24 F22:F24">
    <cfRule type="expression" dxfId="0" priority="2" stopIfTrue="1">
      <formula>#REF!="使用する"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Header>&amp;R&amp;"Times New Roman,標準"&amp;8JICA Climate-FIT Version 5.0, March 2024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8054B-5601-0D4E-A56B-389D00EF7087}">
  <dimension ref="A2:BA70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J24" sqref="J24"/>
    </sheetView>
  </sheetViews>
  <sheetFormatPr baseColWidth="10" defaultRowHeight="14"/>
  <cols>
    <col min="2" max="3" width="35.83203125" customWidth="1"/>
    <col min="4" max="53" width="6.83203125" customWidth="1"/>
  </cols>
  <sheetData>
    <row r="2" spans="1:53">
      <c r="A2" s="92"/>
      <c r="B2" s="93" t="s">
        <v>104</v>
      </c>
      <c r="C2" s="93"/>
      <c r="D2" s="92">
        <v>1</v>
      </c>
      <c r="E2" s="92">
        <v>2</v>
      </c>
      <c r="F2" s="92">
        <v>3</v>
      </c>
      <c r="G2" s="92">
        <v>4</v>
      </c>
      <c r="H2" s="92">
        <v>5</v>
      </c>
      <c r="I2" s="92">
        <v>6</v>
      </c>
      <c r="J2" s="92">
        <v>7</v>
      </c>
      <c r="K2" s="92">
        <v>8</v>
      </c>
      <c r="L2" s="92">
        <v>9</v>
      </c>
      <c r="M2" s="92">
        <v>10</v>
      </c>
      <c r="N2" s="92">
        <v>11</v>
      </c>
      <c r="O2" s="92">
        <v>12</v>
      </c>
      <c r="P2" s="92">
        <v>13</v>
      </c>
      <c r="Q2" s="92">
        <v>14</v>
      </c>
      <c r="R2" s="92">
        <v>15</v>
      </c>
      <c r="S2" s="92">
        <v>16</v>
      </c>
      <c r="T2" s="92">
        <v>17</v>
      </c>
      <c r="U2" s="92">
        <v>18</v>
      </c>
      <c r="V2" s="92">
        <v>19</v>
      </c>
      <c r="W2" s="92">
        <v>20</v>
      </c>
      <c r="X2" s="92">
        <v>21</v>
      </c>
      <c r="Y2" s="92">
        <v>22</v>
      </c>
      <c r="Z2" s="92">
        <v>23</v>
      </c>
      <c r="AA2" s="92">
        <v>24</v>
      </c>
      <c r="AB2" s="92">
        <v>25</v>
      </c>
      <c r="AC2" s="92">
        <v>26</v>
      </c>
      <c r="AD2" s="92">
        <v>27</v>
      </c>
      <c r="AE2" s="92">
        <v>28</v>
      </c>
      <c r="AF2" s="92">
        <v>29</v>
      </c>
      <c r="AG2" s="92">
        <v>30</v>
      </c>
    </row>
    <row r="3" spans="1:53">
      <c r="A3" s="92" t="str">
        <f>'Inputs &amp; Outputs'!B22</f>
        <v>Wy</v>
      </c>
      <c r="B3" s="92" t="str">
        <f>'Inputs &amp; Outputs'!C22</f>
        <v xml:space="preserve">Average annual quantity of the waste disposed in the SWDS before the project starts </v>
      </c>
      <c r="C3" s="92"/>
      <c r="D3" s="92">
        <f t="shared" ref="D3:AG3" si="0">IF(D2&lt;=$D69,$D$37,0)</f>
        <v>0</v>
      </c>
      <c r="E3" s="92">
        <f t="shared" si="0"/>
        <v>0</v>
      </c>
      <c r="F3" s="92">
        <f t="shared" si="0"/>
        <v>0</v>
      </c>
      <c r="G3" s="92">
        <f t="shared" si="0"/>
        <v>0</v>
      </c>
      <c r="H3" s="92">
        <f t="shared" si="0"/>
        <v>0</v>
      </c>
      <c r="I3" s="92">
        <f t="shared" si="0"/>
        <v>0</v>
      </c>
      <c r="J3" s="92">
        <f t="shared" si="0"/>
        <v>0</v>
      </c>
      <c r="K3" s="92">
        <f t="shared" si="0"/>
        <v>0</v>
      </c>
      <c r="L3" s="92">
        <f t="shared" si="0"/>
        <v>0</v>
      </c>
      <c r="M3" s="92">
        <f t="shared" si="0"/>
        <v>0</v>
      </c>
      <c r="N3" s="92">
        <f t="shared" si="0"/>
        <v>0</v>
      </c>
      <c r="O3" s="92">
        <f t="shared" si="0"/>
        <v>0</v>
      </c>
      <c r="P3" s="92">
        <f t="shared" si="0"/>
        <v>0</v>
      </c>
      <c r="Q3" s="92">
        <f t="shared" si="0"/>
        <v>0</v>
      </c>
      <c r="R3" s="92">
        <f t="shared" si="0"/>
        <v>0</v>
      </c>
      <c r="S3" s="92">
        <f t="shared" si="0"/>
        <v>0</v>
      </c>
      <c r="T3" s="92">
        <f t="shared" si="0"/>
        <v>0</v>
      </c>
      <c r="U3" s="92">
        <f t="shared" si="0"/>
        <v>0</v>
      </c>
      <c r="V3" s="92">
        <f t="shared" si="0"/>
        <v>0</v>
      </c>
      <c r="W3" s="92">
        <f t="shared" si="0"/>
        <v>0</v>
      </c>
      <c r="X3" s="92">
        <f t="shared" si="0"/>
        <v>0</v>
      </c>
      <c r="Y3" s="92">
        <f t="shared" si="0"/>
        <v>0</v>
      </c>
      <c r="Z3" s="92">
        <f t="shared" si="0"/>
        <v>0</v>
      </c>
      <c r="AA3" s="92">
        <f t="shared" si="0"/>
        <v>0</v>
      </c>
      <c r="AB3" s="92">
        <f t="shared" si="0"/>
        <v>0</v>
      </c>
      <c r="AC3" s="92">
        <f t="shared" si="0"/>
        <v>0</v>
      </c>
      <c r="AD3" s="92">
        <f t="shared" si="0"/>
        <v>0</v>
      </c>
      <c r="AE3" s="92">
        <f t="shared" si="0"/>
        <v>0</v>
      </c>
      <c r="AF3" s="92">
        <f t="shared" si="0"/>
        <v>0</v>
      </c>
      <c r="AG3" s="92">
        <f t="shared" si="0"/>
        <v>0</v>
      </c>
    </row>
    <row r="4" spans="1:53">
      <c r="B4" t="s">
        <v>105</v>
      </c>
      <c r="C4" t="str">
        <f t="shared" ref="C4:C9" si="1">C38</f>
        <v>Wood and wood products</v>
      </c>
      <c r="D4">
        <f t="shared" ref="D4:AG9" si="2">D$3*$D38/100</f>
        <v>0</v>
      </c>
      <c r="E4">
        <f t="shared" si="2"/>
        <v>0</v>
      </c>
      <c r="F4">
        <f t="shared" si="2"/>
        <v>0</v>
      </c>
      <c r="G4">
        <f t="shared" si="2"/>
        <v>0</v>
      </c>
      <c r="H4">
        <f t="shared" si="2"/>
        <v>0</v>
      </c>
      <c r="I4">
        <f t="shared" si="2"/>
        <v>0</v>
      </c>
      <c r="J4">
        <f t="shared" si="2"/>
        <v>0</v>
      </c>
      <c r="K4">
        <f t="shared" si="2"/>
        <v>0</v>
      </c>
      <c r="L4">
        <f t="shared" si="2"/>
        <v>0</v>
      </c>
      <c r="M4">
        <f t="shared" si="2"/>
        <v>0</v>
      </c>
      <c r="N4">
        <f t="shared" si="2"/>
        <v>0</v>
      </c>
      <c r="O4">
        <f t="shared" si="2"/>
        <v>0</v>
      </c>
      <c r="P4">
        <f t="shared" si="2"/>
        <v>0</v>
      </c>
      <c r="Q4">
        <f t="shared" si="2"/>
        <v>0</v>
      </c>
      <c r="R4">
        <f t="shared" si="2"/>
        <v>0</v>
      </c>
      <c r="S4">
        <f t="shared" si="2"/>
        <v>0</v>
      </c>
      <c r="T4">
        <f t="shared" si="2"/>
        <v>0</v>
      </c>
      <c r="U4">
        <f t="shared" si="2"/>
        <v>0</v>
      </c>
      <c r="V4">
        <f t="shared" si="2"/>
        <v>0</v>
      </c>
      <c r="W4">
        <f t="shared" si="2"/>
        <v>0</v>
      </c>
      <c r="X4">
        <f t="shared" si="2"/>
        <v>0</v>
      </c>
      <c r="Y4">
        <f t="shared" si="2"/>
        <v>0</v>
      </c>
      <c r="Z4">
        <f t="shared" si="2"/>
        <v>0</v>
      </c>
      <c r="AA4">
        <f t="shared" si="2"/>
        <v>0</v>
      </c>
      <c r="AB4">
        <f t="shared" si="2"/>
        <v>0</v>
      </c>
      <c r="AC4">
        <f t="shared" si="2"/>
        <v>0</v>
      </c>
      <c r="AD4">
        <f t="shared" si="2"/>
        <v>0</v>
      </c>
      <c r="AE4">
        <f t="shared" si="2"/>
        <v>0</v>
      </c>
      <c r="AF4">
        <f t="shared" si="2"/>
        <v>0</v>
      </c>
      <c r="AG4">
        <f t="shared" si="2"/>
        <v>0</v>
      </c>
    </row>
    <row r="5" spans="1:53">
      <c r="C5" t="str">
        <f t="shared" si="1"/>
        <v>Pulp, paper and carboard (other than sludge)</v>
      </c>
      <c r="D5">
        <f t="shared" si="2"/>
        <v>0</v>
      </c>
      <c r="E5">
        <f t="shared" si="2"/>
        <v>0</v>
      </c>
      <c r="F5">
        <f t="shared" si="2"/>
        <v>0</v>
      </c>
      <c r="G5">
        <f t="shared" si="2"/>
        <v>0</v>
      </c>
      <c r="H5">
        <f t="shared" si="2"/>
        <v>0</v>
      </c>
      <c r="I5">
        <f t="shared" si="2"/>
        <v>0</v>
      </c>
      <c r="J5">
        <f t="shared" si="2"/>
        <v>0</v>
      </c>
      <c r="K5">
        <f t="shared" si="2"/>
        <v>0</v>
      </c>
      <c r="L5">
        <f t="shared" si="2"/>
        <v>0</v>
      </c>
      <c r="M5">
        <f t="shared" si="2"/>
        <v>0</v>
      </c>
      <c r="N5">
        <f t="shared" si="2"/>
        <v>0</v>
      </c>
      <c r="O5">
        <f t="shared" si="2"/>
        <v>0</v>
      </c>
      <c r="P5">
        <f t="shared" si="2"/>
        <v>0</v>
      </c>
      <c r="Q5">
        <f t="shared" si="2"/>
        <v>0</v>
      </c>
      <c r="R5">
        <f t="shared" si="2"/>
        <v>0</v>
      </c>
      <c r="S5">
        <f t="shared" si="2"/>
        <v>0</v>
      </c>
      <c r="T5">
        <f t="shared" si="2"/>
        <v>0</v>
      </c>
      <c r="U5">
        <f t="shared" si="2"/>
        <v>0</v>
      </c>
      <c r="V5">
        <f t="shared" si="2"/>
        <v>0</v>
      </c>
      <c r="W5">
        <f t="shared" si="2"/>
        <v>0</v>
      </c>
      <c r="X5">
        <f t="shared" si="2"/>
        <v>0</v>
      </c>
      <c r="Y5">
        <f t="shared" si="2"/>
        <v>0</v>
      </c>
      <c r="Z5">
        <f t="shared" si="2"/>
        <v>0</v>
      </c>
      <c r="AA5">
        <f t="shared" si="2"/>
        <v>0</v>
      </c>
      <c r="AB5">
        <f t="shared" si="2"/>
        <v>0</v>
      </c>
      <c r="AC5">
        <f t="shared" si="2"/>
        <v>0</v>
      </c>
      <c r="AD5">
        <f t="shared" si="2"/>
        <v>0</v>
      </c>
      <c r="AE5">
        <f t="shared" si="2"/>
        <v>0</v>
      </c>
      <c r="AF5">
        <f t="shared" si="2"/>
        <v>0</v>
      </c>
      <c r="AG5">
        <f t="shared" si="2"/>
        <v>0</v>
      </c>
    </row>
    <row r="6" spans="1:53">
      <c r="C6" t="str">
        <f t="shared" si="1"/>
        <v>Food, food waste, beverages and tobacco</v>
      </c>
      <c r="D6">
        <f t="shared" si="2"/>
        <v>0</v>
      </c>
      <c r="E6">
        <f t="shared" si="2"/>
        <v>0</v>
      </c>
      <c r="F6">
        <f t="shared" si="2"/>
        <v>0</v>
      </c>
      <c r="G6">
        <f t="shared" si="2"/>
        <v>0</v>
      </c>
      <c r="H6">
        <f t="shared" si="2"/>
        <v>0</v>
      </c>
      <c r="I6">
        <f t="shared" si="2"/>
        <v>0</v>
      </c>
      <c r="J6">
        <f t="shared" si="2"/>
        <v>0</v>
      </c>
      <c r="K6">
        <f t="shared" si="2"/>
        <v>0</v>
      </c>
      <c r="L6">
        <f t="shared" si="2"/>
        <v>0</v>
      </c>
      <c r="M6">
        <f t="shared" si="2"/>
        <v>0</v>
      </c>
      <c r="N6">
        <f t="shared" si="2"/>
        <v>0</v>
      </c>
      <c r="O6">
        <f t="shared" si="2"/>
        <v>0</v>
      </c>
      <c r="P6">
        <f t="shared" si="2"/>
        <v>0</v>
      </c>
      <c r="Q6">
        <f t="shared" si="2"/>
        <v>0</v>
      </c>
      <c r="R6">
        <f t="shared" si="2"/>
        <v>0</v>
      </c>
      <c r="S6">
        <f t="shared" si="2"/>
        <v>0</v>
      </c>
      <c r="T6">
        <f t="shared" si="2"/>
        <v>0</v>
      </c>
      <c r="U6">
        <f t="shared" si="2"/>
        <v>0</v>
      </c>
      <c r="V6">
        <f t="shared" si="2"/>
        <v>0</v>
      </c>
      <c r="W6">
        <f t="shared" si="2"/>
        <v>0</v>
      </c>
      <c r="X6">
        <f t="shared" si="2"/>
        <v>0</v>
      </c>
      <c r="Y6">
        <f t="shared" si="2"/>
        <v>0</v>
      </c>
      <c r="Z6">
        <f t="shared" si="2"/>
        <v>0</v>
      </c>
      <c r="AA6">
        <f t="shared" si="2"/>
        <v>0</v>
      </c>
      <c r="AB6">
        <f t="shared" si="2"/>
        <v>0</v>
      </c>
      <c r="AC6">
        <f t="shared" si="2"/>
        <v>0</v>
      </c>
      <c r="AD6">
        <f t="shared" si="2"/>
        <v>0</v>
      </c>
      <c r="AE6">
        <f t="shared" si="2"/>
        <v>0</v>
      </c>
      <c r="AF6">
        <f t="shared" si="2"/>
        <v>0</v>
      </c>
      <c r="AG6">
        <f t="shared" si="2"/>
        <v>0</v>
      </c>
    </row>
    <row r="7" spans="1:53">
      <c r="C7" t="str">
        <f t="shared" si="1"/>
        <v xml:space="preserve">Textiles </v>
      </c>
      <c r="D7">
        <f t="shared" si="2"/>
        <v>0</v>
      </c>
      <c r="E7">
        <f t="shared" si="2"/>
        <v>0</v>
      </c>
      <c r="F7">
        <f t="shared" si="2"/>
        <v>0</v>
      </c>
      <c r="G7">
        <f t="shared" si="2"/>
        <v>0</v>
      </c>
      <c r="H7">
        <f t="shared" si="2"/>
        <v>0</v>
      </c>
      <c r="I7">
        <f t="shared" si="2"/>
        <v>0</v>
      </c>
      <c r="J7">
        <f t="shared" si="2"/>
        <v>0</v>
      </c>
      <c r="K7">
        <f t="shared" si="2"/>
        <v>0</v>
      </c>
      <c r="L7">
        <f t="shared" si="2"/>
        <v>0</v>
      </c>
      <c r="M7">
        <f t="shared" si="2"/>
        <v>0</v>
      </c>
      <c r="N7">
        <f t="shared" si="2"/>
        <v>0</v>
      </c>
      <c r="O7">
        <f t="shared" si="2"/>
        <v>0</v>
      </c>
      <c r="P7">
        <f t="shared" si="2"/>
        <v>0</v>
      </c>
      <c r="Q7">
        <f t="shared" si="2"/>
        <v>0</v>
      </c>
      <c r="R7">
        <f t="shared" si="2"/>
        <v>0</v>
      </c>
      <c r="S7">
        <f t="shared" si="2"/>
        <v>0</v>
      </c>
      <c r="T7">
        <f t="shared" si="2"/>
        <v>0</v>
      </c>
      <c r="U7">
        <f t="shared" si="2"/>
        <v>0</v>
      </c>
      <c r="V7">
        <f t="shared" si="2"/>
        <v>0</v>
      </c>
      <c r="W7">
        <f t="shared" si="2"/>
        <v>0</v>
      </c>
      <c r="X7">
        <f t="shared" si="2"/>
        <v>0</v>
      </c>
      <c r="Y7">
        <f t="shared" si="2"/>
        <v>0</v>
      </c>
      <c r="Z7">
        <f t="shared" si="2"/>
        <v>0</v>
      </c>
      <c r="AA7">
        <f t="shared" si="2"/>
        <v>0</v>
      </c>
      <c r="AB7">
        <f t="shared" si="2"/>
        <v>0</v>
      </c>
      <c r="AC7">
        <f t="shared" si="2"/>
        <v>0</v>
      </c>
      <c r="AD7">
        <f t="shared" si="2"/>
        <v>0</v>
      </c>
      <c r="AE7">
        <f t="shared" si="2"/>
        <v>0</v>
      </c>
      <c r="AF7">
        <f t="shared" si="2"/>
        <v>0</v>
      </c>
      <c r="AG7">
        <f t="shared" si="2"/>
        <v>0</v>
      </c>
    </row>
    <row r="8" spans="1:53">
      <c r="C8" t="str">
        <f t="shared" si="1"/>
        <v>Garden, yard and park waste</v>
      </c>
      <c r="D8">
        <f t="shared" si="2"/>
        <v>0</v>
      </c>
      <c r="E8">
        <f t="shared" si="2"/>
        <v>0</v>
      </c>
      <c r="F8">
        <f t="shared" si="2"/>
        <v>0</v>
      </c>
      <c r="G8">
        <f t="shared" si="2"/>
        <v>0</v>
      </c>
      <c r="H8">
        <f t="shared" si="2"/>
        <v>0</v>
      </c>
      <c r="I8">
        <f t="shared" si="2"/>
        <v>0</v>
      </c>
      <c r="J8">
        <f t="shared" si="2"/>
        <v>0</v>
      </c>
      <c r="K8">
        <f t="shared" si="2"/>
        <v>0</v>
      </c>
      <c r="L8">
        <f t="shared" si="2"/>
        <v>0</v>
      </c>
      <c r="M8">
        <f t="shared" si="2"/>
        <v>0</v>
      </c>
      <c r="N8">
        <f t="shared" si="2"/>
        <v>0</v>
      </c>
      <c r="O8">
        <f t="shared" si="2"/>
        <v>0</v>
      </c>
      <c r="P8">
        <f t="shared" si="2"/>
        <v>0</v>
      </c>
      <c r="Q8">
        <f t="shared" si="2"/>
        <v>0</v>
      </c>
      <c r="R8">
        <f t="shared" si="2"/>
        <v>0</v>
      </c>
      <c r="S8">
        <f t="shared" si="2"/>
        <v>0</v>
      </c>
      <c r="T8">
        <f t="shared" si="2"/>
        <v>0</v>
      </c>
      <c r="U8">
        <f t="shared" si="2"/>
        <v>0</v>
      </c>
      <c r="V8">
        <f t="shared" si="2"/>
        <v>0</v>
      </c>
      <c r="W8">
        <f t="shared" si="2"/>
        <v>0</v>
      </c>
      <c r="X8">
        <f t="shared" si="2"/>
        <v>0</v>
      </c>
      <c r="Y8">
        <f t="shared" si="2"/>
        <v>0</v>
      </c>
      <c r="Z8">
        <f t="shared" si="2"/>
        <v>0</v>
      </c>
      <c r="AA8">
        <f t="shared" si="2"/>
        <v>0</v>
      </c>
      <c r="AB8">
        <f t="shared" si="2"/>
        <v>0</v>
      </c>
      <c r="AC8">
        <f t="shared" si="2"/>
        <v>0</v>
      </c>
      <c r="AD8">
        <f t="shared" si="2"/>
        <v>0</v>
      </c>
      <c r="AE8">
        <f t="shared" si="2"/>
        <v>0</v>
      </c>
      <c r="AF8">
        <f t="shared" si="2"/>
        <v>0</v>
      </c>
      <c r="AG8">
        <f t="shared" si="2"/>
        <v>0</v>
      </c>
    </row>
    <row r="9" spans="1:53">
      <c r="C9" t="str">
        <f t="shared" si="1"/>
        <v xml:space="preserve">Glass, plastic, metal, other inert waste </v>
      </c>
      <c r="D9">
        <f t="shared" si="2"/>
        <v>0</v>
      </c>
      <c r="E9">
        <f t="shared" si="2"/>
        <v>0</v>
      </c>
      <c r="F9">
        <f t="shared" si="2"/>
        <v>0</v>
      </c>
      <c r="G9">
        <f t="shared" si="2"/>
        <v>0</v>
      </c>
      <c r="H9">
        <f t="shared" si="2"/>
        <v>0</v>
      </c>
      <c r="I9">
        <f t="shared" si="2"/>
        <v>0</v>
      </c>
      <c r="J9">
        <f t="shared" si="2"/>
        <v>0</v>
      </c>
      <c r="K9">
        <f t="shared" si="2"/>
        <v>0</v>
      </c>
      <c r="L9">
        <f t="shared" si="2"/>
        <v>0</v>
      </c>
      <c r="M9">
        <f t="shared" si="2"/>
        <v>0</v>
      </c>
      <c r="N9">
        <f t="shared" si="2"/>
        <v>0</v>
      </c>
      <c r="O9">
        <f t="shared" si="2"/>
        <v>0</v>
      </c>
      <c r="P9">
        <f t="shared" si="2"/>
        <v>0</v>
      </c>
      <c r="Q9">
        <f t="shared" si="2"/>
        <v>0</v>
      </c>
      <c r="R9">
        <f t="shared" si="2"/>
        <v>0</v>
      </c>
      <c r="S9">
        <f t="shared" si="2"/>
        <v>0</v>
      </c>
      <c r="T9">
        <f t="shared" si="2"/>
        <v>0</v>
      </c>
      <c r="U9">
        <f t="shared" si="2"/>
        <v>0</v>
      </c>
      <c r="V9">
        <f t="shared" si="2"/>
        <v>0</v>
      </c>
      <c r="W9">
        <f t="shared" si="2"/>
        <v>0</v>
      </c>
      <c r="X9">
        <f t="shared" si="2"/>
        <v>0</v>
      </c>
      <c r="Y9">
        <f t="shared" si="2"/>
        <v>0</v>
      </c>
      <c r="Z9">
        <f t="shared" si="2"/>
        <v>0</v>
      </c>
      <c r="AA9">
        <f t="shared" si="2"/>
        <v>0</v>
      </c>
      <c r="AB9">
        <f t="shared" si="2"/>
        <v>0</v>
      </c>
      <c r="AC9">
        <f t="shared" si="2"/>
        <v>0</v>
      </c>
      <c r="AD9">
        <f t="shared" si="2"/>
        <v>0</v>
      </c>
      <c r="AE9">
        <f t="shared" si="2"/>
        <v>0</v>
      </c>
      <c r="AF9">
        <f t="shared" si="2"/>
        <v>0</v>
      </c>
      <c r="AG9">
        <f t="shared" si="2"/>
        <v>0</v>
      </c>
    </row>
    <row r="10" spans="1:53">
      <c r="A10" s="94"/>
      <c r="B10" s="94" t="s">
        <v>106</v>
      </c>
      <c r="C10" s="94" t="str">
        <f t="shared" ref="C10:C15" si="3">C38</f>
        <v>Wood and wood products</v>
      </c>
      <c r="D10" s="94">
        <f>$D$58*(1-$D$59)*16/12*$D$60*$D$61*$D$67*$D44*D4</f>
        <v>0</v>
      </c>
      <c r="E10" s="94">
        <f t="shared" ref="E10:AG10" si="4">$D$58*(1-$D$59)*16/12*$D$60*$D$61*$D$67*$D44*E4</f>
        <v>0</v>
      </c>
      <c r="F10" s="94">
        <f t="shared" si="4"/>
        <v>0</v>
      </c>
      <c r="G10" s="94">
        <f t="shared" si="4"/>
        <v>0</v>
      </c>
      <c r="H10" s="94">
        <f t="shared" si="4"/>
        <v>0</v>
      </c>
      <c r="I10" s="94">
        <f t="shared" si="4"/>
        <v>0</v>
      </c>
      <c r="J10" s="94">
        <f t="shared" si="4"/>
        <v>0</v>
      </c>
      <c r="K10" s="94">
        <f t="shared" si="4"/>
        <v>0</v>
      </c>
      <c r="L10" s="94">
        <f t="shared" si="4"/>
        <v>0</v>
      </c>
      <c r="M10" s="94">
        <f t="shared" si="4"/>
        <v>0</v>
      </c>
      <c r="N10" s="94">
        <f t="shared" si="4"/>
        <v>0</v>
      </c>
      <c r="O10" s="94">
        <f t="shared" si="4"/>
        <v>0</v>
      </c>
      <c r="P10" s="94">
        <f t="shared" si="4"/>
        <v>0</v>
      </c>
      <c r="Q10" s="94">
        <f t="shared" si="4"/>
        <v>0</v>
      </c>
      <c r="R10" s="94">
        <f t="shared" si="4"/>
        <v>0</v>
      </c>
      <c r="S10" s="94">
        <f t="shared" si="4"/>
        <v>0</v>
      </c>
      <c r="T10" s="94">
        <f t="shared" si="4"/>
        <v>0</v>
      </c>
      <c r="U10" s="94">
        <f t="shared" si="4"/>
        <v>0</v>
      </c>
      <c r="V10" s="94">
        <f t="shared" si="4"/>
        <v>0</v>
      </c>
      <c r="W10" s="94">
        <f t="shared" si="4"/>
        <v>0</v>
      </c>
      <c r="X10" s="94">
        <f t="shared" si="4"/>
        <v>0</v>
      </c>
      <c r="Y10" s="94">
        <f t="shared" si="4"/>
        <v>0</v>
      </c>
      <c r="Z10" s="94">
        <f t="shared" si="4"/>
        <v>0</v>
      </c>
      <c r="AA10" s="94">
        <f t="shared" si="4"/>
        <v>0</v>
      </c>
      <c r="AB10" s="94">
        <f t="shared" si="4"/>
        <v>0</v>
      </c>
      <c r="AC10" s="94">
        <f t="shared" si="4"/>
        <v>0</v>
      </c>
      <c r="AD10" s="94">
        <f t="shared" si="4"/>
        <v>0</v>
      </c>
      <c r="AE10" s="94">
        <f t="shared" si="4"/>
        <v>0</v>
      </c>
      <c r="AF10" s="94">
        <f t="shared" si="4"/>
        <v>0</v>
      </c>
      <c r="AG10" s="94">
        <f t="shared" si="4"/>
        <v>0</v>
      </c>
    </row>
    <row r="11" spans="1:53">
      <c r="C11" t="str">
        <f t="shared" si="3"/>
        <v>Pulp, paper and carboard (other than sludge)</v>
      </c>
      <c r="D11">
        <f>$D$58*(1-$D$59)*16/12*$D$60*$D$62*$D$67*$D45*D5</f>
        <v>0</v>
      </c>
      <c r="E11">
        <f t="shared" ref="E11:AG11" si="5">$D$58*(1-$D$59)*16/12*$D$60*$D$62*$D$67*$D45*E5</f>
        <v>0</v>
      </c>
      <c r="F11">
        <f t="shared" si="5"/>
        <v>0</v>
      </c>
      <c r="G11">
        <f t="shared" si="5"/>
        <v>0</v>
      </c>
      <c r="H11">
        <f t="shared" si="5"/>
        <v>0</v>
      </c>
      <c r="I11">
        <f t="shared" si="5"/>
        <v>0</v>
      </c>
      <c r="J11">
        <f t="shared" si="5"/>
        <v>0</v>
      </c>
      <c r="K11">
        <f t="shared" si="5"/>
        <v>0</v>
      </c>
      <c r="L11">
        <f t="shared" si="5"/>
        <v>0</v>
      </c>
      <c r="M11">
        <f t="shared" si="5"/>
        <v>0</v>
      </c>
      <c r="N11">
        <f t="shared" si="5"/>
        <v>0</v>
      </c>
      <c r="O11">
        <f t="shared" si="5"/>
        <v>0</v>
      </c>
      <c r="P11">
        <f t="shared" si="5"/>
        <v>0</v>
      </c>
      <c r="Q11">
        <f t="shared" si="5"/>
        <v>0</v>
      </c>
      <c r="R11">
        <f t="shared" si="5"/>
        <v>0</v>
      </c>
      <c r="S11">
        <f t="shared" si="5"/>
        <v>0</v>
      </c>
      <c r="T11">
        <f t="shared" si="5"/>
        <v>0</v>
      </c>
      <c r="U11">
        <f t="shared" si="5"/>
        <v>0</v>
      </c>
      <c r="V11">
        <f t="shared" si="5"/>
        <v>0</v>
      </c>
      <c r="W11">
        <f t="shared" si="5"/>
        <v>0</v>
      </c>
      <c r="X11">
        <f t="shared" si="5"/>
        <v>0</v>
      </c>
      <c r="Y11">
        <f t="shared" si="5"/>
        <v>0</v>
      </c>
      <c r="Z11">
        <f t="shared" si="5"/>
        <v>0</v>
      </c>
      <c r="AA11">
        <f t="shared" si="5"/>
        <v>0</v>
      </c>
      <c r="AB11">
        <f t="shared" si="5"/>
        <v>0</v>
      </c>
      <c r="AC11">
        <f t="shared" si="5"/>
        <v>0</v>
      </c>
      <c r="AD11">
        <f t="shared" si="5"/>
        <v>0</v>
      </c>
      <c r="AE11">
        <f t="shared" si="5"/>
        <v>0</v>
      </c>
      <c r="AF11">
        <f t="shared" si="5"/>
        <v>0</v>
      </c>
      <c r="AG11">
        <f t="shared" si="5"/>
        <v>0</v>
      </c>
    </row>
    <row r="12" spans="1:53">
      <c r="C12" t="str">
        <f t="shared" si="3"/>
        <v>Food, food waste, beverages and tobacco</v>
      </c>
      <c r="D12">
        <f>$D$58*(1-$D$59)*16/12*$D$60*$D$63*$D$67*$D46*D6</f>
        <v>0</v>
      </c>
      <c r="E12">
        <f t="shared" ref="E12:AG12" si="6">$D$58*(1-$D$59)*16/12*$D$60*$D$63*$D$67*$D46*E6</f>
        <v>0</v>
      </c>
      <c r="F12">
        <f t="shared" si="6"/>
        <v>0</v>
      </c>
      <c r="G12">
        <f t="shared" si="6"/>
        <v>0</v>
      </c>
      <c r="H12">
        <f t="shared" si="6"/>
        <v>0</v>
      </c>
      <c r="I12">
        <f t="shared" si="6"/>
        <v>0</v>
      </c>
      <c r="J12">
        <f t="shared" si="6"/>
        <v>0</v>
      </c>
      <c r="K12">
        <f t="shared" si="6"/>
        <v>0</v>
      </c>
      <c r="L12">
        <f t="shared" si="6"/>
        <v>0</v>
      </c>
      <c r="M12">
        <f t="shared" si="6"/>
        <v>0</v>
      </c>
      <c r="N12">
        <f t="shared" si="6"/>
        <v>0</v>
      </c>
      <c r="O12">
        <f t="shared" si="6"/>
        <v>0</v>
      </c>
      <c r="P12">
        <f t="shared" si="6"/>
        <v>0</v>
      </c>
      <c r="Q12">
        <f t="shared" si="6"/>
        <v>0</v>
      </c>
      <c r="R12">
        <f t="shared" si="6"/>
        <v>0</v>
      </c>
      <c r="S12">
        <f t="shared" si="6"/>
        <v>0</v>
      </c>
      <c r="T12">
        <f t="shared" si="6"/>
        <v>0</v>
      </c>
      <c r="U12">
        <f t="shared" si="6"/>
        <v>0</v>
      </c>
      <c r="V12">
        <f t="shared" si="6"/>
        <v>0</v>
      </c>
      <c r="W12">
        <f t="shared" si="6"/>
        <v>0</v>
      </c>
      <c r="X12">
        <f t="shared" si="6"/>
        <v>0</v>
      </c>
      <c r="Y12">
        <f t="shared" si="6"/>
        <v>0</v>
      </c>
      <c r="Z12">
        <f t="shared" si="6"/>
        <v>0</v>
      </c>
      <c r="AA12">
        <f t="shared" si="6"/>
        <v>0</v>
      </c>
      <c r="AB12">
        <f t="shared" si="6"/>
        <v>0</v>
      </c>
      <c r="AC12">
        <f t="shared" si="6"/>
        <v>0</v>
      </c>
      <c r="AD12">
        <f t="shared" si="6"/>
        <v>0</v>
      </c>
      <c r="AE12">
        <f t="shared" si="6"/>
        <v>0</v>
      </c>
      <c r="AF12">
        <f t="shared" si="6"/>
        <v>0</v>
      </c>
      <c r="AG12">
        <f t="shared" si="6"/>
        <v>0</v>
      </c>
    </row>
    <row r="13" spans="1:53">
      <c r="C13" t="str">
        <f t="shared" si="3"/>
        <v xml:space="preserve">Textiles </v>
      </c>
      <c r="D13">
        <f>$D$58*(1-$D$59)*16/12*$D$60*$D$64*$D$67*$D47*D7</f>
        <v>0</v>
      </c>
      <c r="E13">
        <f t="shared" ref="E13:AG13" si="7">$D$58*(1-$D$59)*16/12*$D$60*$D$64*$D$67*$D47*E7</f>
        <v>0</v>
      </c>
      <c r="F13">
        <f t="shared" si="7"/>
        <v>0</v>
      </c>
      <c r="G13">
        <f t="shared" si="7"/>
        <v>0</v>
      </c>
      <c r="H13">
        <f t="shared" si="7"/>
        <v>0</v>
      </c>
      <c r="I13">
        <f t="shared" si="7"/>
        <v>0</v>
      </c>
      <c r="J13">
        <f t="shared" si="7"/>
        <v>0</v>
      </c>
      <c r="K13">
        <f t="shared" si="7"/>
        <v>0</v>
      </c>
      <c r="L13">
        <f t="shared" si="7"/>
        <v>0</v>
      </c>
      <c r="M13">
        <f t="shared" si="7"/>
        <v>0</v>
      </c>
      <c r="N13">
        <f t="shared" si="7"/>
        <v>0</v>
      </c>
      <c r="O13">
        <f t="shared" si="7"/>
        <v>0</v>
      </c>
      <c r="P13">
        <f t="shared" si="7"/>
        <v>0</v>
      </c>
      <c r="Q13">
        <f t="shared" si="7"/>
        <v>0</v>
      </c>
      <c r="R13">
        <f t="shared" si="7"/>
        <v>0</v>
      </c>
      <c r="S13">
        <f t="shared" si="7"/>
        <v>0</v>
      </c>
      <c r="T13">
        <f t="shared" si="7"/>
        <v>0</v>
      </c>
      <c r="U13">
        <f t="shared" si="7"/>
        <v>0</v>
      </c>
      <c r="V13">
        <f t="shared" si="7"/>
        <v>0</v>
      </c>
      <c r="W13">
        <f t="shared" si="7"/>
        <v>0</v>
      </c>
      <c r="X13">
        <f t="shared" si="7"/>
        <v>0</v>
      </c>
      <c r="Y13">
        <f t="shared" si="7"/>
        <v>0</v>
      </c>
      <c r="Z13">
        <f t="shared" si="7"/>
        <v>0</v>
      </c>
      <c r="AA13">
        <f t="shared" si="7"/>
        <v>0</v>
      </c>
      <c r="AB13">
        <f t="shared" si="7"/>
        <v>0</v>
      </c>
      <c r="AC13">
        <f t="shared" si="7"/>
        <v>0</v>
      </c>
      <c r="AD13">
        <f t="shared" si="7"/>
        <v>0</v>
      </c>
      <c r="AE13">
        <f t="shared" si="7"/>
        <v>0</v>
      </c>
      <c r="AF13">
        <f t="shared" si="7"/>
        <v>0</v>
      </c>
      <c r="AG13">
        <f t="shared" si="7"/>
        <v>0</v>
      </c>
    </row>
    <row r="14" spans="1:53">
      <c r="C14" t="str">
        <f t="shared" si="3"/>
        <v>Garden, yard and park waste</v>
      </c>
      <c r="D14">
        <f>$D$58*(1-$D$59)*16/12*$D$60*$D$65*$D$67*$D48*D8</f>
        <v>0</v>
      </c>
      <c r="E14">
        <f t="shared" ref="E14:AG14" si="8">$D$58*(1-$D$59)*16/12*$D$60*$D$65*$D$67*$D48*E8</f>
        <v>0</v>
      </c>
      <c r="F14">
        <f t="shared" si="8"/>
        <v>0</v>
      </c>
      <c r="G14">
        <f t="shared" si="8"/>
        <v>0</v>
      </c>
      <c r="H14">
        <f t="shared" si="8"/>
        <v>0</v>
      </c>
      <c r="I14">
        <f t="shared" si="8"/>
        <v>0</v>
      </c>
      <c r="J14">
        <f t="shared" si="8"/>
        <v>0</v>
      </c>
      <c r="K14">
        <f t="shared" si="8"/>
        <v>0</v>
      </c>
      <c r="L14">
        <f t="shared" si="8"/>
        <v>0</v>
      </c>
      <c r="M14">
        <f t="shared" si="8"/>
        <v>0</v>
      </c>
      <c r="N14">
        <f t="shared" si="8"/>
        <v>0</v>
      </c>
      <c r="O14">
        <f t="shared" si="8"/>
        <v>0</v>
      </c>
      <c r="P14">
        <f t="shared" si="8"/>
        <v>0</v>
      </c>
      <c r="Q14">
        <f t="shared" si="8"/>
        <v>0</v>
      </c>
      <c r="R14">
        <f t="shared" si="8"/>
        <v>0</v>
      </c>
      <c r="S14">
        <f t="shared" si="8"/>
        <v>0</v>
      </c>
      <c r="T14">
        <f t="shared" si="8"/>
        <v>0</v>
      </c>
      <c r="U14">
        <f t="shared" si="8"/>
        <v>0</v>
      </c>
      <c r="V14">
        <f t="shared" si="8"/>
        <v>0</v>
      </c>
      <c r="W14">
        <f t="shared" si="8"/>
        <v>0</v>
      </c>
      <c r="X14">
        <f t="shared" si="8"/>
        <v>0</v>
      </c>
      <c r="Y14">
        <f t="shared" si="8"/>
        <v>0</v>
      </c>
      <c r="Z14">
        <f t="shared" si="8"/>
        <v>0</v>
      </c>
      <c r="AA14">
        <f t="shared" si="8"/>
        <v>0</v>
      </c>
      <c r="AB14">
        <f t="shared" si="8"/>
        <v>0</v>
      </c>
      <c r="AC14">
        <f t="shared" si="8"/>
        <v>0</v>
      </c>
      <c r="AD14">
        <f t="shared" si="8"/>
        <v>0</v>
      </c>
      <c r="AE14">
        <f t="shared" si="8"/>
        <v>0</v>
      </c>
      <c r="AF14">
        <f t="shared" si="8"/>
        <v>0</v>
      </c>
      <c r="AG14">
        <f t="shared" si="8"/>
        <v>0</v>
      </c>
    </row>
    <row r="15" spans="1:53">
      <c r="A15" s="95"/>
      <c r="B15" s="95"/>
      <c r="C15" s="95" t="str">
        <f t="shared" si="3"/>
        <v xml:space="preserve">Glass, plastic, metal, other inert waste </v>
      </c>
      <c r="D15" s="95">
        <f>$D$58*(1-$D$59)*16/12*$D$60*$D$66*$D$67*$D49*D9</f>
        <v>0</v>
      </c>
      <c r="E15" s="95">
        <f t="shared" ref="E15:AG15" si="9">$D$58*(1-$D$59)*16/12*$D$60*$D$66*$D$67*$D49*E9</f>
        <v>0</v>
      </c>
      <c r="F15" s="95">
        <f t="shared" si="9"/>
        <v>0</v>
      </c>
      <c r="G15" s="95">
        <f t="shared" si="9"/>
        <v>0</v>
      </c>
      <c r="H15" s="95">
        <f t="shared" si="9"/>
        <v>0</v>
      </c>
      <c r="I15" s="95">
        <f t="shared" si="9"/>
        <v>0</v>
      </c>
      <c r="J15" s="95">
        <f t="shared" si="9"/>
        <v>0</v>
      </c>
      <c r="K15" s="95">
        <f t="shared" si="9"/>
        <v>0</v>
      </c>
      <c r="L15" s="95">
        <f t="shared" si="9"/>
        <v>0</v>
      </c>
      <c r="M15" s="95">
        <f t="shared" si="9"/>
        <v>0</v>
      </c>
      <c r="N15" s="95">
        <f t="shared" si="9"/>
        <v>0</v>
      </c>
      <c r="O15" s="95">
        <f t="shared" si="9"/>
        <v>0</v>
      </c>
      <c r="P15" s="95">
        <f t="shared" si="9"/>
        <v>0</v>
      </c>
      <c r="Q15" s="95">
        <f t="shared" si="9"/>
        <v>0</v>
      </c>
      <c r="R15" s="95">
        <f t="shared" si="9"/>
        <v>0</v>
      </c>
      <c r="S15" s="95">
        <f t="shared" si="9"/>
        <v>0</v>
      </c>
      <c r="T15" s="95">
        <f t="shared" si="9"/>
        <v>0</v>
      </c>
      <c r="U15" s="95">
        <f t="shared" si="9"/>
        <v>0</v>
      </c>
      <c r="V15" s="95">
        <f t="shared" si="9"/>
        <v>0</v>
      </c>
      <c r="W15" s="95">
        <f t="shared" si="9"/>
        <v>0</v>
      </c>
      <c r="X15" s="95">
        <f t="shared" si="9"/>
        <v>0</v>
      </c>
      <c r="Y15" s="95">
        <f t="shared" si="9"/>
        <v>0</v>
      </c>
      <c r="Z15" s="95">
        <f t="shared" si="9"/>
        <v>0</v>
      </c>
      <c r="AA15" s="95">
        <f t="shared" si="9"/>
        <v>0</v>
      </c>
      <c r="AB15" s="95">
        <f t="shared" si="9"/>
        <v>0</v>
      </c>
      <c r="AC15" s="95">
        <f t="shared" si="9"/>
        <v>0</v>
      </c>
      <c r="AD15" s="95">
        <f t="shared" si="9"/>
        <v>0</v>
      </c>
      <c r="AE15" s="95">
        <f t="shared" si="9"/>
        <v>0</v>
      </c>
      <c r="AF15" s="95">
        <f t="shared" si="9"/>
        <v>0</v>
      </c>
      <c r="AG15" s="95">
        <f t="shared" si="9"/>
        <v>0</v>
      </c>
    </row>
    <row r="16" spans="1:53">
      <c r="A16" s="94"/>
      <c r="B16" s="94" t="s">
        <v>107</v>
      </c>
      <c r="C16" s="94" t="str">
        <f t="shared" ref="C16:C21" si="10">C38</f>
        <v>Wood and wood products</v>
      </c>
      <c r="D16" s="96">
        <f>(1-EXP(-$D50))*EXP(-$D50*(calc_MD!D$2-1))</f>
        <v>0</v>
      </c>
      <c r="E16" s="96">
        <f>(1-EXP(-$D50))*EXP(-$D50*(calc_MD!E$2-1))</f>
        <v>0</v>
      </c>
      <c r="F16" s="96">
        <f>(1-EXP(-$D50))*EXP(-$D50*(calc_MD!F$2-1))</f>
        <v>0</v>
      </c>
      <c r="G16" s="96">
        <f>(1-EXP(-$D50))*EXP(-$D50*(calc_MD!G$2-1))</f>
        <v>0</v>
      </c>
      <c r="H16" s="96">
        <f>(1-EXP(-$D50))*EXP(-$D50*(calc_MD!H$2-1))</f>
        <v>0</v>
      </c>
      <c r="I16" s="96">
        <f>(1-EXP(-$D50))*EXP(-$D50*(calc_MD!I$2-1))</f>
        <v>0</v>
      </c>
      <c r="J16" s="96">
        <f>(1-EXP(-$D50))*EXP(-$D50*(calc_MD!J$2-1))</f>
        <v>0</v>
      </c>
      <c r="K16" s="96">
        <f>(1-EXP(-$D50))*EXP(-$D50*(calc_MD!K$2-1))</f>
        <v>0</v>
      </c>
      <c r="L16" s="96">
        <f>(1-EXP(-$D50))*EXP(-$D50*(calc_MD!L$2-1))</f>
        <v>0</v>
      </c>
      <c r="M16" s="96">
        <f>(1-EXP(-$D50))*EXP(-$D50*(calc_MD!M$2-1))</f>
        <v>0</v>
      </c>
      <c r="N16" s="96">
        <f>(1-EXP(-$D50))*EXP(-$D50*(calc_MD!N$2-1))</f>
        <v>0</v>
      </c>
      <c r="O16" s="96">
        <f>(1-EXP(-$D50))*EXP(-$D50*(calc_MD!O$2-1))</f>
        <v>0</v>
      </c>
      <c r="P16" s="96">
        <f>(1-EXP(-$D50))*EXP(-$D50*(calc_MD!P$2-1))</f>
        <v>0</v>
      </c>
      <c r="Q16" s="96">
        <f>(1-EXP(-$D50))*EXP(-$D50*(calc_MD!Q$2-1))</f>
        <v>0</v>
      </c>
      <c r="R16" s="96">
        <f>(1-EXP(-$D50))*EXP(-$D50*(calc_MD!R$2-1))</f>
        <v>0</v>
      </c>
      <c r="S16" s="96">
        <f>(1-EXP(-$D50))*EXP(-$D50*(calc_MD!S$2-1))</f>
        <v>0</v>
      </c>
      <c r="T16" s="96">
        <f>(1-EXP(-$D50))*EXP(-$D50*(calc_MD!T$2-1))</f>
        <v>0</v>
      </c>
      <c r="U16" s="96">
        <f>(1-EXP(-$D50))*EXP(-$D50*(calc_MD!U$2-1))</f>
        <v>0</v>
      </c>
      <c r="V16" s="96">
        <f>(1-EXP(-$D50))*EXP(-$D50*(calc_MD!V$2-1))</f>
        <v>0</v>
      </c>
      <c r="W16" s="96">
        <f>(1-EXP(-$D50))*EXP(-$D50*(calc_MD!W$2-1))</f>
        <v>0</v>
      </c>
      <c r="X16" s="96">
        <f>(1-EXP(-$D50))*EXP(-$D50*(calc_MD!X$2-1))</f>
        <v>0</v>
      </c>
      <c r="Y16" s="96">
        <f>(1-EXP(-$D50))*EXP(-$D50*(calc_MD!Y$2-1))</f>
        <v>0</v>
      </c>
      <c r="Z16" s="96">
        <f>(1-EXP(-$D50))*EXP(-$D50*(calc_MD!Z$2-1))</f>
        <v>0</v>
      </c>
      <c r="AA16" s="96">
        <f>(1-EXP(-$D50))*EXP(-$D50*(calc_MD!AA$2-1))</f>
        <v>0</v>
      </c>
      <c r="AB16" s="96">
        <f>(1-EXP(-$D50))*EXP(-$D50*(calc_MD!AB$2-1))</f>
        <v>0</v>
      </c>
      <c r="AC16" s="96">
        <f>(1-EXP(-$D50))*EXP(-$D50*(calc_MD!AC$2-1))</f>
        <v>0</v>
      </c>
      <c r="AD16" s="96">
        <f>(1-EXP(-$D50))*EXP(-$D50*(calc_MD!AD$2-1))</f>
        <v>0</v>
      </c>
      <c r="AE16" s="96">
        <f>(1-EXP(-$D50))*EXP(-$D50*(calc_MD!AE$2-1))</f>
        <v>0</v>
      </c>
      <c r="AF16" s="96">
        <f>(1-EXP(-$D50))*EXP(-$D50*(calc_MD!AF$2-1))</f>
        <v>0</v>
      </c>
      <c r="AG16" s="96">
        <f>(1-EXP(-$D50))*EXP(-$D50*(calc_MD!AG$2-1))</f>
        <v>0</v>
      </c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</row>
    <row r="17" spans="1:53">
      <c r="C17" t="str">
        <f t="shared" si="10"/>
        <v>Pulp, paper and carboard (other than sludge)</v>
      </c>
      <c r="D17" s="97">
        <f>(1-EXP(-$D51))*EXP(-$D51*(calc_MD!D$2-1))</f>
        <v>0</v>
      </c>
      <c r="E17" s="97">
        <f>(1-EXP(-$D51))*EXP(-$D51*(calc_MD!E$2-1))</f>
        <v>0</v>
      </c>
      <c r="F17" s="97">
        <f>(1-EXP(-$D51))*EXP(-$D51*(calc_MD!F$2-1))</f>
        <v>0</v>
      </c>
      <c r="G17" s="97">
        <f>(1-EXP(-$D51))*EXP(-$D51*(calc_MD!G$2-1))</f>
        <v>0</v>
      </c>
      <c r="H17" s="97">
        <f>(1-EXP(-$D51))*EXP(-$D51*(calc_MD!H$2-1))</f>
        <v>0</v>
      </c>
      <c r="I17" s="97">
        <f>(1-EXP(-$D51))*EXP(-$D51*(calc_MD!I$2-1))</f>
        <v>0</v>
      </c>
      <c r="J17" s="97">
        <f>(1-EXP(-$D51))*EXP(-$D51*(calc_MD!J$2-1))</f>
        <v>0</v>
      </c>
      <c r="K17" s="97">
        <f>(1-EXP(-$D51))*EXP(-$D51*(calc_MD!K$2-1))</f>
        <v>0</v>
      </c>
      <c r="L17" s="97">
        <f>(1-EXP(-$D51))*EXP(-$D51*(calc_MD!L$2-1))</f>
        <v>0</v>
      </c>
      <c r="M17" s="97">
        <f>(1-EXP(-$D51))*EXP(-$D51*(calc_MD!M$2-1))</f>
        <v>0</v>
      </c>
      <c r="N17" s="97">
        <f>(1-EXP(-$D51))*EXP(-$D51*(calc_MD!N$2-1))</f>
        <v>0</v>
      </c>
      <c r="O17" s="97">
        <f>(1-EXP(-$D51))*EXP(-$D51*(calc_MD!O$2-1))</f>
        <v>0</v>
      </c>
      <c r="P17" s="97">
        <f>(1-EXP(-$D51))*EXP(-$D51*(calc_MD!P$2-1))</f>
        <v>0</v>
      </c>
      <c r="Q17" s="97">
        <f>(1-EXP(-$D51))*EXP(-$D51*(calc_MD!Q$2-1))</f>
        <v>0</v>
      </c>
      <c r="R17" s="97">
        <f>(1-EXP(-$D51))*EXP(-$D51*(calc_MD!R$2-1))</f>
        <v>0</v>
      </c>
      <c r="S17" s="97">
        <f>(1-EXP(-$D51))*EXP(-$D51*(calc_MD!S$2-1))</f>
        <v>0</v>
      </c>
      <c r="T17" s="97">
        <f>(1-EXP(-$D51))*EXP(-$D51*(calc_MD!T$2-1))</f>
        <v>0</v>
      </c>
      <c r="U17" s="97">
        <f>(1-EXP(-$D51))*EXP(-$D51*(calc_MD!U$2-1))</f>
        <v>0</v>
      </c>
      <c r="V17" s="97">
        <f>(1-EXP(-$D51))*EXP(-$D51*(calc_MD!V$2-1))</f>
        <v>0</v>
      </c>
      <c r="W17" s="97">
        <f>(1-EXP(-$D51))*EXP(-$D51*(calc_MD!W$2-1))</f>
        <v>0</v>
      </c>
      <c r="X17" s="97">
        <f>(1-EXP(-$D51))*EXP(-$D51*(calc_MD!X$2-1))</f>
        <v>0</v>
      </c>
      <c r="Y17" s="97">
        <f>(1-EXP(-$D51))*EXP(-$D51*(calc_MD!Y$2-1))</f>
        <v>0</v>
      </c>
      <c r="Z17" s="97">
        <f>(1-EXP(-$D51))*EXP(-$D51*(calc_MD!Z$2-1))</f>
        <v>0</v>
      </c>
      <c r="AA17" s="97">
        <f>(1-EXP(-$D51))*EXP(-$D51*(calc_MD!AA$2-1))</f>
        <v>0</v>
      </c>
      <c r="AB17" s="97">
        <f>(1-EXP(-$D51))*EXP(-$D51*(calc_MD!AB$2-1))</f>
        <v>0</v>
      </c>
      <c r="AC17" s="97">
        <f>(1-EXP(-$D51))*EXP(-$D51*(calc_MD!AC$2-1))</f>
        <v>0</v>
      </c>
      <c r="AD17" s="97">
        <f>(1-EXP(-$D51))*EXP(-$D51*(calc_MD!AD$2-1))</f>
        <v>0</v>
      </c>
      <c r="AE17" s="97">
        <f>(1-EXP(-$D51))*EXP(-$D51*(calc_MD!AE$2-1))</f>
        <v>0</v>
      </c>
      <c r="AF17" s="97">
        <f>(1-EXP(-$D51))*EXP(-$D51*(calc_MD!AF$2-1))</f>
        <v>0</v>
      </c>
      <c r="AG17" s="97">
        <f>(1-EXP(-$D51))*EXP(-$D51*(calc_MD!AG$2-1))</f>
        <v>0</v>
      </c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</row>
    <row r="18" spans="1:53">
      <c r="C18" t="str">
        <f t="shared" si="10"/>
        <v>Food, food waste, beverages and tobacco</v>
      </c>
      <c r="D18" s="97">
        <f>(1-EXP(-$D52))*EXP(-$D52*(calc_MD!D$2-1))</f>
        <v>0</v>
      </c>
      <c r="E18" s="97">
        <f>(1-EXP(-$D52))*EXP(-$D52*(calc_MD!E$2-1))</f>
        <v>0</v>
      </c>
      <c r="F18" s="97">
        <f>(1-EXP(-$D52))*EXP(-$D52*(calc_MD!F$2-1))</f>
        <v>0</v>
      </c>
      <c r="G18" s="97">
        <f>(1-EXP(-$D52))*EXP(-$D52*(calc_MD!G$2-1))</f>
        <v>0</v>
      </c>
      <c r="H18" s="97">
        <f>(1-EXP(-$D52))*EXP(-$D52*(calc_MD!H$2-1))</f>
        <v>0</v>
      </c>
      <c r="I18" s="97">
        <f>(1-EXP(-$D52))*EXP(-$D52*(calc_MD!I$2-1))</f>
        <v>0</v>
      </c>
      <c r="J18" s="97">
        <f>(1-EXP(-$D52))*EXP(-$D52*(calc_MD!J$2-1))</f>
        <v>0</v>
      </c>
      <c r="K18" s="97">
        <f>(1-EXP(-$D52))*EXP(-$D52*(calc_MD!K$2-1))</f>
        <v>0</v>
      </c>
      <c r="L18" s="97">
        <f>(1-EXP(-$D52))*EXP(-$D52*(calc_MD!L$2-1))</f>
        <v>0</v>
      </c>
      <c r="M18" s="97">
        <f>(1-EXP(-$D52))*EXP(-$D52*(calc_MD!M$2-1))</f>
        <v>0</v>
      </c>
      <c r="N18" s="97">
        <f>(1-EXP(-$D52))*EXP(-$D52*(calc_MD!N$2-1))</f>
        <v>0</v>
      </c>
      <c r="O18" s="97">
        <f>(1-EXP(-$D52))*EXP(-$D52*(calc_MD!O$2-1))</f>
        <v>0</v>
      </c>
      <c r="P18" s="97">
        <f>(1-EXP(-$D52))*EXP(-$D52*(calc_MD!P$2-1))</f>
        <v>0</v>
      </c>
      <c r="Q18" s="97">
        <f>(1-EXP(-$D52))*EXP(-$D52*(calc_MD!Q$2-1))</f>
        <v>0</v>
      </c>
      <c r="R18" s="97">
        <f>(1-EXP(-$D52))*EXP(-$D52*(calc_MD!R$2-1))</f>
        <v>0</v>
      </c>
      <c r="S18" s="97">
        <f>(1-EXP(-$D52))*EXP(-$D52*(calc_MD!S$2-1))</f>
        <v>0</v>
      </c>
      <c r="T18" s="97">
        <f>(1-EXP(-$D52))*EXP(-$D52*(calc_MD!T$2-1))</f>
        <v>0</v>
      </c>
      <c r="U18" s="97">
        <f>(1-EXP(-$D52))*EXP(-$D52*(calc_MD!U$2-1))</f>
        <v>0</v>
      </c>
      <c r="V18" s="97">
        <f>(1-EXP(-$D52))*EXP(-$D52*(calc_MD!V$2-1))</f>
        <v>0</v>
      </c>
      <c r="W18" s="97">
        <f>(1-EXP(-$D52))*EXP(-$D52*(calc_MD!W$2-1))</f>
        <v>0</v>
      </c>
      <c r="X18" s="97">
        <f>(1-EXP(-$D52))*EXP(-$D52*(calc_MD!X$2-1))</f>
        <v>0</v>
      </c>
      <c r="Y18" s="97">
        <f>(1-EXP(-$D52))*EXP(-$D52*(calc_MD!Y$2-1))</f>
        <v>0</v>
      </c>
      <c r="Z18" s="97">
        <f>(1-EXP(-$D52))*EXP(-$D52*(calc_MD!Z$2-1))</f>
        <v>0</v>
      </c>
      <c r="AA18" s="97">
        <f>(1-EXP(-$D52))*EXP(-$D52*(calc_MD!AA$2-1))</f>
        <v>0</v>
      </c>
      <c r="AB18" s="97">
        <f>(1-EXP(-$D52))*EXP(-$D52*(calc_MD!AB$2-1))</f>
        <v>0</v>
      </c>
      <c r="AC18" s="97">
        <f>(1-EXP(-$D52))*EXP(-$D52*(calc_MD!AC$2-1))</f>
        <v>0</v>
      </c>
      <c r="AD18" s="97">
        <f>(1-EXP(-$D52))*EXP(-$D52*(calc_MD!AD$2-1))</f>
        <v>0</v>
      </c>
      <c r="AE18" s="97">
        <f>(1-EXP(-$D52))*EXP(-$D52*(calc_MD!AE$2-1))</f>
        <v>0</v>
      </c>
      <c r="AF18" s="97">
        <f>(1-EXP(-$D52))*EXP(-$D52*(calc_MD!AF$2-1))</f>
        <v>0</v>
      </c>
      <c r="AG18" s="97">
        <f>(1-EXP(-$D52))*EXP(-$D52*(calc_MD!AG$2-1))</f>
        <v>0</v>
      </c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</row>
    <row r="19" spans="1:53">
      <c r="C19" t="str">
        <f t="shared" si="10"/>
        <v xml:space="preserve">Textiles </v>
      </c>
      <c r="D19" s="97">
        <f>(1-EXP(-$D53))*EXP(-$D53*(calc_MD!D$2-1))</f>
        <v>0</v>
      </c>
      <c r="E19" s="97">
        <f>(1-EXP(-$D53))*EXP(-$D53*(calc_MD!E$2-1))</f>
        <v>0</v>
      </c>
      <c r="F19" s="97">
        <f>(1-EXP(-$D53))*EXP(-$D53*(calc_MD!F$2-1))</f>
        <v>0</v>
      </c>
      <c r="G19" s="97">
        <f>(1-EXP(-$D53))*EXP(-$D53*(calc_MD!G$2-1))</f>
        <v>0</v>
      </c>
      <c r="H19" s="97">
        <f>(1-EXP(-$D53))*EXP(-$D53*(calc_MD!H$2-1))</f>
        <v>0</v>
      </c>
      <c r="I19" s="97">
        <f>(1-EXP(-$D53))*EXP(-$D53*(calc_MD!I$2-1))</f>
        <v>0</v>
      </c>
      <c r="J19" s="97">
        <f>(1-EXP(-$D53))*EXP(-$D53*(calc_MD!J$2-1))</f>
        <v>0</v>
      </c>
      <c r="K19" s="97">
        <f>(1-EXP(-$D53))*EXP(-$D53*(calc_MD!K$2-1))</f>
        <v>0</v>
      </c>
      <c r="L19" s="97">
        <f>(1-EXP(-$D53))*EXP(-$D53*(calc_MD!L$2-1))</f>
        <v>0</v>
      </c>
      <c r="M19" s="97">
        <f>(1-EXP(-$D53))*EXP(-$D53*(calc_MD!M$2-1))</f>
        <v>0</v>
      </c>
      <c r="N19" s="97">
        <f>(1-EXP(-$D53))*EXP(-$D53*(calc_MD!N$2-1))</f>
        <v>0</v>
      </c>
      <c r="O19" s="97">
        <f>(1-EXP(-$D53))*EXP(-$D53*(calc_MD!O$2-1))</f>
        <v>0</v>
      </c>
      <c r="P19" s="97">
        <f>(1-EXP(-$D53))*EXP(-$D53*(calc_MD!P$2-1))</f>
        <v>0</v>
      </c>
      <c r="Q19" s="97">
        <f>(1-EXP(-$D53))*EXP(-$D53*(calc_MD!Q$2-1))</f>
        <v>0</v>
      </c>
      <c r="R19" s="97">
        <f>(1-EXP(-$D53))*EXP(-$D53*(calc_MD!R$2-1))</f>
        <v>0</v>
      </c>
      <c r="S19" s="97">
        <f>(1-EXP(-$D53))*EXP(-$D53*(calc_MD!S$2-1))</f>
        <v>0</v>
      </c>
      <c r="T19" s="97">
        <f>(1-EXP(-$D53))*EXP(-$D53*(calc_MD!T$2-1))</f>
        <v>0</v>
      </c>
      <c r="U19" s="97">
        <f>(1-EXP(-$D53))*EXP(-$D53*(calc_MD!U$2-1))</f>
        <v>0</v>
      </c>
      <c r="V19" s="97">
        <f>(1-EXP(-$D53))*EXP(-$D53*(calc_MD!V$2-1))</f>
        <v>0</v>
      </c>
      <c r="W19" s="97">
        <f>(1-EXP(-$D53))*EXP(-$D53*(calc_MD!W$2-1))</f>
        <v>0</v>
      </c>
      <c r="X19" s="97">
        <f>(1-EXP(-$D53))*EXP(-$D53*(calc_MD!X$2-1))</f>
        <v>0</v>
      </c>
      <c r="Y19" s="97">
        <f>(1-EXP(-$D53))*EXP(-$D53*(calc_MD!Y$2-1))</f>
        <v>0</v>
      </c>
      <c r="Z19" s="97">
        <f>(1-EXP(-$D53))*EXP(-$D53*(calc_MD!Z$2-1))</f>
        <v>0</v>
      </c>
      <c r="AA19" s="97">
        <f>(1-EXP(-$D53))*EXP(-$D53*(calc_MD!AA$2-1))</f>
        <v>0</v>
      </c>
      <c r="AB19" s="97">
        <f>(1-EXP(-$D53))*EXP(-$D53*(calc_MD!AB$2-1))</f>
        <v>0</v>
      </c>
      <c r="AC19" s="97">
        <f>(1-EXP(-$D53))*EXP(-$D53*(calc_MD!AC$2-1))</f>
        <v>0</v>
      </c>
      <c r="AD19" s="97">
        <f>(1-EXP(-$D53))*EXP(-$D53*(calc_MD!AD$2-1))</f>
        <v>0</v>
      </c>
      <c r="AE19" s="97">
        <f>(1-EXP(-$D53))*EXP(-$D53*(calc_MD!AE$2-1))</f>
        <v>0</v>
      </c>
      <c r="AF19" s="97">
        <f>(1-EXP(-$D53))*EXP(-$D53*(calc_MD!AF$2-1))</f>
        <v>0</v>
      </c>
      <c r="AG19" s="97">
        <f>(1-EXP(-$D53))*EXP(-$D53*(calc_MD!AG$2-1))</f>
        <v>0</v>
      </c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</row>
    <row r="20" spans="1:53">
      <c r="C20" t="str">
        <f t="shared" si="10"/>
        <v>Garden, yard and park waste</v>
      </c>
      <c r="D20" s="97">
        <f>(1-EXP(-$D54))*EXP(-$D54*(calc_MD!D$2-1))</f>
        <v>0</v>
      </c>
      <c r="E20" s="97">
        <f>(1-EXP(-$D54))*EXP(-$D54*(calc_MD!E$2-1))</f>
        <v>0</v>
      </c>
      <c r="F20" s="97">
        <f>(1-EXP(-$D54))*EXP(-$D54*(calc_MD!F$2-1))</f>
        <v>0</v>
      </c>
      <c r="G20" s="97">
        <f>(1-EXP(-$D54))*EXP(-$D54*(calc_MD!G$2-1))</f>
        <v>0</v>
      </c>
      <c r="H20" s="97">
        <f>(1-EXP(-$D54))*EXP(-$D54*(calc_MD!H$2-1))</f>
        <v>0</v>
      </c>
      <c r="I20" s="97">
        <f>(1-EXP(-$D54))*EXP(-$D54*(calc_MD!I$2-1))</f>
        <v>0</v>
      </c>
      <c r="J20" s="97">
        <f>(1-EXP(-$D54))*EXP(-$D54*(calc_MD!J$2-1))</f>
        <v>0</v>
      </c>
      <c r="K20" s="97">
        <f>(1-EXP(-$D54))*EXP(-$D54*(calc_MD!K$2-1))</f>
        <v>0</v>
      </c>
      <c r="L20" s="97">
        <f>(1-EXP(-$D54))*EXP(-$D54*(calc_MD!L$2-1))</f>
        <v>0</v>
      </c>
      <c r="M20" s="97">
        <f>(1-EXP(-$D54))*EXP(-$D54*(calc_MD!M$2-1))</f>
        <v>0</v>
      </c>
      <c r="N20" s="97">
        <f>(1-EXP(-$D54))*EXP(-$D54*(calc_MD!N$2-1))</f>
        <v>0</v>
      </c>
      <c r="O20" s="97">
        <f>(1-EXP(-$D54))*EXP(-$D54*(calc_MD!O$2-1))</f>
        <v>0</v>
      </c>
      <c r="P20" s="97">
        <f>(1-EXP(-$D54))*EXP(-$D54*(calc_MD!P$2-1))</f>
        <v>0</v>
      </c>
      <c r="Q20" s="97">
        <f>(1-EXP(-$D54))*EXP(-$D54*(calc_MD!Q$2-1))</f>
        <v>0</v>
      </c>
      <c r="R20" s="97">
        <f>(1-EXP(-$D54))*EXP(-$D54*(calc_MD!R$2-1))</f>
        <v>0</v>
      </c>
      <c r="S20" s="97">
        <f>(1-EXP(-$D54))*EXP(-$D54*(calc_MD!S$2-1))</f>
        <v>0</v>
      </c>
      <c r="T20" s="97">
        <f>(1-EXP(-$D54))*EXP(-$D54*(calc_MD!T$2-1))</f>
        <v>0</v>
      </c>
      <c r="U20" s="97">
        <f>(1-EXP(-$D54))*EXP(-$D54*(calc_MD!U$2-1))</f>
        <v>0</v>
      </c>
      <c r="V20" s="97">
        <f>(1-EXP(-$D54))*EXP(-$D54*(calc_MD!V$2-1))</f>
        <v>0</v>
      </c>
      <c r="W20" s="97">
        <f>(1-EXP(-$D54))*EXP(-$D54*(calc_MD!W$2-1))</f>
        <v>0</v>
      </c>
      <c r="X20" s="97">
        <f>(1-EXP(-$D54))*EXP(-$D54*(calc_MD!X$2-1))</f>
        <v>0</v>
      </c>
      <c r="Y20" s="97">
        <f>(1-EXP(-$D54))*EXP(-$D54*(calc_MD!Y$2-1))</f>
        <v>0</v>
      </c>
      <c r="Z20" s="97">
        <f>(1-EXP(-$D54))*EXP(-$D54*(calc_MD!Z$2-1))</f>
        <v>0</v>
      </c>
      <c r="AA20" s="97">
        <f>(1-EXP(-$D54))*EXP(-$D54*(calc_MD!AA$2-1))</f>
        <v>0</v>
      </c>
      <c r="AB20" s="97">
        <f>(1-EXP(-$D54))*EXP(-$D54*(calc_MD!AB$2-1))</f>
        <v>0</v>
      </c>
      <c r="AC20" s="97">
        <f>(1-EXP(-$D54))*EXP(-$D54*(calc_MD!AC$2-1))</f>
        <v>0</v>
      </c>
      <c r="AD20" s="97">
        <f>(1-EXP(-$D54))*EXP(-$D54*(calc_MD!AD$2-1))</f>
        <v>0</v>
      </c>
      <c r="AE20" s="97">
        <f>(1-EXP(-$D54))*EXP(-$D54*(calc_MD!AE$2-1))</f>
        <v>0</v>
      </c>
      <c r="AF20" s="97">
        <f>(1-EXP(-$D54))*EXP(-$D54*(calc_MD!AF$2-1))</f>
        <v>0</v>
      </c>
      <c r="AG20" s="97">
        <f>(1-EXP(-$D54))*EXP(-$D54*(calc_MD!AG$2-1))</f>
        <v>0</v>
      </c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</row>
    <row r="21" spans="1:53">
      <c r="A21" s="95"/>
      <c r="B21" s="95"/>
      <c r="C21" s="95" t="str">
        <f t="shared" si="10"/>
        <v xml:space="preserve">Glass, plastic, metal, other inert waste </v>
      </c>
      <c r="D21" s="98">
        <f>(1-EXP(-$D55))*EXP(-$D55*(calc_MD!D$2-1))</f>
        <v>0</v>
      </c>
      <c r="E21" s="98">
        <f>(1-EXP(-$D55))*EXP(-$D55*(calc_MD!E$2-1))</f>
        <v>0</v>
      </c>
      <c r="F21" s="98">
        <f>(1-EXP(-$D55))*EXP(-$D55*(calc_MD!F$2-1))</f>
        <v>0</v>
      </c>
      <c r="G21" s="98">
        <f>(1-EXP(-$D55))*EXP(-$D55*(calc_MD!G$2-1))</f>
        <v>0</v>
      </c>
      <c r="H21" s="98">
        <f>(1-EXP(-$D55))*EXP(-$D55*(calc_MD!H$2-1))</f>
        <v>0</v>
      </c>
      <c r="I21" s="98">
        <f>(1-EXP(-$D55))*EXP(-$D55*(calc_MD!I$2-1))</f>
        <v>0</v>
      </c>
      <c r="J21" s="98">
        <f>(1-EXP(-$D55))*EXP(-$D55*(calc_MD!J$2-1))</f>
        <v>0</v>
      </c>
      <c r="K21" s="98">
        <f>(1-EXP(-$D55))*EXP(-$D55*(calc_MD!K$2-1))</f>
        <v>0</v>
      </c>
      <c r="L21" s="98">
        <f>(1-EXP(-$D55))*EXP(-$D55*(calc_MD!L$2-1))</f>
        <v>0</v>
      </c>
      <c r="M21" s="98">
        <f>(1-EXP(-$D55))*EXP(-$D55*(calc_MD!M$2-1))</f>
        <v>0</v>
      </c>
      <c r="N21" s="98">
        <f>(1-EXP(-$D55))*EXP(-$D55*(calc_MD!N$2-1))</f>
        <v>0</v>
      </c>
      <c r="O21" s="98">
        <f>(1-EXP(-$D55))*EXP(-$D55*(calc_MD!O$2-1))</f>
        <v>0</v>
      </c>
      <c r="P21" s="98">
        <f>(1-EXP(-$D55))*EXP(-$D55*(calc_MD!P$2-1))</f>
        <v>0</v>
      </c>
      <c r="Q21" s="98">
        <f>(1-EXP(-$D55))*EXP(-$D55*(calc_MD!Q$2-1))</f>
        <v>0</v>
      </c>
      <c r="R21" s="98">
        <f>(1-EXP(-$D55))*EXP(-$D55*(calc_MD!R$2-1))</f>
        <v>0</v>
      </c>
      <c r="S21" s="98">
        <f>(1-EXP(-$D55))*EXP(-$D55*(calc_MD!S$2-1))</f>
        <v>0</v>
      </c>
      <c r="T21" s="98">
        <f>(1-EXP(-$D55))*EXP(-$D55*(calc_MD!T$2-1))</f>
        <v>0</v>
      </c>
      <c r="U21" s="98">
        <f>(1-EXP(-$D55))*EXP(-$D55*(calc_MD!U$2-1))</f>
        <v>0</v>
      </c>
      <c r="V21" s="98">
        <f>(1-EXP(-$D55))*EXP(-$D55*(calc_MD!V$2-1))</f>
        <v>0</v>
      </c>
      <c r="W21" s="98">
        <f>(1-EXP(-$D55))*EXP(-$D55*(calc_MD!W$2-1))</f>
        <v>0</v>
      </c>
      <c r="X21" s="98">
        <f>(1-EXP(-$D55))*EXP(-$D55*(calc_MD!X$2-1))</f>
        <v>0</v>
      </c>
      <c r="Y21" s="98">
        <f>(1-EXP(-$D55))*EXP(-$D55*(calc_MD!Y$2-1))</f>
        <v>0</v>
      </c>
      <c r="Z21" s="98">
        <f>(1-EXP(-$D55))*EXP(-$D55*(calc_MD!Z$2-1))</f>
        <v>0</v>
      </c>
      <c r="AA21" s="98">
        <f>(1-EXP(-$D55))*EXP(-$D55*(calc_MD!AA$2-1))</f>
        <v>0</v>
      </c>
      <c r="AB21" s="98">
        <f>(1-EXP(-$D55))*EXP(-$D55*(calc_MD!AB$2-1))</f>
        <v>0</v>
      </c>
      <c r="AC21" s="98">
        <f>(1-EXP(-$D55))*EXP(-$D55*(calc_MD!AC$2-1))</f>
        <v>0</v>
      </c>
      <c r="AD21" s="98">
        <f>(1-EXP(-$D55))*EXP(-$D55*(calc_MD!AD$2-1))</f>
        <v>0</v>
      </c>
      <c r="AE21" s="98">
        <f>(1-EXP(-$D55))*EXP(-$D55*(calc_MD!AE$2-1))</f>
        <v>0</v>
      </c>
      <c r="AF21" s="98">
        <f>(1-EXP(-$D55))*EXP(-$D55*(calc_MD!AF$2-1))</f>
        <v>0</v>
      </c>
      <c r="AG21" s="98">
        <f>(1-EXP(-$D55))*EXP(-$D55*(calc_MD!AG$2-1))</f>
        <v>0</v>
      </c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</row>
    <row r="22" spans="1:53">
      <c r="A22" s="94"/>
      <c r="B22" s="94" t="s">
        <v>108</v>
      </c>
      <c r="C22" s="94" t="str">
        <f t="shared" ref="C22:C27" si="11">C38</f>
        <v>Wood and wood products</v>
      </c>
      <c r="D22" s="99">
        <f t="shared" ref="D22:D27" si="12">D10*D16</f>
        <v>0</v>
      </c>
      <c r="E22" s="99">
        <f t="shared" ref="E22:E27" si="13">D10*E16+E10*D16</f>
        <v>0</v>
      </c>
      <c r="F22" s="99">
        <f t="shared" ref="F22:F27" si="14">D10*F16+E10*E16+F10*D16</f>
        <v>0</v>
      </c>
      <c r="G22" s="99">
        <f t="shared" ref="G22:G27" si="15">D10*G16+E10*F16+F10*E16+G10*D16</f>
        <v>0</v>
      </c>
      <c r="H22" s="99">
        <f t="shared" ref="H22:H27" si="16">D10*H16+E10*G16+F10*F16+G10*E16+H10*D16</f>
        <v>0</v>
      </c>
      <c r="I22" s="99">
        <f t="shared" ref="I22:I27" si="17">D10*I16+E10*H16+F10*G16+G10*F16+H10*E16+I10*D16</f>
        <v>0</v>
      </c>
      <c r="J22" s="99">
        <f>D10*J16+E10*I16+F10*H16+G10*G16+H10*F16+I10*E16+J10*D16</f>
        <v>0</v>
      </c>
      <c r="K22" s="99">
        <f t="shared" ref="K22:K27" si="18">D10*K16+E10*J16+F10*I16+G10*H16+H10*G16+I10*F16+J10*E16+K10*D16</f>
        <v>0</v>
      </c>
      <c r="L22" s="99">
        <f t="shared" ref="L22:L27" si="19">D10*L16+E10*K16+F10*J16+G10*I16+H10*H16+I10*G16+J10*F16+K10*E16+L10*D16</f>
        <v>0</v>
      </c>
      <c r="M22" s="99">
        <f t="shared" ref="M22:M27" si="20">D10*M16+E10*L16+F10*K16+G10*J16+H10*I16+I10*H16+J10*G16+K10*F16+L10*E16+M10*D16</f>
        <v>0</v>
      </c>
      <c r="N22" s="99">
        <f t="shared" ref="N22:N27" si="21">D10*N16+E10*M16+F10*L16+G10*K16+H10*J16+I10*I16+J10*H16+K10*G16+L10*F16+M10*E16+N10*D16</f>
        <v>0</v>
      </c>
      <c r="O22" s="99">
        <f t="shared" ref="O22:O27" si="22">D10*O16+E10*N16+F10*M16+G10*L16+H10*K16+I10*J16+J10*I16+K10*H16+L10*G16+M10*F16+N10*E16+O10*D16</f>
        <v>0</v>
      </c>
      <c r="P22" s="99">
        <f t="shared" ref="P22:P27" si="23">D10*P16+E10*O16+F10*N16+G10*M16+H10*L16+I10*K16+J10*J16+K10*I16+L10*H16+M10*G16+N10*F16+O10*E16+P10*D16</f>
        <v>0</v>
      </c>
      <c r="Q22" s="99">
        <f t="shared" ref="Q22:Q27" si="24">D10*Q16+E10*P16+F10*O16+G10*N16+H10*M16+I10*L16+J10*K16+K10*J16+L10*I16+M10*H16+N10*G16+O10*F16+P10*E16+Q10*D16</f>
        <v>0</v>
      </c>
      <c r="R22" s="99">
        <f t="shared" ref="R22:R27" si="25">D10*R16+E10*Q16+F10*P16+G10*O16+H10*N16+I10*M16+J10*L16+K10*K16+L10*J16+M10*I16+N10*H16+O10*G16+P10*F16+Q10*E16+R10*D16</f>
        <v>0</v>
      </c>
      <c r="S22" s="99">
        <f t="shared" ref="S22:S27" si="26">D10*S16+E10*R16+F10*Q16+G10*P16+H10*O16+I10*N16+J10*M16+K10*L16+L10*K16+M10*J16+N10*I16+O10*H16+P10*G16+Q10*F16+R10*E16+S10*D16</f>
        <v>0</v>
      </c>
      <c r="T22" s="99">
        <f t="shared" ref="T22:T27" si="27">D10*T16+E10*S16+F10*R16+G10*Q16+H10*P16+I10*O16+J10*N16+K10*M16+L10*L16+M10*K16+N10*J16+O10*I16+P10*H16+Q10*G16+R10*F16+S10*E16+T10*D16</f>
        <v>0</v>
      </c>
      <c r="U22" s="99">
        <f t="shared" ref="U22:U27" si="28">D10*U16+E10*T16+F10*S16+G10*R16+H10*Q16+I10*P16+J10*O16+K10*N16+L10*M16+M10*L16+N10*K16+O10*J16+P10*I16+Q10*H16+R10*G16+S10*F16+T10*E16+U10*D16</f>
        <v>0</v>
      </c>
      <c r="V22" s="99">
        <f t="shared" ref="V22:V27" si="29">D10*V16+E10*U16+F10*T16+G10*S16+H10*R16+I10*Q16+J10*P16+K10*O16+L10*N16+M10*M16+N10*L16+O10*K16+P10*J16+Q10*I16+R10*H16+S10*G16+T10*F16+U10*E16+V10*D16</f>
        <v>0</v>
      </c>
      <c r="W22" s="99">
        <f t="shared" ref="W22:W27" si="30">D10*W16+E10*V16+F10*U16+G10*T16+H10*S16+I10*R16+J10*Q16+K10*P16+L10*O16+M10*N16+N10*M16+O10*L16+P10*K16+Q10*J16+R10*I16+S10*H16+T10*G16+U10*F16+V10*E16+W10*D16</f>
        <v>0</v>
      </c>
      <c r="X22" s="99">
        <f t="shared" ref="X22:X27" si="31">D10*X16+E10*W16+F10*V16+G10*U16+H10*T16+I10*S16+J10*R16+K10*Q16+L10*P16+M10*O16+N10*N16+O10*M16+P10*L16+Q10*K16+R10*J16+S10*I16+T10*H16+U10*G16+V10*F16+W10*E16+X10*D16</f>
        <v>0</v>
      </c>
      <c r="Y22" s="99">
        <f t="shared" ref="Y22:Y27" si="32">D10*Y16+E10*X16+F10*W16+G10*V16+H10*U16+I10*T16+J10*S16+K10*R16+L10*Q16+M10*P16+N10*O16+O10*N16+P10*M16+Q10*L16+R10*K16+S10*J16+T10*I16+U10*H16+V10*G16+W10*F16+X10*E16+Y10*D16</f>
        <v>0</v>
      </c>
      <c r="Z22" s="99">
        <f t="shared" ref="Z22:Z27" si="33">D10*Z16+E10*Y16+F10*X16+G10*W16+H10*V16+I10*U16+J10*T16+K10*S16+L10*R16+M10*Q16+N10*P16+O10*O16+P10*N16+Q10*M16+R10*L16+S10*K16+T10*J16+U10*I16+V10*H16+W10*G16+X10*F16+Y10*E16+Z10*D16</f>
        <v>0</v>
      </c>
      <c r="AA22" s="99">
        <f t="shared" ref="AA22:AA27" si="34">D10*AA16+E10*Z16+F10*Y16+G10*X16+H10*W16+I10*V16+J10*U16+K10*T16+L10*S16+M10*R16+N10*Q16+O10*P16+P10*O16+Q10*N16+R10*M16+S10*L16+T10*K16+U10*J16+V10*I16+W10*H16+X10*G16+Y10*F16+Z10*E16+AA10*D16</f>
        <v>0</v>
      </c>
      <c r="AB22" s="99">
        <f t="shared" ref="AB22:AB27" si="35">D10*AB16+E10*AA16+F10*Z16+G10*Y16+H10*X16+I10*W16+J10*V16+K10*U16+L10*T16+M10*S16+N10*R16+O10*Q16+P10*P16+Q10*O16+R10*N16+S10*M16+T10*L16+U10*K16+V10*J16+W10*I16+X10*H16+Y10*G16+Z10*F16+AA10*E16+AB10*D16</f>
        <v>0</v>
      </c>
      <c r="AC22" s="99">
        <f t="shared" ref="AC22:AC27" si="36">D10*AC16+E10*AB16+F10*AA16+G10*Z16+H10*Y16+I10*X16+J10*W16+K10*V16+L10*U16+M10*T16+N10*S16+O10*R16+P10*Q16+Q10*P16+R10*O16+S10*N16+T10*M16+U10*L16+V10*K16+W10*J16+X10*I16+Y10*H16+Z10*G16+AA10*F16+AB10*E16+AC10*D16</f>
        <v>0</v>
      </c>
      <c r="AD22" s="99">
        <f t="shared" ref="AD22:AD27" si="37">D10*AD16+E10*AC16+F10*AB16+G10*AA16+H10*Z16+I10*Y16+J10*X16+K10*W16+L10*V16+M10*U16+N10*T16+O10*S16+P10*R16+Q10*Q16+R10*P16+S10*O16+T10*N16+U10*M16+V10*L16+W10*K16+X10*J16+Y10*I16+Z10*H16+AA10*G16+AB10*F16+AC10*E16+AD10*D16</f>
        <v>0</v>
      </c>
      <c r="AE22" s="99">
        <f t="shared" ref="AE22:AE27" si="38">D10*AE16+E10*AD16+F10*AC16+G10*AB16+H10*AA16+I10*Z16+J10*Y16+K10*X16+L10*W16+M10*V16+N10*U16+O10*T16+P10*S16+Q10*R16+R10*Q16+S10*P16+T10*O16+U10*N16+V10*M16+W10*L16+X10*K16+Y10*J16+Z10*I16+AA10*H16+AB10*G16+AC10*F16+AD10*E16+AE10*D16</f>
        <v>0</v>
      </c>
      <c r="AF22" s="99">
        <f t="shared" ref="AF22:AF27" si="39">D10*AF16+E10*AE16+F10*AD16+G10*AC16+H10*AB16+I10*AA16+J10*Z16+K10*Y16+L10*X16+M10*W16+N10*V16+O10*U16+P10*T16+Q10*S16+R10*R16+S10*Q16+T10*P16+U10*O16+V10*N16+W10*M16+X10*L16+Y10*K16+Z10*J16+AA10*I16+AB10*H16+AC10*G16+AD10*F16+AE10*E16+AF10*D16</f>
        <v>0</v>
      </c>
      <c r="AG22" s="99">
        <f t="shared" ref="AG22:AG27" si="40">D10*AG16+E10*AF16+F10*AE16+G10*AD16+H10*AC16+I10*AB16+J10*AA16+K10*Z16+L10*Y16+M10*X16+N10*W16+O10*V16+P10*U16+Q10*T16+R10*S16+S10*R16+T10*Q16+U10*P16+V10*O16+W10*N16+X10*M16+Y10*L16+Z10*K16+AA10*J16+AB10*I16+AC10*H16+AD10*G16+AE10*F16+AF10*E16+AG10*D16</f>
        <v>0</v>
      </c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</row>
    <row r="23" spans="1:53">
      <c r="C23" t="str">
        <f t="shared" si="11"/>
        <v>Pulp, paper and carboard (other than sludge)</v>
      </c>
      <c r="D23" s="101">
        <f t="shared" si="12"/>
        <v>0</v>
      </c>
      <c r="E23" s="101">
        <f t="shared" si="13"/>
        <v>0</v>
      </c>
      <c r="F23" s="101">
        <f t="shared" si="14"/>
        <v>0</v>
      </c>
      <c r="G23" s="101">
        <f t="shared" si="15"/>
        <v>0</v>
      </c>
      <c r="H23" s="101">
        <f t="shared" si="16"/>
        <v>0</v>
      </c>
      <c r="I23" s="101">
        <f t="shared" si="17"/>
        <v>0</v>
      </c>
      <c r="J23" s="101">
        <f t="shared" ref="J23:J27" si="41">D11*J17+E11*I17+F11*H17+G11*G17+H11*F17+I11*E17+J11*D17</f>
        <v>0</v>
      </c>
      <c r="K23" s="101">
        <f t="shared" si="18"/>
        <v>0</v>
      </c>
      <c r="L23" s="101">
        <f t="shared" si="19"/>
        <v>0</v>
      </c>
      <c r="M23" s="101">
        <f t="shared" si="20"/>
        <v>0</v>
      </c>
      <c r="N23" s="101">
        <f t="shared" si="21"/>
        <v>0</v>
      </c>
      <c r="O23" s="101">
        <f t="shared" si="22"/>
        <v>0</v>
      </c>
      <c r="P23" s="101">
        <f t="shared" si="23"/>
        <v>0</v>
      </c>
      <c r="Q23" s="101">
        <f t="shared" si="24"/>
        <v>0</v>
      </c>
      <c r="R23" s="101">
        <f t="shared" si="25"/>
        <v>0</v>
      </c>
      <c r="S23" s="101">
        <f t="shared" si="26"/>
        <v>0</v>
      </c>
      <c r="T23" s="101">
        <f t="shared" si="27"/>
        <v>0</v>
      </c>
      <c r="U23" s="101">
        <f t="shared" si="28"/>
        <v>0</v>
      </c>
      <c r="V23" s="101">
        <f t="shared" si="29"/>
        <v>0</v>
      </c>
      <c r="W23" s="101">
        <f t="shared" si="30"/>
        <v>0</v>
      </c>
      <c r="X23" s="101">
        <f t="shared" si="31"/>
        <v>0</v>
      </c>
      <c r="Y23" s="101">
        <f t="shared" si="32"/>
        <v>0</v>
      </c>
      <c r="Z23" s="101">
        <f t="shared" si="33"/>
        <v>0</v>
      </c>
      <c r="AA23" s="101">
        <f t="shared" si="34"/>
        <v>0</v>
      </c>
      <c r="AB23" s="101">
        <f t="shared" si="35"/>
        <v>0</v>
      </c>
      <c r="AC23" s="101">
        <f t="shared" si="36"/>
        <v>0</v>
      </c>
      <c r="AD23" s="101">
        <f t="shared" si="37"/>
        <v>0</v>
      </c>
      <c r="AE23" s="101">
        <f t="shared" si="38"/>
        <v>0</v>
      </c>
      <c r="AF23" s="101">
        <f t="shared" si="39"/>
        <v>0</v>
      </c>
      <c r="AG23" s="101">
        <f t="shared" si="40"/>
        <v>0</v>
      </c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</row>
    <row r="24" spans="1:53">
      <c r="C24" t="str">
        <f t="shared" si="11"/>
        <v>Food, food waste, beverages and tobacco</v>
      </c>
      <c r="D24" s="101">
        <f t="shared" si="12"/>
        <v>0</v>
      </c>
      <c r="E24" s="101">
        <f t="shared" si="13"/>
        <v>0</v>
      </c>
      <c r="F24" s="101">
        <f t="shared" si="14"/>
        <v>0</v>
      </c>
      <c r="G24" s="101">
        <f t="shared" si="15"/>
        <v>0</v>
      </c>
      <c r="H24" s="101">
        <f t="shared" si="16"/>
        <v>0</v>
      </c>
      <c r="I24" s="101">
        <f t="shared" si="17"/>
        <v>0</v>
      </c>
      <c r="J24" s="101">
        <f t="shared" si="41"/>
        <v>0</v>
      </c>
      <c r="K24" s="101">
        <f t="shared" si="18"/>
        <v>0</v>
      </c>
      <c r="L24" s="101">
        <f t="shared" si="19"/>
        <v>0</v>
      </c>
      <c r="M24" s="101">
        <f t="shared" si="20"/>
        <v>0</v>
      </c>
      <c r="N24" s="101">
        <f t="shared" si="21"/>
        <v>0</v>
      </c>
      <c r="O24" s="101">
        <f t="shared" si="22"/>
        <v>0</v>
      </c>
      <c r="P24" s="101">
        <f t="shared" si="23"/>
        <v>0</v>
      </c>
      <c r="Q24" s="101">
        <f t="shared" si="24"/>
        <v>0</v>
      </c>
      <c r="R24" s="101">
        <f t="shared" si="25"/>
        <v>0</v>
      </c>
      <c r="S24" s="101">
        <f t="shared" si="26"/>
        <v>0</v>
      </c>
      <c r="T24" s="101">
        <f t="shared" si="27"/>
        <v>0</v>
      </c>
      <c r="U24" s="101">
        <f t="shared" si="28"/>
        <v>0</v>
      </c>
      <c r="V24" s="101">
        <f t="shared" si="29"/>
        <v>0</v>
      </c>
      <c r="W24" s="101">
        <f t="shared" si="30"/>
        <v>0</v>
      </c>
      <c r="X24" s="101">
        <f t="shared" si="31"/>
        <v>0</v>
      </c>
      <c r="Y24" s="101">
        <f t="shared" si="32"/>
        <v>0</v>
      </c>
      <c r="Z24" s="101">
        <f t="shared" si="33"/>
        <v>0</v>
      </c>
      <c r="AA24" s="101">
        <f t="shared" si="34"/>
        <v>0</v>
      </c>
      <c r="AB24" s="101">
        <f t="shared" si="35"/>
        <v>0</v>
      </c>
      <c r="AC24" s="101">
        <f t="shared" si="36"/>
        <v>0</v>
      </c>
      <c r="AD24" s="101">
        <f t="shared" si="37"/>
        <v>0</v>
      </c>
      <c r="AE24" s="101">
        <f t="shared" si="38"/>
        <v>0</v>
      </c>
      <c r="AF24" s="101">
        <f t="shared" si="39"/>
        <v>0</v>
      </c>
      <c r="AG24" s="101">
        <f t="shared" si="40"/>
        <v>0</v>
      </c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</row>
    <row r="25" spans="1:53">
      <c r="C25" t="str">
        <f t="shared" si="11"/>
        <v xml:space="preserve">Textiles </v>
      </c>
      <c r="D25" s="101">
        <f t="shared" si="12"/>
        <v>0</v>
      </c>
      <c r="E25" s="101">
        <f t="shared" si="13"/>
        <v>0</v>
      </c>
      <c r="F25" s="101">
        <f t="shared" si="14"/>
        <v>0</v>
      </c>
      <c r="G25" s="101">
        <f t="shared" si="15"/>
        <v>0</v>
      </c>
      <c r="H25" s="101">
        <f t="shared" si="16"/>
        <v>0</v>
      </c>
      <c r="I25" s="101">
        <f t="shared" si="17"/>
        <v>0</v>
      </c>
      <c r="J25" s="101">
        <f t="shared" si="41"/>
        <v>0</v>
      </c>
      <c r="K25" s="101">
        <f t="shared" si="18"/>
        <v>0</v>
      </c>
      <c r="L25" s="101">
        <f t="shared" si="19"/>
        <v>0</v>
      </c>
      <c r="M25" s="101">
        <f t="shared" si="20"/>
        <v>0</v>
      </c>
      <c r="N25" s="101">
        <f t="shared" si="21"/>
        <v>0</v>
      </c>
      <c r="O25" s="101">
        <f t="shared" si="22"/>
        <v>0</v>
      </c>
      <c r="P25" s="101">
        <f t="shared" si="23"/>
        <v>0</v>
      </c>
      <c r="Q25" s="101">
        <f t="shared" si="24"/>
        <v>0</v>
      </c>
      <c r="R25" s="101">
        <f t="shared" si="25"/>
        <v>0</v>
      </c>
      <c r="S25" s="101">
        <f t="shared" si="26"/>
        <v>0</v>
      </c>
      <c r="T25" s="101">
        <f t="shared" si="27"/>
        <v>0</v>
      </c>
      <c r="U25" s="101">
        <f t="shared" si="28"/>
        <v>0</v>
      </c>
      <c r="V25" s="101">
        <f t="shared" si="29"/>
        <v>0</v>
      </c>
      <c r="W25" s="101">
        <f t="shared" si="30"/>
        <v>0</v>
      </c>
      <c r="X25" s="101">
        <f t="shared" si="31"/>
        <v>0</v>
      </c>
      <c r="Y25" s="101">
        <f t="shared" si="32"/>
        <v>0</v>
      </c>
      <c r="Z25" s="101">
        <f t="shared" si="33"/>
        <v>0</v>
      </c>
      <c r="AA25" s="101">
        <f t="shared" si="34"/>
        <v>0</v>
      </c>
      <c r="AB25" s="101">
        <f t="shared" si="35"/>
        <v>0</v>
      </c>
      <c r="AC25" s="101">
        <f t="shared" si="36"/>
        <v>0</v>
      </c>
      <c r="AD25" s="101">
        <f t="shared" si="37"/>
        <v>0</v>
      </c>
      <c r="AE25" s="101">
        <f t="shared" si="38"/>
        <v>0</v>
      </c>
      <c r="AF25" s="101">
        <f t="shared" si="39"/>
        <v>0</v>
      </c>
      <c r="AG25" s="101">
        <f t="shared" si="40"/>
        <v>0</v>
      </c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</row>
    <row r="26" spans="1:53">
      <c r="C26" t="str">
        <f t="shared" si="11"/>
        <v>Garden, yard and park waste</v>
      </c>
      <c r="D26" s="101">
        <f t="shared" si="12"/>
        <v>0</v>
      </c>
      <c r="E26" s="101">
        <f t="shared" si="13"/>
        <v>0</v>
      </c>
      <c r="F26" s="101">
        <f t="shared" si="14"/>
        <v>0</v>
      </c>
      <c r="G26" s="101">
        <f t="shared" si="15"/>
        <v>0</v>
      </c>
      <c r="H26" s="101">
        <f t="shared" si="16"/>
        <v>0</v>
      </c>
      <c r="I26" s="101">
        <f t="shared" si="17"/>
        <v>0</v>
      </c>
      <c r="J26" s="101">
        <f t="shared" si="41"/>
        <v>0</v>
      </c>
      <c r="K26" s="101">
        <f t="shared" si="18"/>
        <v>0</v>
      </c>
      <c r="L26" s="101">
        <f t="shared" si="19"/>
        <v>0</v>
      </c>
      <c r="M26" s="101">
        <f t="shared" si="20"/>
        <v>0</v>
      </c>
      <c r="N26" s="101">
        <f t="shared" si="21"/>
        <v>0</v>
      </c>
      <c r="O26" s="101">
        <f t="shared" si="22"/>
        <v>0</v>
      </c>
      <c r="P26" s="101">
        <f t="shared" si="23"/>
        <v>0</v>
      </c>
      <c r="Q26" s="101">
        <f t="shared" si="24"/>
        <v>0</v>
      </c>
      <c r="R26" s="101">
        <f t="shared" si="25"/>
        <v>0</v>
      </c>
      <c r="S26" s="101">
        <f t="shared" si="26"/>
        <v>0</v>
      </c>
      <c r="T26" s="101">
        <f t="shared" si="27"/>
        <v>0</v>
      </c>
      <c r="U26" s="101">
        <f t="shared" si="28"/>
        <v>0</v>
      </c>
      <c r="V26" s="101">
        <f t="shared" si="29"/>
        <v>0</v>
      </c>
      <c r="W26" s="101">
        <f t="shared" si="30"/>
        <v>0</v>
      </c>
      <c r="X26" s="101">
        <f t="shared" si="31"/>
        <v>0</v>
      </c>
      <c r="Y26" s="101">
        <f t="shared" si="32"/>
        <v>0</v>
      </c>
      <c r="Z26" s="101">
        <f t="shared" si="33"/>
        <v>0</v>
      </c>
      <c r="AA26" s="101">
        <f t="shared" si="34"/>
        <v>0</v>
      </c>
      <c r="AB26" s="101">
        <f t="shared" si="35"/>
        <v>0</v>
      </c>
      <c r="AC26" s="101">
        <f t="shared" si="36"/>
        <v>0</v>
      </c>
      <c r="AD26" s="101">
        <f t="shared" si="37"/>
        <v>0</v>
      </c>
      <c r="AE26" s="101">
        <f t="shared" si="38"/>
        <v>0</v>
      </c>
      <c r="AF26" s="101">
        <f t="shared" si="39"/>
        <v>0</v>
      </c>
      <c r="AG26" s="101">
        <f t="shared" si="40"/>
        <v>0</v>
      </c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</row>
    <row r="27" spans="1:53">
      <c r="A27" s="95"/>
      <c r="B27" s="95"/>
      <c r="C27" s="95" t="str">
        <f t="shared" si="11"/>
        <v xml:space="preserve">Glass, plastic, metal, other inert waste </v>
      </c>
      <c r="D27" s="102">
        <f t="shared" si="12"/>
        <v>0</v>
      </c>
      <c r="E27" s="102">
        <f t="shared" si="13"/>
        <v>0</v>
      </c>
      <c r="F27" s="102">
        <f t="shared" si="14"/>
        <v>0</v>
      </c>
      <c r="G27" s="102">
        <f t="shared" si="15"/>
        <v>0</v>
      </c>
      <c r="H27" s="102">
        <f t="shared" si="16"/>
        <v>0</v>
      </c>
      <c r="I27" s="102">
        <f t="shared" si="17"/>
        <v>0</v>
      </c>
      <c r="J27" s="102">
        <f t="shared" si="41"/>
        <v>0</v>
      </c>
      <c r="K27" s="102">
        <f t="shared" si="18"/>
        <v>0</v>
      </c>
      <c r="L27" s="102">
        <f t="shared" si="19"/>
        <v>0</v>
      </c>
      <c r="M27" s="102">
        <f t="shared" si="20"/>
        <v>0</v>
      </c>
      <c r="N27" s="102">
        <f t="shared" si="21"/>
        <v>0</v>
      </c>
      <c r="O27" s="102">
        <f t="shared" si="22"/>
        <v>0</v>
      </c>
      <c r="P27" s="102">
        <f t="shared" si="23"/>
        <v>0</v>
      </c>
      <c r="Q27" s="102">
        <f t="shared" si="24"/>
        <v>0</v>
      </c>
      <c r="R27" s="102">
        <f t="shared" si="25"/>
        <v>0</v>
      </c>
      <c r="S27" s="102">
        <f t="shared" si="26"/>
        <v>0</v>
      </c>
      <c r="T27" s="102">
        <f t="shared" si="27"/>
        <v>0</v>
      </c>
      <c r="U27" s="102">
        <f t="shared" si="28"/>
        <v>0</v>
      </c>
      <c r="V27" s="102">
        <f t="shared" si="29"/>
        <v>0</v>
      </c>
      <c r="W27" s="102">
        <f t="shared" si="30"/>
        <v>0</v>
      </c>
      <c r="X27" s="102">
        <f t="shared" si="31"/>
        <v>0</v>
      </c>
      <c r="Y27" s="102">
        <f t="shared" si="32"/>
        <v>0</v>
      </c>
      <c r="Z27" s="102">
        <f t="shared" si="33"/>
        <v>0</v>
      </c>
      <c r="AA27" s="102">
        <f t="shared" si="34"/>
        <v>0</v>
      </c>
      <c r="AB27" s="102">
        <f t="shared" si="35"/>
        <v>0</v>
      </c>
      <c r="AC27" s="102">
        <f t="shared" si="36"/>
        <v>0</v>
      </c>
      <c r="AD27" s="102">
        <f t="shared" si="37"/>
        <v>0</v>
      </c>
      <c r="AE27" s="102">
        <f t="shared" si="38"/>
        <v>0</v>
      </c>
      <c r="AF27" s="102">
        <f t="shared" si="39"/>
        <v>0</v>
      </c>
      <c r="AG27" s="102">
        <f t="shared" si="40"/>
        <v>0</v>
      </c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</row>
    <row r="28" spans="1:53">
      <c r="A28" s="92"/>
      <c r="B28" s="92"/>
      <c r="C28" s="92" t="s">
        <v>109</v>
      </c>
      <c r="D28" s="103">
        <f>SUM(D22:D27)</f>
        <v>0</v>
      </c>
      <c r="E28" s="103">
        <f t="shared" ref="E28:AG28" si="42">SUM(E22:E27)</f>
        <v>0</v>
      </c>
      <c r="F28" s="103">
        <f t="shared" si="42"/>
        <v>0</v>
      </c>
      <c r="G28" s="103">
        <f t="shared" si="42"/>
        <v>0</v>
      </c>
      <c r="H28" s="103">
        <f t="shared" si="42"/>
        <v>0</v>
      </c>
      <c r="I28" s="103">
        <f t="shared" si="42"/>
        <v>0</v>
      </c>
      <c r="J28" s="103">
        <f t="shared" si="42"/>
        <v>0</v>
      </c>
      <c r="K28" s="103">
        <f t="shared" si="42"/>
        <v>0</v>
      </c>
      <c r="L28" s="103">
        <f t="shared" si="42"/>
        <v>0</v>
      </c>
      <c r="M28" s="103">
        <f t="shared" si="42"/>
        <v>0</v>
      </c>
      <c r="N28" s="103">
        <f t="shared" si="42"/>
        <v>0</v>
      </c>
      <c r="O28" s="103">
        <f t="shared" si="42"/>
        <v>0</v>
      </c>
      <c r="P28" s="103">
        <f t="shared" si="42"/>
        <v>0</v>
      </c>
      <c r="Q28" s="103">
        <f t="shared" si="42"/>
        <v>0</v>
      </c>
      <c r="R28" s="103">
        <f t="shared" si="42"/>
        <v>0</v>
      </c>
      <c r="S28" s="103">
        <f t="shared" si="42"/>
        <v>0</v>
      </c>
      <c r="T28" s="103">
        <f t="shared" si="42"/>
        <v>0</v>
      </c>
      <c r="U28" s="103">
        <f t="shared" si="42"/>
        <v>0</v>
      </c>
      <c r="V28" s="103">
        <f t="shared" si="42"/>
        <v>0</v>
      </c>
      <c r="W28" s="103">
        <f t="shared" si="42"/>
        <v>0</v>
      </c>
      <c r="X28" s="103">
        <f t="shared" si="42"/>
        <v>0</v>
      </c>
      <c r="Y28" s="103">
        <f t="shared" si="42"/>
        <v>0</v>
      </c>
      <c r="Z28" s="103">
        <f t="shared" si="42"/>
        <v>0</v>
      </c>
      <c r="AA28" s="103">
        <f t="shared" si="42"/>
        <v>0</v>
      </c>
      <c r="AB28" s="103">
        <f t="shared" si="42"/>
        <v>0</v>
      </c>
      <c r="AC28" s="103">
        <f t="shared" si="42"/>
        <v>0</v>
      </c>
      <c r="AD28" s="103">
        <f t="shared" si="42"/>
        <v>0</v>
      </c>
      <c r="AE28" s="103">
        <f t="shared" si="42"/>
        <v>0</v>
      </c>
      <c r="AF28" s="103">
        <f t="shared" si="42"/>
        <v>0</v>
      </c>
      <c r="AG28" s="103">
        <f t="shared" si="42"/>
        <v>0</v>
      </c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</row>
    <row r="29" spans="1:53">
      <c r="A29" s="92"/>
      <c r="B29" s="92" t="s">
        <v>110</v>
      </c>
      <c r="C29" s="92" t="s">
        <v>111</v>
      </c>
      <c r="D29" s="103">
        <f>D28*$D57</f>
        <v>0</v>
      </c>
      <c r="E29" s="103">
        <f t="shared" ref="E29:AG29" si="43">E28*$D57</f>
        <v>0</v>
      </c>
      <c r="F29" s="103">
        <f t="shared" si="43"/>
        <v>0</v>
      </c>
      <c r="G29" s="103">
        <f t="shared" si="43"/>
        <v>0</v>
      </c>
      <c r="H29" s="103">
        <f t="shared" si="43"/>
        <v>0</v>
      </c>
      <c r="I29" s="103">
        <f t="shared" si="43"/>
        <v>0</v>
      </c>
      <c r="J29" s="103">
        <f t="shared" si="43"/>
        <v>0</v>
      </c>
      <c r="K29" s="103">
        <f t="shared" si="43"/>
        <v>0</v>
      </c>
      <c r="L29" s="103">
        <f t="shared" si="43"/>
        <v>0</v>
      </c>
      <c r="M29" s="103">
        <f t="shared" si="43"/>
        <v>0</v>
      </c>
      <c r="N29" s="103">
        <f t="shared" si="43"/>
        <v>0</v>
      </c>
      <c r="O29" s="103">
        <f t="shared" si="43"/>
        <v>0</v>
      </c>
      <c r="P29" s="103">
        <f t="shared" si="43"/>
        <v>0</v>
      </c>
      <c r="Q29" s="103">
        <f t="shared" si="43"/>
        <v>0</v>
      </c>
      <c r="R29" s="103">
        <f t="shared" si="43"/>
        <v>0</v>
      </c>
      <c r="S29" s="103">
        <f t="shared" si="43"/>
        <v>0</v>
      </c>
      <c r="T29" s="103">
        <f t="shared" si="43"/>
        <v>0</v>
      </c>
      <c r="U29" s="103">
        <f t="shared" si="43"/>
        <v>0</v>
      </c>
      <c r="V29" s="103">
        <f t="shared" si="43"/>
        <v>0</v>
      </c>
      <c r="W29" s="103">
        <f t="shared" si="43"/>
        <v>0</v>
      </c>
      <c r="X29" s="103">
        <f t="shared" si="43"/>
        <v>0</v>
      </c>
      <c r="Y29" s="103">
        <f t="shared" si="43"/>
        <v>0</v>
      </c>
      <c r="Z29" s="103">
        <f t="shared" si="43"/>
        <v>0</v>
      </c>
      <c r="AA29" s="103">
        <f t="shared" si="43"/>
        <v>0</v>
      </c>
      <c r="AB29" s="103">
        <f t="shared" si="43"/>
        <v>0</v>
      </c>
      <c r="AC29" s="103">
        <f t="shared" si="43"/>
        <v>0</v>
      </c>
      <c r="AD29" s="103">
        <f t="shared" si="43"/>
        <v>0</v>
      </c>
      <c r="AE29" s="103">
        <f t="shared" si="43"/>
        <v>0</v>
      </c>
      <c r="AF29" s="103">
        <f t="shared" si="43"/>
        <v>0</v>
      </c>
      <c r="AG29" s="103">
        <f t="shared" si="43"/>
        <v>0</v>
      </c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</row>
    <row r="30" spans="1:53">
      <c r="C30" t="s">
        <v>112</v>
      </c>
      <c r="D30" s="104">
        <f t="shared" ref="D30:AG30" si="44">D29*$D70</f>
        <v>0</v>
      </c>
      <c r="E30" s="104">
        <f t="shared" si="44"/>
        <v>0</v>
      </c>
      <c r="F30" s="104">
        <f t="shared" si="44"/>
        <v>0</v>
      </c>
      <c r="G30" s="104">
        <f t="shared" si="44"/>
        <v>0</v>
      </c>
      <c r="H30" s="104">
        <f t="shared" si="44"/>
        <v>0</v>
      </c>
      <c r="I30" s="104">
        <f t="shared" si="44"/>
        <v>0</v>
      </c>
      <c r="J30" s="104">
        <f t="shared" si="44"/>
        <v>0</v>
      </c>
      <c r="K30" s="104">
        <f t="shared" si="44"/>
        <v>0</v>
      </c>
      <c r="L30" s="104">
        <f t="shared" si="44"/>
        <v>0</v>
      </c>
      <c r="M30" s="104">
        <f t="shared" si="44"/>
        <v>0</v>
      </c>
      <c r="N30" s="104">
        <f t="shared" si="44"/>
        <v>0</v>
      </c>
      <c r="O30" s="104">
        <f t="shared" si="44"/>
        <v>0</v>
      </c>
      <c r="P30" s="104">
        <f t="shared" si="44"/>
        <v>0</v>
      </c>
      <c r="Q30" s="104">
        <f t="shared" si="44"/>
        <v>0</v>
      </c>
      <c r="R30" s="104">
        <f t="shared" si="44"/>
        <v>0</v>
      </c>
      <c r="S30" s="104">
        <f t="shared" si="44"/>
        <v>0</v>
      </c>
      <c r="T30" s="104">
        <f t="shared" si="44"/>
        <v>0</v>
      </c>
      <c r="U30" s="104">
        <f t="shared" si="44"/>
        <v>0</v>
      </c>
      <c r="V30" s="104">
        <f t="shared" si="44"/>
        <v>0</v>
      </c>
      <c r="W30" s="104">
        <f t="shared" si="44"/>
        <v>0</v>
      </c>
      <c r="X30" s="104">
        <f t="shared" si="44"/>
        <v>0</v>
      </c>
      <c r="Y30" s="104">
        <f t="shared" si="44"/>
        <v>0</v>
      </c>
      <c r="Z30" s="104">
        <f t="shared" si="44"/>
        <v>0</v>
      </c>
      <c r="AA30" s="104">
        <f t="shared" si="44"/>
        <v>0</v>
      </c>
      <c r="AB30" s="104">
        <f t="shared" si="44"/>
        <v>0</v>
      </c>
      <c r="AC30" s="104">
        <f t="shared" si="44"/>
        <v>0</v>
      </c>
      <c r="AD30" s="104">
        <f t="shared" si="44"/>
        <v>0</v>
      </c>
      <c r="AE30" s="104">
        <f t="shared" si="44"/>
        <v>0</v>
      </c>
      <c r="AF30" s="104">
        <f t="shared" si="44"/>
        <v>0</v>
      </c>
      <c r="AG30" s="104">
        <f t="shared" si="44"/>
        <v>0</v>
      </c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</row>
    <row r="31" spans="1:53"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</row>
    <row r="32" spans="1:53">
      <c r="C32" t="s">
        <v>113</v>
      </c>
      <c r="D32" s="101" t="e">
        <f ca="1">SUM(OFFSET(D29,0,0,1,D69))</f>
        <v>#REF!</v>
      </c>
      <c r="E32" s="101" t="s">
        <v>114</v>
      </c>
      <c r="F32" s="105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</row>
    <row r="33" spans="1:53">
      <c r="C33" s="106" t="s">
        <v>115</v>
      </c>
      <c r="D33" s="107" t="e">
        <f ca="1">D32/D69</f>
        <v>#REF!</v>
      </c>
      <c r="E33" s="107" t="s">
        <v>116</v>
      </c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</row>
    <row r="34" spans="1:53">
      <c r="C34" t="s">
        <v>115</v>
      </c>
      <c r="D34" s="101" t="e">
        <f ca="1">D33*D70</f>
        <v>#REF!</v>
      </c>
      <c r="E34" t="s">
        <v>117</v>
      </c>
    </row>
    <row r="35" spans="1:53">
      <c r="D35" s="101"/>
    </row>
    <row r="36" spans="1:53">
      <c r="A36" t="s">
        <v>118</v>
      </c>
    </row>
    <row r="37" spans="1:53">
      <c r="A37" t="s">
        <v>119</v>
      </c>
      <c r="B37" t="s">
        <v>120</v>
      </c>
      <c r="D37">
        <f>'Inputs &amp; Outputs'!E22</f>
        <v>0</v>
      </c>
    </row>
    <row r="38" spans="1:53">
      <c r="A38" t="s">
        <v>121</v>
      </c>
      <c r="B38" t="s">
        <v>122</v>
      </c>
      <c r="C38" t="s">
        <v>33</v>
      </c>
      <c r="D38">
        <f>'Inputs &amp; Outputs'!E23</f>
        <v>0</v>
      </c>
    </row>
    <row r="39" spans="1:53">
      <c r="C39" t="s">
        <v>35</v>
      </c>
      <c r="D39">
        <f>'Inputs &amp; Outputs'!E24</f>
        <v>0</v>
      </c>
    </row>
    <row r="40" spans="1:53">
      <c r="C40" t="s">
        <v>30</v>
      </c>
      <c r="D40">
        <f>'Inputs &amp; Outputs'!E25</f>
        <v>0</v>
      </c>
    </row>
    <row r="41" spans="1:53">
      <c r="C41" t="s">
        <v>31</v>
      </c>
      <c r="D41">
        <f>'Inputs &amp; Outputs'!E26</f>
        <v>0</v>
      </c>
    </row>
    <row r="42" spans="1:53">
      <c r="C42" t="s">
        <v>39</v>
      </c>
      <c r="D42">
        <f>'Inputs &amp; Outputs'!E27</f>
        <v>0</v>
      </c>
    </row>
    <row r="43" spans="1:53">
      <c r="C43" t="s">
        <v>41</v>
      </c>
      <c r="D43">
        <f>'Inputs &amp; Outputs'!E28</f>
        <v>0</v>
      </c>
    </row>
    <row r="44" spans="1:53">
      <c r="A44" t="s">
        <v>144</v>
      </c>
      <c r="B44" t="s">
        <v>143</v>
      </c>
      <c r="C44" t="s">
        <v>33</v>
      </c>
      <c r="D44">
        <f>'Inputs &amp; Outputs'!E40</f>
        <v>0.43</v>
      </c>
    </row>
    <row r="45" spans="1:53">
      <c r="C45" t="s">
        <v>35</v>
      </c>
      <c r="D45">
        <f>'Inputs &amp; Outputs'!E41</f>
        <v>0.4</v>
      </c>
    </row>
    <row r="46" spans="1:53">
      <c r="C46" t="s">
        <v>30</v>
      </c>
      <c r="D46">
        <f>'Inputs &amp; Outputs'!E42</f>
        <v>0.15</v>
      </c>
    </row>
    <row r="47" spans="1:53">
      <c r="C47" t="s">
        <v>31</v>
      </c>
      <c r="D47">
        <f>'Inputs &amp; Outputs'!E43</f>
        <v>0.24</v>
      </c>
    </row>
    <row r="48" spans="1:53">
      <c r="C48" t="s">
        <v>39</v>
      </c>
      <c r="D48">
        <f>'Inputs &amp; Outputs'!E44</f>
        <v>0.2</v>
      </c>
    </row>
    <row r="49" spans="1:4">
      <c r="C49" t="s">
        <v>41</v>
      </c>
      <c r="D49">
        <f>'Inputs &amp; Outputs'!E45</f>
        <v>0</v>
      </c>
    </row>
    <row r="50" spans="1:4">
      <c r="A50" t="s">
        <v>123</v>
      </c>
      <c r="B50" t="s">
        <v>124</v>
      </c>
      <c r="C50" t="s">
        <v>33</v>
      </c>
      <c r="D50">
        <f>'Inputs &amp; Outputs'!E47</f>
        <v>0</v>
      </c>
    </row>
    <row r="51" spans="1:4">
      <c r="C51" t="s">
        <v>35</v>
      </c>
      <c r="D51">
        <f>'Inputs &amp; Outputs'!E48</f>
        <v>0</v>
      </c>
    </row>
    <row r="52" spans="1:4">
      <c r="C52" t="s">
        <v>30</v>
      </c>
      <c r="D52">
        <f>'Inputs &amp; Outputs'!E49</f>
        <v>0</v>
      </c>
    </row>
    <row r="53" spans="1:4">
      <c r="C53" t="s">
        <v>31</v>
      </c>
      <c r="D53">
        <f>'Inputs &amp; Outputs'!E50</f>
        <v>0</v>
      </c>
    </row>
    <row r="54" spans="1:4">
      <c r="C54" t="s">
        <v>39</v>
      </c>
      <c r="D54">
        <f>'Inputs &amp; Outputs'!E51</f>
        <v>0</v>
      </c>
    </row>
    <row r="55" spans="1:4">
      <c r="C55" t="s">
        <v>41</v>
      </c>
      <c r="D55">
        <f>'Inputs &amp; Outputs'!E52</f>
        <v>0</v>
      </c>
    </row>
    <row r="57" spans="1:4">
      <c r="A57" t="s">
        <v>125</v>
      </c>
      <c r="B57" t="s">
        <v>126</v>
      </c>
      <c r="D57">
        <f>'Inputs &amp; Outputs'!E29</f>
        <v>0.5</v>
      </c>
    </row>
    <row r="58" spans="1:4">
      <c r="A58" t="s">
        <v>141</v>
      </c>
      <c r="B58" t="s">
        <v>16</v>
      </c>
      <c r="D58">
        <f>'Inputs &amp; Outputs'!E30</f>
        <v>0.75</v>
      </c>
    </row>
    <row r="59" spans="1:4">
      <c r="A59" t="s">
        <v>127</v>
      </c>
      <c r="B59" t="s">
        <v>128</v>
      </c>
      <c r="D59">
        <f>'Inputs &amp; Outputs'!E31</f>
        <v>0</v>
      </c>
    </row>
    <row r="60" spans="1:4">
      <c r="A60" t="s">
        <v>129</v>
      </c>
      <c r="B60" t="s">
        <v>130</v>
      </c>
      <c r="D60">
        <f>'Inputs &amp; Outputs'!E32</f>
        <v>0.5</v>
      </c>
    </row>
    <row r="61" spans="1:4">
      <c r="A61" t="s">
        <v>131</v>
      </c>
      <c r="B61" t="s">
        <v>132</v>
      </c>
      <c r="C61" t="s">
        <v>33</v>
      </c>
      <c r="D61">
        <f>'Inputs &amp; Outputs'!E33</f>
        <v>0.1</v>
      </c>
    </row>
    <row r="62" spans="1:4">
      <c r="C62" t="s">
        <v>35</v>
      </c>
      <c r="D62">
        <f>'Inputs &amp; Outputs'!E34</f>
        <v>0.5</v>
      </c>
    </row>
    <row r="63" spans="1:4">
      <c r="C63" t="s">
        <v>30</v>
      </c>
      <c r="D63">
        <f>'Inputs &amp; Outputs'!E35</f>
        <v>0.7</v>
      </c>
    </row>
    <row r="64" spans="1:4">
      <c r="C64" t="s">
        <v>31</v>
      </c>
      <c r="D64">
        <f>'Inputs &amp; Outputs'!E36</f>
        <v>0.5</v>
      </c>
    </row>
    <row r="65" spans="1:4">
      <c r="C65" t="s">
        <v>39</v>
      </c>
      <c r="D65">
        <f>'Inputs &amp; Outputs'!E37</f>
        <v>0.7</v>
      </c>
    </row>
    <row r="66" spans="1:4">
      <c r="C66" t="s">
        <v>41</v>
      </c>
      <c r="D66" s="112">
        <f>'Inputs &amp; Outputs'!E38</f>
        <v>0</v>
      </c>
    </row>
    <row r="67" spans="1:4">
      <c r="A67" t="s">
        <v>133</v>
      </c>
      <c r="B67" t="s">
        <v>134</v>
      </c>
      <c r="D67">
        <f>'Inputs &amp; Outputs'!E39</f>
        <v>0</v>
      </c>
    </row>
    <row r="69" spans="1:4">
      <c r="A69" t="s">
        <v>139</v>
      </c>
      <c r="B69" t="s">
        <v>138</v>
      </c>
      <c r="D69">
        <f>'Inputs &amp; Outputs'!E46</f>
        <v>0</v>
      </c>
    </row>
    <row r="70" spans="1:4">
      <c r="A70" t="s">
        <v>135</v>
      </c>
      <c r="B70" t="s">
        <v>136</v>
      </c>
      <c r="D70">
        <f>'Inputs &amp; Outputs'!E53</f>
        <v>25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Inputs &amp; Outputs</vt:lpstr>
      <vt:lpstr>Calculations</vt:lpstr>
      <vt:lpstr>calc_MD</vt:lpstr>
      <vt:lpstr>Calculations!Print_Area</vt:lpstr>
      <vt:lpstr>'Inputs &amp; Outputs'!Print_Area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Motoda</dc:creator>
  <cp:lastModifiedBy>Yasuki Shirakawa</cp:lastModifiedBy>
  <cp:lastPrinted>2014-10-02T11:40:21Z</cp:lastPrinted>
  <dcterms:created xsi:type="dcterms:W3CDTF">2012-01-13T02:28:29Z</dcterms:created>
  <dcterms:modified xsi:type="dcterms:W3CDTF">2025-02-25T09:33:51Z</dcterms:modified>
</cp:coreProperties>
</file>