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13"/>
  <workbookPr showInkAnnotation="0" codeName="ThisWorkbook"/>
  <mc:AlternateContent xmlns:mc="http://schemas.openxmlformats.org/markup-compatibility/2006">
    <mc:Choice Requires="x15">
      <x15ac:absPath xmlns:x15ac="http://schemas.microsoft.com/office/spreadsheetml/2010/11/ac" url="/Users/fujiiatsushi/Desktop/名称未設定フォルダ/"/>
    </mc:Choice>
  </mc:AlternateContent>
  <xr:revisionPtr revIDLastSave="0" documentId="13_ncr:1_{DE42F78B-0D5C-D041-9C0F-156063439582}" xr6:coauthVersionLast="47" xr6:coauthVersionMax="47" xr10:uidLastSave="{00000000-0000-0000-0000-000000000000}"/>
  <bookViews>
    <workbookView xWindow="0" yWindow="760" windowWidth="29040" windowHeight="15720" tabRatio="843" activeTab="4" xr2:uid="{00000000-000D-0000-FFFF-FFFF00000000}"/>
  </bookViews>
  <sheets>
    <sheet name="Cover" sheetId="17" r:id="rId1"/>
    <sheet name="Application Form" sheetId="6" r:id="rId2"/>
    <sheet name="Annex.1　DeclarationDesired" sheetId="7" r:id="rId3"/>
    <sheet name="(Example)DeclarationDesired" sheetId="16" r:id="rId4"/>
    <sheet name="Annex.3 Medical History" sheetId="15" r:id="rId5"/>
    <sheet name="List" sheetId="4" state="hidden" r:id="rId6"/>
  </sheets>
  <externalReferences>
    <externalReference r:id="rId7"/>
    <externalReference r:id="rId8"/>
  </externalReferences>
  <definedNames>
    <definedName name="_xlnm._FilterDatabase" localSheetId="5" hidden="1">List!$A$1:$P$250</definedName>
    <definedName name="A" localSheetId="3">テーブル1[Ministry / Government Institution]</definedName>
    <definedName name="A" localSheetId="4">#REF!</definedName>
    <definedName name="A" localSheetId="0">[1]!テーブル1[Ministry / Government Institution]</definedName>
    <definedName name="A">テーブル1[Ministry / Government Institution]</definedName>
    <definedName name="B" localSheetId="3">テーブル2[Higher Education and TVET]</definedName>
    <definedName name="B" localSheetId="4">#REF!</definedName>
    <definedName name="B" localSheetId="0">[1]!テーブル2[Higher Education and TVET]</definedName>
    <definedName name="B">テーブル2[Higher Education and TVET]</definedName>
    <definedName name="C_" localSheetId="3">テーブル3[Private Sector]</definedName>
    <definedName name="C_" localSheetId="4">#REF!</definedName>
    <definedName name="C_" localSheetId="0">[1]!テーブル3[Private Sector]</definedName>
    <definedName name="C_">テーブル3[Private Sector]</definedName>
    <definedName name="D" localSheetId="3">テーブル4[Others]</definedName>
    <definedName name="D" localSheetId="4">#REF!</definedName>
    <definedName name="D" localSheetId="0">[1]!テーブル4[Others]</definedName>
    <definedName name="D">テーブル4[Others]</definedName>
    <definedName name="Day" localSheetId="4">#REF!</definedName>
    <definedName name="Day" localSheetId="0">[1]List!$C$2:$C$32</definedName>
    <definedName name="Day">List!$C$2:$C$32</definedName>
    <definedName name="Education_Level">List!$W$2:$W$5</definedName>
    <definedName name="English" localSheetId="4">#REF!</definedName>
    <definedName name="English" localSheetId="0">[1]List!$AA$2:$AA$5</definedName>
    <definedName name="English">List!$AA$2:$AA$5</definedName>
    <definedName name="ERRORVALUES">#REF!</definedName>
    <definedName name="Full_Part" localSheetId="4">#REF!</definedName>
    <definedName name="Full_Part" localSheetId="0">[2]List!$Y$2:$Y$3</definedName>
    <definedName name="Full_Part">List!$Y$2:$Y$3</definedName>
    <definedName name="Month" localSheetId="4">#REF!</definedName>
    <definedName name="Month" localSheetId="0">[1]List!$D$2:$D$13</definedName>
    <definedName name="Month">List!$D$2:$D$13</definedName>
    <definedName name="month2">List!$AC$2:$AC$8</definedName>
    <definedName name="month3" localSheetId="4">#REF!</definedName>
    <definedName name="month3">List!$AD$2:$AD$14</definedName>
    <definedName name="Months">List!$AD$2:$AD$13</definedName>
    <definedName name="PhoneCode" localSheetId="4">#REF!</definedName>
    <definedName name="PhoneCode" localSheetId="0">[1]List!$L$2:$L$217</definedName>
    <definedName name="PhoneCode">List!$L$2:$L$217</definedName>
    <definedName name="_xlnm.Print_Area" localSheetId="3">'(Example)DeclarationDesired'!$A$1:$AL$92</definedName>
    <definedName name="_xlnm.Print_Area" localSheetId="2">'Annex.1　DeclarationDesired'!$A$1:$AL$99</definedName>
    <definedName name="_xlnm.Print_Area" localSheetId="4">'Annex.3 Medical History'!$A$1:$AG$111</definedName>
    <definedName name="_xlnm.Print_Area" localSheetId="1">'Application Form'!$A$1:$AJ$374</definedName>
    <definedName name="_xlnm.Print_Area" localSheetId="0">Cover!$A$1:$AJ$108</definedName>
    <definedName name="Relationship" localSheetId="4">#REF!</definedName>
    <definedName name="Relationship" localSheetId="0">[1]List!$V$2:$V$13</definedName>
    <definedName name="Relationship">List!$V$2:$V$13</definedName>
    <definedName name="Sex">List!$I$2:$I$3</definedName>
    <definedName name="Type" localSheetId="4">#REF!</definedName>
    <definedName name="Type" localSheetId="0">[1]List!$Z$2:$Z$5</definedName>
    <definedName name="Type">List!$Z$2:$Z$5</definedName>
    <definedName name="Type_of_Organization">List!$T$2:$T$11</definedName>
    <definedName name="Year_1">List!$F$2:$F$49</definedName>
    <definedName name="Year_2">List!$G$2:$G$17</definedName>
    <definedName name="Year_3" localSheetId="4">#REF!</definedName>
    <definedName name="Year_3">List!$H$2:$H$4</definedName>
    <definedName name="year4">List!$AB$2:$AB$3</definedName>
    <definedName name="Yes_No" localSheetId="4">#REF!</definedName>
    <definedName name="Yes_No" localSheetId="0">[1]List!$X$2:$X$3</definedName>
    <definedName name="Yes_No">List!$X$2:$X$3</definedName>
    <definedName name="yes_no2" localSheetId="4">#REF!</definedName>
    <definedName name="yes_no2">List!$X$2:$X$4</definedName>
    <definedName name="ステイタス">#REF!</definedName>
    <definedName name="リスト">#REF!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7" i="7" l="1"/>
  <c r="Z32" i="6" l="1"/>
  <c r="B2" i="6" l="1"/>
  <c r="Z88" i="7"/>
  <c r="CL83" i="7"/>
  <c r="CL66" i="7"/>
  <c r="AW83" i="7"/>
  <c r="AW66" i="7"/>
  <c r="AW49" i="7"/>
  <c r="AW48" i="7"/>
  <c r="AW65" i="7"/>
  <c r="AW82" i="7"/>
  <c r="V50" i="7"/>
  <c r="J25" i="7" l="1"/>
  <c r="G46" i="7" l="1"/>
  <c r="AC200" i="6" l="1"/>
  <c r="AD50" i="7" l="1"/>
  <c r="V84" i="7"/>
  <c r="AD84" i="7" s="1"/>
  <c r="CK83" i="7"/>
  <c r="CJ83" i="7"/>
  <c r="CI83" i="7"/>
  <c r="CH83" i="7"/>
  <c r="CG83" i="7"/>
  <c r="CF83" i="7"/>
  <c r="CE83" i="7"/>
  <c r="CD83" i="7"/>
  <c r="CC83" i="7"/>
  <c r="CB83" i="7"/>
  <c r="CA83" i="7"/>
  <c r="BZ83" i="7"/>
  <c r="BY83" i="7"/>
  <c r="BX83" i="7"/>
  <c r="BW83" i="7"/>
  <c r="BV83" i="7"/>
  <c r="BU83" i="7"/>
  <c r="BT83" i="7"/>
  <c r="BS83" i="7"/>
  <c r="BR83" i="7"/>
  <c r="BQ83" i="7"/>
  <c r="BP83" i="7"/>
  <c r="BO83" i="7"/>
  <c r="BN83" i="7"/>
  <c r="BM83" i="7"/>
  <c r="BL83" i="7"/>
  <c r="BK83" i="7"/>
  <c r="BJ83" i="7"/>
  <c r="BI83" i="7"/>
  <c r="BH83" i="7"/>
  <c r="BG83" i="7"/>
  <c r="BF83" i="7"/>
  <c r="BE83" i="7"/>
  <c r="BD83" i="7"/>
  <c r="BC83" i="7"/>
  <c r="BB83" i="7"/>
  <c r="BA83" i="7"/>
  <c r="AZ83" i="7"/>
  <c r="AY83" i="7"/>
  <c r="AX83" i="7"/>
  <c r="EW82" i="7"/>
  <c r="EV82" i="7"/>
  <c r="EU82" i="7"/>
  <c r="ET82" i="7"/>
  <c r="ES82" i="7"/>
  <c r="ER82" i="7"/>
  <c r="EQ82" i="7"/>
  <c r="EP82" i="7"/>
  <c r="EO82" i="7"/>
  <c r="EN82" i="7"/>
  <c r="EM82" i="7"/>
  <c r="EL82" i="7"/>
  <c r="EK82" i="7"/>
  <c r="EJ82" i="7"/>
  <c r="EI82" i="7"/>
  <c r="EH82" i="7"/>
  <c r="EG82" i="7"/>
  <c r="EF82" i="7"/>
  <c r="EE82" i="7"/>
  <c r="ED82" i="7"/>
  <c r="EC82" i="7"/>
  <c r="EB82" i="7"/>
  <c r="EA82" i="7"/>
  <c r="DZ82" i="7"/>
  <c r="DY82" i="7"/>
  <c r="DX82" i="7"/>
  <c r="DW82" i="7"/>
  <c r="DV82" i="7"/>
  <c r="DU82" i="7"/>
  <c r="DT82" i="7"/>
  <c r="DS82" i="7"/>
  <c r="DR82" i="7"/>
  <c r="DQ82" i="7"/>
  <c r="DP82" i="7"/>
  <c r="DO82" i="7"/>
  <c r="DN82" i="7"/>
  <c r="DM82" i="7"/>
  <c r="DL82" i="7"/>
  <c r="DK82" i="7"/>
  <c r="DJ82" i="7"/>
  <c r="DI82" i="7"/>
  <c r="DH82" i="7"/>
  <c r="DG82" i="7"/>
  <c r="DF82" i="7"/>
  <c r="DE82" i="7"/>
  <c r="DD82" i="7"/>
  <c r="DC82" i="7"/>
  <c r="DB82" i="7"/>
  <c r="DA82" i="7"/>
  <c r="CZ82" i="7"/>
  <c r="CY82" i="7"/>
  <c r="CX82" i="7"/>
  <c r="CW82" i="7"/>
  <c r="CV82" i="7"/>
  <c r="CU82" i="7"/>
  <c r="CT82" i="7"/>
  <c r="CS82" i="7"/>
  <c r="CR82" i="7"/>
  <c r="CQ82" i="7"/>
  <c r="CP82" i="7"/>
  <c r="CO82" i="7"/>
  <c r="CN82" i="7"/>
  <c r="CM82" i="7"/>
  <c r="CL82" i="7"/>
  <c r="CK82" i="7"/>
  <c r="CJ82" i="7"/>
  <c r="CI82" i="7"/>
  <c r="CH82" i="7"/>
  <c r="CG82" i="7"/>
  <c r="CF82" i="7"/>
  <c r="CE82" i="7"/>
  <c r="CD82" i="7"/>
  <c r="CC82" i="7"/>
  <c r="CB82" i="7"/>
  <c r="CA82" i="7"/>
  <c r="BZ82" i="7"/>
  <c r="BY82" i="7"/>
  <c r="BX82" i="7"/>
  <c r="BW82" i="7"/>
  <c r="BV82" i="7"/>
  <c r="BU82" i="7"/>
  <c r="BT82" i="7"/>
  <c r="BS82" i="7"/>
  <c r="BR82" i="7"/>
  <c r="BQ82" i="7"/>
  <c r="BP82" i="7"/>
  <c r="BO82" i="7"/>
  <c r="BN82" i="7"/>
  <c r="BM82" i="7"/>
  <c r="BL82" i="7"/>
  <c r="BK82" i="7"/>
  <c r="BJ82" i="7"/>
  <c r="BI82" i="7"/>
  <c r="BH82" i="7"/>
  <c r="BG82" i="7"/>
  <c r="BF82" i="7"/>
  <c r="BE82" i="7"/>
  <c r="BD82" i="7"/>
  <c r="BC82" i="7"/>
  <c r="BB82" i="7"/>
  <c r="BA82" i="7"/>
  <c r="AZ82" i="7"/>
  <c r="AY82" i="7"/>
  <c r="AX82" i="7"/>
  <c r="CK66" i="7"/>
  <c r="CJ66" i="7"/>
  <c r="CI66" i="7"/>
  <c r="CH66" i="7"/>
  <c r="CG66" i="7"/>
  <c r="CF66" i="7"/>
  <c r="CE66" i="7"/>
  <c r="CD66" i="7"/>
  <c r="CC66" i="7"/>
  <c r="CB66" i="7"/>
  <c r="CA66" i="7"/>
  <c r="BZ66" i="7"/>
  <c r="BY66" i="7"/>
  <c r="BX66" i="7"/>
  <c r="BW66" i="7"/>
  <c r="BV66" i="7"/>
  <c r="BU66" i="7"/>
  <c r="BT66" i="7"/>
  <c r="BS66" i="7"/>
  <c r="BR66" i="7"/>
  <c r="BQ66" i="7"/>
  <c r="BP66" i="7"/>
  <c r="BO66" i="7"/>
  <c r="BN66" i="7"/>
  <c r="BM66" i="7"/>
  <c r="BL66" i="7"/>
  <c r="BK66" i="7"/>
  <c r="BJ66" i="7"/>
  <c r="BI66" i="7"/>
  <c r="BH66" i="7"/>
  <c r="BG66" i="7"/>
  <c r="BF66" i="7"/>
  <c r="BE66" i="7"/>
  <c r="BD66" i="7"/>
  <c r="BC66" i="7"/>
  <c r="BB66" i="7"/>
  <c r="BA66" i="7"/>
  <c r="AZ66" i="7"/>
  <c r="AY66" i="7"/>
  <c r="AX66" i="7"/>
  <c r="EW65" i="7"/>
  <c r="EV65" i="7"/>
  <c r="EU65" i="7"/>
  <c r="ET65" i="7"/>
  <c r="ES65" i="7"/>
  <c r="ER65" i="7"/>
  <c r="EQ65" i="7"/>
  <c r="EP65" i="7"/>
  <c r="EO65" i="7"/>
  <c r="EN65" i="7"/>
  <c r="EM65" i="7"/>
  <c r="EL65" i="7"/>
  <c r="EK65" i="7"/>
  <c r="EJ65" i="7"/>
  <c r="EI65" i="7"/>
  <c r="EH65" i="7"/>
  <c r="EG65" i="7"/>
  <c r="EF65" i="7"/>
  <c r="EE65" i="7"/>
  <c r="ED65" i="7"/>
  <c r="EC65" i="7"/>
  <c r="EB65" i="7"/>
  <c r="EA65" i="7"/>
  <c r="DZ65" i="7"/>
  <c r="DY65" i="7"/>
  <c r="DX65" i="7"/>
  <c r="DW65" i="7"/>
  <c r="DV65" i="7"/>
  <c r="DU65" i="7"/>
  <c r="DT65" i="7"/>
  <c r="DS65" i="7"/>
  <c r="DR65" i="7"/>
  <c r="DQ65" i="7"/>
  <c r="DP65" i="7"/>
  <c r="DO65" i="7"/>
  <c r="DN65" i="7"/>
  <c r="DM65" i="7"/>
  <c r="DL65" i="7"/>
  <c r="DK65" i="7"/>
  <c r="DJ65" i="7"/>
  <c r="DI65" i="7"/>
  <c r="DH65" i="7"/>
  <c r="DG65" i="7"/>
  <c r="DF65" i="7"/>
  <c r="DE65" i="7"/>
  <c r="DD65" i="7"/>
  <c r="DC65" i="7"/>
  <c r="DB65" i="7"/>
  <c r="DA65" i="7"/>
  <c r="CZ65" i="7"/>
  <c r="CY65" i="7"/>
  <c r="CX65" i="7"/>
  <c r="CW65" i="7"/>
  <c r="CV65" i="7"/>
  <c r="CU65" i="7"/>
  <c r="CT65" i="7"/>
  <c r="CS65" i="7"/>
  <c r="CR65" i="7"/>
  <c r="CQ65" i="7"/>
  <c r="CP65" i="7"/>
  <c r="CO65" i="7"/>
  <c r="CN65" i="7"/>
  <c r="CM65" i="7"/>
  <c r="CL65" i="7"/>
  <c r="CK65" i="7"/>
  <c r="CJ65" i="7"/>
  <c r="CI65" i="7"/>
  <c r="CH65" i="7"/>
  <c r="CG65" i="7"/>
  <c r="CF65" i="7"/>
  <c r="CE65" i="7"/>
  <c r="CD65" i="7"/>
  <c r="CC65" i="7"/>
  <c r="CB65" i="7"/>
  <c r="CA65" i="7"/>
  <c r="BZ65" i="7"/>
  <c r="BY65" i="7"/>
  <c r="BX65" i="7"/>
  <c r="BW65" i="7"/>
  <c r="BV65" i="7"/>
  <c r="BU65" i="7"/>
  <c r="BT65" i="7"/>
  <c r="BS65" i="7"/>
  <c r="BR65" i="7"/>
  <c r="BQ65" i="7"/>
  <c r="BP65" i="7"/>
  <c r="BO65" i="7"/>
  <c r="BN65" i="7"/>
  <c r="BM65" i="7"/>
  <c r="BL65" i="7"/>
  <c r="BK65" i="7"/>
  <c r="BJ65" i="7"/>
  <c r="BI65" i="7"/>
  <c r="BH65" i="7"/>
  <c r="BG65" i="7"/>
  <c r="BF65" i="7"/>
  <c r="BE65" i="7"/>
  <c r="BD65" i="7"/>
  <c r="BC65" i="7"/>
  <c r="BB65" i="7"/>
  <c r="BA65" i="7"/>
  <c r="AZ65" i="7"/>
  <c r="AY65" i="7"/>
  <c r="AX65" i="7"/>
  <c r="CK49" i="7"/>
  <c r="CJ49" i="7"/>
  <c r="CI49" i="7"/>
  <c r="CH49" i="7"/>
  <c r="CG49" i="7"/>
  <c r="CF49" i="7"/>
  <c r="CE49" i="7"/>
  <c r="CL49" i="7"/>
  <c r="CD49" i="7"/>
  <c r="CC49" i="7"/>
  <c r="CB49" i="7"/>
  <c r="CA49" i="7"/>
  <c r="BZ49" i="7"/>
  <c r="BY49" i="7"/>
  <c r="BX49" i="7"/>
  <c r="BW49" i="7"/>
  <c r="BV49" i="7"/>
  <c r="BU49" i="7"/>
  <c r="BT49" i="7"/>
  <c r="BS49" i="7"/>
  <c r="BR49" i="7"/>
  <c r="BQ49" i="7"/>
  <c r="BP49" i="7"/>
  <c r="BO49" i="7"/>
  <c r="BN49" i="7"/>
  <c r="BM49" i="7"/>
  <c r="BL49" i="7"/>
  <c r="BK49" i="7"/>
  <c r="BJ49" i="7"/>
  <c r="BI49" i="7"/>
  <c r="BH49" i="7"/>
  <c r="BG49" i="7"/>
  <c r="BF49" i="7"/>
  <c r="BE49" i="7"/>
  <c r="BD49" i="7"/>
  <c r="BC49" i="7"/>
  <c r="BB49" i="7"/>
  <c r="BA49" i="7"/>
  <c r="AZ49" i="7"/>
  <c r="AY49" i="7"/>
  <c r="AX49" i="7"/>
  <c r="G80" i="7" l="1"/>
  <c r="V88" i="7"/>
  <c r="P88" i="7"/>
  <c r="G88" i="7"/>
  <c r="B88" i="7"/>
  <c r="H83" i="7"/>
  <c r="Z71" i="7"/>
  <c r="V71" i="7"/>
  <c r="P71" i="7"/>
  <c r="G71" i="7"/>
  <c r="B71" i="7"/>
  <c r="V67" i="7"/>
  <c r="H66" i="7"/>
  <c r="Z54" i="7"/>
  <c r="V54" i="7"/>
  <c r="P54" i="7"/>
  <c r="G54" i="7"/>
  <c r="B54" i="7"/>
  <c r="EW48" i="7"/>
  <c r="EV48" i="7"/>
  <c r="EU48" i="7"/>
  <c r="ET48" i="7"/>
  <c r="ES48" i="7"/>
  <c r="ER48" i="7"/>
  <c r="EQ48" i="7"/>
  <c r="EP48" i="7"/>
  <c r="EO48" i="7"/>
  <c r="EN48" i="7"/>
  <c r="EM48" i="7"/>
  <c r="EL48" i="7"/>
  <c r="EK48" i="7"/>
  <c r="EJ48" i="7"/>
  <c r="EI48" i="7"/>
  <c r="EH48" i="7"/>
  <c r="EG48" i="7"/>
  <c r="EF48" i="7"/>
  <c r="EE48" i="7"/>
  <c r="ED48" i="7"/>
  <c r="EC48" i="7"/>
  <c r="EB48" i="7"/>
  <c r="EA48" i="7"/>
  <c r="DZ48" i="7"/>
  <c r="DY48" i="7"/>
  <c r="DX48" i="7"/>
  <c r="DW48" i="7"/>
  <c r="DV48" i="7"/>
  <c r="DU48" i="7"/>
  <c r="DT48" i="7"/>
  <c r="DS48" i="7"/>
  <c r="DR48" i="7"/>
  <c r="DQ48" i="7"/>
  <c r="DP48" i="7"/>
  <c r="DO48" i="7"/>
  <c r="DN48" i="7"/>
  <c r="DM48" i="7"/>
  <c r="DL48" i="7"/>
  <c r="DK48" i="7"/>
  <c r="DJ48" i="7"/>
  <c r="DI48" i="7"/>
  <c r="DH48" i="7"/>
  <c r="DG48" i="7"/>
  <c r="DF48" i="7"/>
  <c r="DE48" i="7"/>
  <c r="DD48" i="7"/>
  <c r="DC48" i="7"/>
  <c r="DB48" i="7"/>
  <c r="DA48" i="7"/>
  <c r="CZ48" i="7"/>
  <c r="CY48" i="7"/>
  <c r="CX48" i="7"/>
  <c r="CW48" i="7"/>
  <c r="CV48" i="7"/>
  <c r="CU48" i="7"/>
  <c r="CT48" i="7"/>
  <c r="CS48" i="7"/>
  <c r="CR48" i="7"/>
  <c r="CQ48" i="7"/>
  <c r="CP48" i="7"/>
  <c r="CO48" i="7"/>
  <c r="CN48" i="7"/>
  <c r="CM48" i="7"/>
  <c r="CL48" i="7"/>
  <c r="CK48" i="7"/>
  <c r="CJ48" i="7"/>
  <c r="CI48" i="7"/>
  <c r="CH48" i="7"/>
  <c r="CG48" i="7"/>
  <c r="CF48" i="7"/>
  <c r="CE48" i="7"/>
  <c r="CD48" i="7"/>
  <c r="CC48" i="7"/>
  <c r="CB48" i="7"/>
  <c r="CA48" i="7"/>
  <c r="BZ48" i="7"/>
  <c r="BY48" i="7"/>
  <c r="BX48" i="7"/>
  <c r="BW48" i="7"/>
  <c r="BV48" i="7"/>
  <c r="BU48" i="7"/>
  <c r="BT48" i="7"/>
  <c r="BS48" i="7"/>
  <c r="BR48" i="7"/>
  <c r="BQ48" i="7"/>
  <c r="BP48" i="7"/>
  <c r="BO48" i="7"/>
  <c r="BN48" i="7"/>
  <c r="BM48" i="7"/>
  <c r="BL48" i="7"/>
  <c r="BK48" i="7"/>
  <c r="BJ48" i="7"/>
  <c r="BI48" i="7"/>
  <c r="BH48" i="7"/>
  <c r="BG48" i="7"/>
  <c r="BF48" i="7"/>
  <c r="BE48" i="7"/>
  <c r="BD48" i="7"/>
  <c r="BC48" i="7"/>
  <c r="BB48" i="7"/>
  <c r="BA48" i="7"/>
  <c r="AZ48" i="7"/>
  <c r="AY48" i="7"/>
  <c r="AX48" i="7"/>
  <c r="H49" i="7"/>
  <c r="Q14" i="7"/>
  <c r="AN57" i="7" l="1" a="1"/>
  <c r="AN57" i="7" s="1"/>
  <c r="AN65" i="7" a="1"/>
  <c r="AN65" i="7" s="1"/>
  <c r="AN58" i="7" a="1"/>
  <c r="AN58" i="7" s="1"/>
  <c r="AN70" i="7" a="1"/>
  <c r="AN70" i="7" s="1"/>
  <c r="AN64" i="7" a="1"/>
  <c r="AN64" i="7" s="1"/>
  <c r="AN59" i="7" a="1"/>
  <c r="AN59" i="7" s="1"/>
  <c r="AN69" i="7" a="1"/>
  <c r="AN69" i="7" s="1"/>
  <c r="AN60" i="7" a="1"/>
  <c r="AN60" i="7" s="1"/>
  <c r="AN67" i="7" a="1"/>
  <c r="AN67" i="7" s="1"/>
  <c r="AN72" i="7" a="1"/>
  <c r="AN72" i="7" s="1"/>
  <c r="AN61" i="7" a="1"/>
  <c r="AN61" i="7" s="1"/>
  <c r="AN68" i="7" a="1"/>
  <c r="AN68" i="7" s="1"/>
  <c r="AN71" i="7" a="1"/>
  <c r="AN71" i="7" s="1"/>
  <c r="AN62" i="7" a="1"/>
  <c r="AN62" i="7" s="1"/>
  <c r="AN66" i="7" a="1"/>
  <c r="AN66" i="7" s="1"/>
  <c r="AN63" i="7" a="1"/>
  <c r="AN63" i="7" s="1"/>
  <c r="AN38" i="7" a="1"/>
  <c r="AN38" i="7" s="1"/>
  <c r="AO38" i="7" s="1"/>
  <c r="AN42" i="7" a="1"/>
  <c r="AN42" i="7" s="1"/>
  <c r="AN52" i="7" a="1"/>
  <c r="AN52" i="7" s="1"/>
  <c r="AN40" i="7" a="1"/>
  <c r="AN40" i="7" s="1"/>
  <c r="AN43" i="7" a="1"/>
  <c r="AN43" i="7" s="1"/>
  <c r="AN46" i="7" a="1"/>
  <c r="AN46" i="7" s="1"/>
  <c r="AN51" i="7" a="1"/>
  <c r="AN51" i="7" s="1"/>
  <c r="AN55" i="7" a="1"/>
  <c r="AN55" i="7" s="1"/>
  <c r="AN47" i="7" a="1"/>
  <c r="AN47" i="7" s="1"/>
  <c r="AN50" i="7" a="1"/>
  <c r="AN50" i="7" s="1"/>
  <c r="AN41" i="7" a="1"/>
  <c r="AN41" i="7" s="1"/>
  <c r="AN48" i="7" a="1"/>
  <c r="AN48" i="7" s="1"/>
  <c r="AN54" i="7" a="1"/>
  <c r="AN54" i="7" s="1"/>
  <c r="AN44" i="7" a="1"/>
  <c r="AN44" i="7" s="1"/>
  <c r="AN56" i="7" a="1"/>
  <c r="AN56" i="7" s="1"/>
  <c r="AN39" i="7" a="1"/>
  <c r="AN39" i="7" s="1"/>
  <c r="AN45" i="7" a="1"/>
  <c r="AN45" i="7" s="1"/>
  <c r="AN49" i="7" a="1"/>
  <c r="AN49" i="7" s="1"/>
  <c r="AN53" i="7" a="1"/>
  <c r="AN53" i="7" s="1"/>
  <c r="AN18" i="7" a="1"/>
  <c r="AN18" i="7" s="1"/>
  <c r="AN28" i="7" a="1"/>
  <c r="AN28" i="7" s="1"/>
  <c r="AS28" i="7" s="1"/>
  <c r="AN33" i="7" a="1"/>
  <c r="AN33" i="7" s="1"/>
  <c r="AS33" i="7" s="1"/>
  <c r="AN74" i="7" a="1"/>
  <c r="AN74" i="7" s="1"/>
  <c r="AN82" i="7" a="1"/>
  <c r="AN82" i="7" s="1"/>
  <c r="AN85" i="7" a="1"/>
  <c r="AN85" i="7" s="1"/>
  <c r="AN96" i="7" a="1"/>
  <c r="AN96" i="7" s="1"/>
  <c r="AN78" i="7" a="1"/>
  <c r="AN78" i="7" s="1"/>
  <c r="AN73" i="7" a="1"/>
  <c r="AN73" i="7" s="1"/>
  <c r="AN12" i="7" a="1"/>
  <c r="AN12" i="7" s="1"/>
  <c r="AN24" i="7" a="1"/>
  <c r="AN24" i="7" s="1"/>
  <c r="AS24" i="7" s="1"/>
  <c r="AN29" i="7" a="1"/>
  <c r="AN29" i="7" s="1"/>
  <c r="AS29" i="7" s="1"/>
  <c r="AN34" i="7" a="1"/>
  <c r="AN34" i="7" s="1"/>
  <c r="AS34" i="7" s="1"/>
  <c r="AN92" i="7" a="1"/>
  <c r="AN92" i="7" s="1"/>
  <c r="AN88" i="7" a="1"/>
  <c r="AN88" i="7" s="1"/>
  <c r="AN13" i="7" a="1"/>
  <c r="AN13" i="7" s="1"/>
  <c r="AN19" i="7" a="1"/>
  <c r="AN19" i="7" s="1"/>
  <c r="AN30" i="7" a="1"/>
  <c r="AN30" i="7" s="1"/>
  <c r="AS30" i="7" s="1"/>
  <c r="AN86" i="7" a="1"/>
  <c r="AN86" i="7" s="1"/>
  <c r="AN89" i="7" a="1"/>
  <c r="AN89" i="7" s="1"/>
  <c r="AN93" i="7" a="1"/>
  <c r="AN93" i="7" s="1"/>
  <c r="AN97" i="7" a="1"/>
  <c r="AN97" i="7" s="1"/>
  <c r="AN90" i="7" a="1"/>
  <c r="AN90" i="7" s="1"/>
  <c r="AN81" i="7" a="1"/>
  <c r="AN81" i="7" s="1"/>
  <c r="AN14" i="7" a="1"/>
  <c r="AN14" i="7" s="1"/>
  <c r="AN20" i="7" a="1"/>
  <c r="AN20" i="7" s="1"/>
  <c r="AS20" i="7" s="1"/>
  <c r="AN25" i="7" a="1"/>
  <c r="AN25" i="7" s="1"/>
  <c r="AS25" i="7" s="1"/>
  <c r="AN35" i="7" a="1"/>
  <c r="AN35" i="7" s="1"/>
  <c r="AS35" i="7" s="1"/>
  <c r="AN75" i="7" a="1"/>
  <c r="AN75" i="7" s="1"/>
  <c r="AN83" i="7" a="1"/>
  <c r="AN83" i="7" s="1"/>
  <c r="AN94" i="7" a="1"/>
  <c r="AN94" i="7" s="1"/>
  <c r="AN21" i="7" a="1"/>
  <c r="AN21" i="7" s="1"/>
  <c r="AS21" i="7" s="1"/>
  <c r="AN26" i="7" a="1"/>
  <c r="AN26" i="7" s="1"/>
  <c r="AS26" i="7" s="1"/>
  <c r="AN31" i="7" a="1"/>
  <c r="AN31" i="7" s="1"/>
  <c r="AS31" i="7" s="1"/>
  <c r="AN36" i="7" a="1"/>
  <c r="AN36" i="7" s="1"/>
  <c r="AS36" i="7" s="1"/>
  <c r="AN79" i="7" a="1"/>
  <c r="AN79" i="7" s="1"/>
  <c r="AN87" i="7" a="1"/>
  <c r="AN87" i="7" s="1"/>
  <c r="AN77" i="7" a="1"/>
  <c r="AN77" i="7" s="1"/>
  <c r="AN15" i="7" a="1"/>
  <c r="AN15" i="7" s="1"/>
  <c r="AN22" i="7" a="1"/>
  <c r="AN22" i="7" s="1"/>
  <c r="AS22" i="7" s="1"/>
  <c r="AN80" i="7" a="1"/>
  <c r="AN80" i="7" s="1"/>
  <c r="AN84" i="7" a="1"/>
  <c r="AN84" i="7" s="1"/>
  <c r="AN16" i="7" a="1"/>
  <c r="AN16" i="7" s="1"/>
  <c r="AN27" i="7" a="1"/>
  <c r="AN27" i="7" s="1"/>
  <c r="AS27" i="7" s="1"/>
  <c r="AN32" i="7" a="1"/>
  <c r="AN32" i="7" s="1"/>
  <c r="AS32" i="7" s="1"/>
  <c r="AN37" i="7" a="1"/>
  <c r="AN37" i="7" s="1"/>
  <c r="AS37" i="7" s="1"/>
  <c r="AN76" i="7" a="1"/>
  <c r="AN76" i="7" s="1"/>
  <c r="AN91" i="7" a="1"/>
  <c r="AN91" i="7" s="1"/>
  <c r="AN17" i="7" a="1"/>
  <c r="AN17" i="7" s="1"/>
  <c r="AN23" i="7" a="1"/>
  <c r="AN23" i="7" s="1"/>
  <c r="AS23" i="7" s="1"/>
  <c r="AN95" i="7" a="1"/>
  <c r="AN95" i="7" s="1"/>
  <c r="G63" i="7"/>
  <c r="AD67" i="7"/>
  <c r="AO63" i="7" l="1"/>
  <c r="AP63" i="7"/>
  <c r="AQ63" i="7"/>
  <c r="AS63" i="7"/>
  <c r="AR63" i="7"/>
  <c r="AR60" i="7"/>
  <c r="AS60" i="7"/>
  <c r="AO60" i="7"/>
  <c r="AP60" i="7"/>
  <c r="AQ60" i="7"/>
  <c r="AS66" i="7"/>
  <c r="AQ66" i="7"/>
  <c r="AR66" i="7"/>
  <c r="AO66" i="7"/>
  <c r="AP66" i="7"/>
  <c r="AP69" i="7"/>
  <c r="AR69" i="7"/>
  <c r="AS69" i="7"/>
  <c r="AO69" i="7"/>
  <c r="AQ69" i="7"/>
  <c r="AQ62" i="7"/>
  <c r="AS62" i="7"/>
  <c r="AO62" i="7"/>
  <c r="AP62" i="7"/>
  <c r="AR62" i="7"/>
  <c r="AS59" i="7"/>
  <c r="AP59" i="7"/>
  <c r="AO59" i="7"/>
  <c r="AQ59" i="7"/>
  <c r="AR59" i="7"/>
  <c r="AR71" i="7"/>
  <c r="AS71" i="7"/>
  <c r="AP71" i="7"/>
  <c r="AO71" i="7"/>
  <c r="AQ71" i="7"/>
  <c r="AR64" i="7"/>
  <c r="AO64" i="7"/>
  <c r="AP64" i="7"/>
  <c r="AQ64" i="7"/>
  <c r="AS64" i="7"/>
  <c r="AO68" i="7"/>
  <c r="AS68" i="7"/>
  <c r="AP68" i="7"/>
  <c r="AQ68" i="7"/>
  <c r="AR68" i="7"/>
  <c r="AR70" i="7"/>
  <c r="AO70" i="7"/>
  <c r="AS70" i="7"/>
  <c r="AP70" i="7"/>
  <c r="AQ70" i="7"/>
  <c r="AO61" i="7"/>
  <c r="AQ61" i="7"/>
  <c r="AS61" i="7"/>
  <c r="AP61" i="7"/>
  <c r="AR61" i="7"/>
  <c r="AO58" i="7"/>
  <c r="AP58" i="7"/>
  <c r="AQ58" i="7"/>
  <c r="AR58" i="7"/>
  <c r="AS58" i="7"/>
  <c r="AP72" i="7"/>
  <c r="AR72" i="7"/>
  <c r="AS72" i="7"/>
  <c r="AQ72" i="7"/>
  <c r="AO72" i="7"/>
  <c r="AR65" i="7"/>
  <c r="AO65" i="7"/>
  <c r="AP65" i="7"/>
  <c r="AQ65" i="7"/>
  <c r="AS65" i="7"/>
  <c r="AO67" i="7"/>
  <c r="AR67" i="7"/>
  <c r="AS67" i="7"/>
  <c r="AP67" i="7"/>
  <c r="AQ67" i="7"/>
  <c r="AR57" i="7"/>
  <c r="AS57" i="7"/>
  <c r="AO57" i="7"/>
  <c r="AP57" i="7"/>
  <c r="AQ57" i="7"/>
  <c r="AS38" i="7"/>
  <c r="AR38" i="7"/>
  <c r="AQ38" i="7"/>
  <c r="AP38" i="7"/>
  <c r="AP56" i="7"/>
  <c r="AO56" i="7"/>
  <c r="AS56" i="7"/>
  <c r="AQ56" i="7"/>
  <c r="AR56" i="7"/>
  <c r="AS43" i="7"/>
  <c r="AR43" i="7"/>
  <c r="AP43" i="7"/>
  <c r="AQ43" i="7"/>
  <c r="AO43" i="7"/>
  <c r="AO39" i="7"/>
  <c r="AP39" i="7"/>
  <c r="AQ39" i="7"/>
  <c r="AS39" i="7"/>
  <c r="AR39" i="7"/>
  <c r="AS46" i="7"/>
  <c r="AP46" i="7"/>
  <c r="AR46" i="7"/>
  <c r="AO46" i="7"/>
  <c r="AQ46" i="7"/>
  <c r="AQ44" i="7"/>
  <c r="AO44" i="7"/>
  <c r="AS44" i="7"/>
  <c r="AR44" i="7"/>
  <c r="AP44" i="7"/>
  <c r="AO50" i="7"/>
  <c r="AR50" i="7"/>
  <c r="AQ50" i="7"/>
  <c r="AP50" i="7"/>
  <c r="AS50" i="7"/>
  <c r="AP40" i="7"/>
  <c r="AO40" i="7"/>
  <c r="AQ40" i="7"/>
  <c r="AS40" i="7"/>
  <c r="AR40" i="7"/>
  <c r="AO47" i="7"/>
  <c r="AP47" i="7"/>
  <c r="AQ47" i="7"/>
  <c r="AR47" i="7"/>
  <c r="AS47" i="7"/>
  <c r="AO53" i="7"/>
  <c r="AS53" i="7"/>
  <c r="AQ53" i="7"/>
  <c r="AP53" i="7"/>
  <c r="AR53" i="7"/>
  <c r="AO54" i="7"/>
  <c r="AP54" i="7"/>
  <c r="AR54" i="7"/>
  <c r="AQ54" i="7"/>
  <c r="AS54" i="7"/>
  <c r="AP48" i="7"/>
  <c r="AO48" i="7"/>
  <c r="AQ48" i="7"/>
  <c r="AS48" i="7"/>
  <c r="AR48" i="7"/>
  <c r="AO55" i="7"/>
  <c r="AP55" i="7"/>
  <c r="AQ55" i="7"/>
  <c r="AR55" i="7"/>
  <c r="AS55" i="7"/>
  <c r="AS52" i="7"/>
  <c r="AO52" i="7"/>
  <c r="AP52" i="7"/>
  <c r="AQ52" i="7"/>
  <c r="AR52" i="7"/>
  <c r="AQ49" i="7"/>
  <c r="AP49" i="7"/>
  <c r="AO49" i="7"/>
  <c r="AR49" i="7"/>
  <c r="AS49" i="7"/>
  <c r="AQ41" i="7"/>
  <c r="AO41" i="7"/>
  <c r="AP41" i="7"/>
  <c r="AS41" i="7"/>
  <c r="AR41" i="7"/>
  <c r="AS51" i="7"/>
  <c r="AQ51" i="7"/>
  <c r="AR51" i="7"/>
  <c r="AP51" i="7"/>
  <c r="AO51" i="7"/>
  <c r="AQ42" i="7"/>
  <c r="AO42" i="7"/>
  <c r="AP42" i="7"/>
  <c r="AS42" i="7"/>
  <c r="AR42" i="7"/>
  <c r="AO45" i="7"/>
  <c r="AS45" i="7"/>
  <c r="AR45" i="7"/>
  <c r="AP45" i="7"/>
  <c r="AQ45" i="7"/>
  <c r="AQ95" i="7"/>
  <c r="AO95" i="7"/>
  <c r="AR95" i="7"/>
  <c r="AP95" i="7"/>
  <c r="AQ91" i="7"/>
  <c r="AP91" i="7"/>
  <c r="AO91" i="7"/>
  <c r="AR91" i="7"/>
  <c r="AO76" i="7"/>
  <c r="AQ76" i="7"/>
  <c r="AR76" i="7"/>
  <c r="AP76" i="7"/>
  <c r="AP83" i="7"/>
  <c r="AO83" i="7"/>
  <c r="AR83" i="7"/>
  <c r="AQ83" i="7"/>
  <c r="AO25" i="7"/>
  <c r="AP25" i="7"/>
  <c r="AQ25" i="7"/>
  <c r="AR25" i="7"/>
  <c r="AP89" i="7"/>
  <c r="AR89" i="7"/>
  <c r="AO89" i="7"/>
  <c r="AQ89" i="7"/>
  <c r="AO88" i="7"/>
  <c r="AR88" i="7"/>
  <c r="AP88" i="7"/>
  <c r="AQ88" i="7"/>
  <c r="AR96" i="7"/>
  <c r="AO96" i="7"/>
  <c r="AP96" i="7"/>
  <c r="AQ96" i="7"/>
  <c r="AO80" i="7"/>
  <c r="AR80" i="7"/>
  <c r="AP80" i="7"/>
  <c r="AQ80" i="7"/>
  <c r="AO82" i="7"/>
  <c r="AR82" i="7"/>
  <c r="AP82" i="7"/>
  <c r="AQ82" i="7"/>
  <c r="AO84" i="7"/>
  <c r="AR84" i="7"/>
  <c r="AP84" i="7"/>
  <c r="AQ84" i="7"/>
  <c r="AO22" i="7"/>
  <c r="AP22" i="7"/>
  <c r="AR22" i="7"/>
  <c r="AQ22" i="7"/>
  <c r="AP75" i="7"/>
  <c r="AQ75" i="7"/>
  <c r="AO75" i="7"/>
  <c r="AR75" i="7"/>
  <c r="AR20" i="7"/>
  <c r="AP20" i="7"/>
  <c r="AQ20" i="7"/>
  <c r="AO20" i="7"/>
  <c r="AQ86" i="7"/>
  <c r="AR86" i="7"/>
  <c r="AP86" i="7"/>
  <c r="AO86" i="7"/>
  <c r="AR92" i="7"/>
  <c r="AQ92" i="7"/>
  <c r="AO92" i="7"/>
  <c r="AP92" i="7"/>
  <c r="AP34" i="7"/>
  <c r="AQ34" i="7"/>
  <c r="AR34" i="7"/>
  <c r="AO34" i="7"/>
  <c r="AQ85" i="7"/>
  <c r="AR85" i="7"/>
  <c r="AO85" i="7"/>
  <c r="AP85" i="7"/>
  <c r="AQ14" i="7"/>
  <c r="AP14" i="7"/>
  <c r="AO14" i="7"/>
  <c r="AR14" i="7"/>
  <c r="AQ37" i="7"/>
  <c r="AP37" i="7"/>
  <c r="AR37" i="7"/>
  <c r="AO37" i="7"/>
  <c r="AQ77" i="7"/>
  <c r="AP77" i="7"/>
  <c r="AO77" i="7"/>
  <c r="AR77" i="7"/>
  <c r="AP31" i="7"/>
  <c r="AO31" i="7"/>
  <c r="AQ31" i="7"/>
  <c r="AR31" i="7"/>
  <c r="AQ81" i="7"/>
  <c r="AO81" i="7"/>
  <c r="AR81" i="7"/>
  <c r="AP81" i="7"/>
  <c r="AR24" i="7"/>
  <c r="AQ24" i="7"/>
  <c r="AO24" i="7"/>
  <c r="AP24" i="7"/>
  <c r="AO74" i="7"/>
  <c r="AQ74" i="7"/>
  <c r="AR74" i="7"/>
  <c r="AP74" i="7"/>
  <c r="AR32" i="7"/>
  <c r="AO32" i="7"/>
  <c r="AQ32" i="7"/>
  <c r="AP32" i="7"/>
  <c r="AR26" i="7"/>
  <c r="AQ26" i="7"/>
  <c r="AO26" i="7"/>
  <c r="AP26" i="7"/>
  <c r="AO12" i="7"/>
  <c r="AP12" i="7"/>
  <c r="AR12" i="7"/>
  <c r="AQ12" i="7"/>
  <c r="AR36" i="7"/>
  <c r="AP36" i="7"/>
  <c r="AQ36" i="7"/>
  <c r="AO36" i="7"/>
  <c r="AP23" i="7"/>
  <c r="AO23" i="7"/>
  <c r="AQ23" i="7"/>
  <c r="AR23" i="7"/>
  <c r="AP27" i="7"/>
  <c r="AQ27" i="7"/>
  <c r="AO27" i="7"/>
  <c r="AR27" i="7"/>
  <c r="AP87" i="7"/>
  <c r="AQ87" i="7"/>
  <c r="AO87" i="7"/>
  <c r="AR87" i="7"/>
  <c r="AR21" i="7"/>
  <c r="AQ21" i="7"/>
  <c r="AP21" i="7"/>
  <c r="AO21" i="7"/>
  <c r="AO90" i="7"/>
  <c r="AR90" i="7"/>
  <c r="AP90" i="7"/>
  <c r="AQ90" i="7"/>
  <c r="AQ30" i="7"/>
  <c r="AR30" i="7"/>
  <c r="AO30" i="7"/>
  <c r="AP30" i="7"/>
  <c r="AQ73" i="7"/>
  <c r="AP73" i="7"/>
  <c r="AR73" i="7"/>
  <c r="AO73" i="7"/>
  <c r="AP33" i="7"/>
  <c r="AQ33" i="7"/>
  <c r="AR33" i="7"/>
  <c r="AO33" i="7"/>
  <c r="AP15" i="7"/>
  <c r="AQ15" i="7"/>
  <c r="AO15" i="7"/>
  <c r="AR15" i="7"/>
  <c r="AO29" i="7"/>
  <c r="AP29" i="7"/>
  <c r="AQ29" i="7"/>
  <c r="AR29" i="7"/>
  <c r="AO16" i="7"/>
  <c r="AR16" i="7"/>
  <c r="AP16" i="7"/>
  <c r="AQ16" i="7"/>
  <c r="AP79" i="7"/>
  <c r="AO79" i="7"/>
  <c r="AQ79" i="7"/>
  <c r="AR79" i="7"/>
  <c r="AQ97" i="7"/>
  <c r="AP97" i="7"/>
  <c r="AR97" i="7"/>
  <c r="AO97" i="7"/>
  <c r="AR19" i="7"/>
  <c r="AQ19" i="7"/>
  <c r="AP19" i="7"/>
  <c r="AO19" i="7"/>
  <c r="AO78" i="7"/>
  <c r="AQ78" i="7"/>
  <c r="AR78" i="7"/>
  <c r="AP78" i="7"/>
  <c r="AR28" i="7"/>
  <c r="AO28" i="7"/>
  <c r="AP28" i="7"/>
  <c r="AQ28" i="7"/>
  <c r="AP17" i="7"/>
  <c r="AQ17" i="7"/>
  <c r="AR17" i="7"/>
  <c r="AO17" i="7"/>
  <c r="AO94" i="7"/>
  <c r="AP94" i="7"/>
  <c r="AQ94" i="7"/>
  <c r="AR94" i="7"/>
  <c r="AP35" i="7"/>
  <c r="AR35" i="7"/>
  <c r="AQ35" i="7"/>
  <c r="AO35" i="7"/>
  <c r="AQ93" i="7"/>
  <c r="AP93" i="7"/>
  <c r="AR93" i="7"/>
  <c r="AO93" i="7"/>
  <c r="AO13" i="7"/>
  <c r="AP13" i="7"/>
  <c r="AR13" i="7"/>
  <c r="AQ13" i="7"/>
  <c r="AQ18" i="7"/>
  <c r="AP18" i="7"/>
  <c r="AO18" i="7"/>
  <c r="AR18" i="7"/>
  <c r="AS19" i="7"/>
  <c r="AS84" i="7"/>
  <c r="AS13" i="7"/>
  <c r="AS80" i="7"/>
  <c r="AS17" i="7"/>
  <c r="AS74" i="7"/>
  <c r="AS95" i="7"/>
  <c r="AS87" i="7"/>
  <c r="AS16" i="7"/>
  <c r="AS91" i="7"/>
  <c r="AS90" i="7"/>
  <c r="AS18" i="7"/>
  <c r="AS79" i="7"/>
  <c r="AS94" i="7"/>
  <c r="AS12" i="7"/>
  <c r="AS82" i="7"/>
  <c r="AS97" i="7"/>
  <c r="AS86" i="7"/>
  <c r="AS75" i="7"/>
  <c r="AS83" i="7"/>
  <c r="AS77" i="7"/>
  <c r="AS89" i="7"/>
  <c r="AS78" i="7"/>
  <c r="AS15" i="7"/>
  <c r="AS14" i="7"/>
  <c r="AS81" i="7"/>
  <c r="AS96" i="7"/>
  <c r="AS73" i="7"/>
  <c r="AS93" i="7"/>
  <c r="AS92" i="7"/>
  <c r="AS76" i="7"/>
  <c r="AS88" i="7"/>
  <c r="AS85" i="7"/>
  <c r="P27" i="7" l="1"/>
  <c r="K84" i="7" l="1" a="1"/>
  <c r="K84" i="7" s="1"/>
  <c r="G81" i="7" s="1"/>
  <c r="K67" i="7" a="1"/>
  <c r="K67" i="7" s="1"/>
  <c r="G64" i="7" s="1"/>
  <c r="K50" i="7" a="1"/>
  <c r="K50" i="7" s="1"/>
  <c r="G47" i="7" s="1"/>
  <c r="F14" i="7"/>
  <c r="C200" i="6" l="1"/>
  <c r="V374" i="6"/>
  <c r="V373" i="6"/>
  <c r="V320" i="6"/>
  <c r="M86" i="15" l="1"/>
  <c r="H340" i="6" l="1"/>
  <c r="AN11" i="7" l="1" a="1"/>
  <c r="AN11" i="7" s="1"/>
  <c r="AS11" i="7" s="1"/>
  <c r="AO11" i="7" l="1"/>
  <c r="AP11" i="7"/>
  <c r="AR11" i="7"/>
  <c r="AQ11" i="7"/>
  <c r="B4" i="7"/>
  <c r="E15" i="4" l="1"/>
  <c r="C240" i="6"/>
  <c r="P7" i="4"/>
  <c r="C114" i="6"/>
  <c r="X200" i="6"/>
  <c r="M200" i="6"/>
  <c r="AE200" i="6"/>
  <c r="S200" i="6"/>
  <c r="X218" i="6"/>
  <c r="X208" i="6"/>
  <c r="E16" i="4"/>
  <c r="X206" i="6"/>
  <c r="X226" i="6"/>
  <c r="X224" i="6"/>
  <c r="X222" i="6"/>
  <c r="X220" i="6"/>
  <c r="X216" i="6"/>
  <c r="X214" i="6"/>
  <c r="X212" i="6"/>
  <c r="X210" i="6"/>
  <c r="X204" i="6"/>
  <c r="X202"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JICA</author>
    <author>Morikawa, Kenji[森川 賢治]</author>
  </authors>
  <commentList>
    <comment ref="AE4" authorId="0" shapeId="0" xr:uid="{00000000-0006-0000-0000-000001000000}">
      <text>
        <r>
          <rPr>
            <b/>
            <sz val="9"/>
            <color indexed="81"/>
            <rFont val="Arial"/>
            <family val="2"/>
          </rPr>
          <t>From JICA HQs. to Overseas Offices</t>
        </r>
        <r>
          <rPr>
            <b/>
            <sz val="9"/>
            <color indexed="81"/>
            <rFont val="ＭＳ Ｐゴシック"/>
            <family val="3"/>
            <charset val="128"/>
          </rPr>
          <t>；</t>
        </r>
        <r>
          <rPr>
            <b/>
            <sz val="9"/>
            <color indexed="81"/>
            <rFont val="Arial"/>
            <family val="2"/>
          </rPr>
          <t xml:space="preserve"> please be sure to fill-in the applicant's Reg. No. indicated in the Candidate Database.</t>
        </r>
      </text>
    </comment>
    <comment ref="D372" authorId="1" shapeId="0" xr:uid="{77FAFFC3-6116-45E7-8E7E-A00EBE0CFD33}">
      <text>
        <r>
          <rPr>
            <sz val="9"/>
            <color indexed="81"/>
            <rFont val="MS P ゴシック"/>
            <family val="3"/>
            <charset val="128"/>
          </rPr>
          <t>・医師によるHealth Certificate（Annex3）及び候補者本人記入のMedical Hirtory（健康状態に関する自己申告書・Annex4）はAF提出時の添付は不要
・出願時または来日前6か月のどちらか遅い方で健康診断を受診し、後日、Medical Hirtoryと共に提出すること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JICA</author>
  </authors>
  <commentList>
    <comment ref="A4" authorId="0" shapeId="0" xr:uid="{37127246-73CD-486C-B15F-1A867D6087A2}">
      <text>
        <r>
          <rPr>
            <b/>
            <sz val="11"/>
            <color indexed="81"/>
            <rFont val="Meiryo UI"/>
            <family val="3"/>
            <charset val="128"/>
          </rPr>
          <t>JICA HQ: To JICA Overseas Offices
As this section is prepared in the separate sheet, there is no change in the policy that this is a part of the official application form. Since it is important to check the health status of the candidates, be sure to
make the candidates to fill this sheet and submit to
JICA.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<sst xmlns="http://schemas.openxmlformats.org/spreadsheetml/2006/main" count="1894" uniqueCount="1333">
  <si>
    <t>JFY2026</t>
    <phoneticPr fontId="8"/>
  </si>
  <si>
    <t xml:space="preserve"> (JICA Knowledge Co-Creation Program)(KCCP) for Long-Term Participants
(JICA Development Studies Program)</t>
    <phoneticPr fontId="8"/>
  </si>
  <si>
    <t>OFFICIAL APPLICATION FORM</t>
  </si>
  <si>
    <t>To be Comfirmed and sighed by the head of the relevant department / divison of the applying organization</t>
    <phoneticPr fontId="8"/>
  </si>
  <si>
    <t>1. Course Title:(Please select as shown in the General Information)</t>
    <phoneticPr fontId="8"/>
  </si>
  <si>
    <t>(South Asia) SDGs Global Leader</t>
  </si>
  <si>
    <r>
      <t>2. Corse Number (the number as  "XXXXXXXXXJXXX"shown in the GI)</t>
    </r>
    <r>
      <rPr>
        <b/>
        <sz val="6"/>
        <color theme="1"/>
        <rFont val="MS ゴシック"/>
        <family val="3"/>
        <charset val="128"/>
      </rPr>
      <t>※</t>
    </r>
    <r>
      <rPr>
        <b/>
        <sz val="6"/>
        <color theme="1"/>
        <rFont val="Arial"/>
        <family val="2"/>
      </rPr>
      <t>1</t>
    </r>
    <phoneticPr fontId="8"/>
  </si>
  <si>
    <t>J</t>
    <phoneticPr fontId="8"/>
  </si>
  <si>
    <t>3. Country Name</t>
    <phoneticPr fontId="8"/>
  </si>
  <si>
    <t>4. Name of Applying Organization:</t>
    <phoneticPr fontId="8"/>
  </si>
  <si>
    <t>5. Name of Nominee(s):</t>
    <phoneticPr fontId="8"/>
  </si>
  <si>
    <t>1)</t>
    <phoneticPr fontId="8"/>
  </si>
  <si>
    <t>3)</t>
    <phoneticPr fontId="8"/>
  </si>
  <si>
    <t>2)</t>
    <phoneticPr fontId="8"/>
  </si>
  <si>
    <t>4)</t>
    <phoneticPr fontId="8"/>
  </si>
  <si>
    <t>Our organization hereby applies for Knowledge Co-Creation program (KCCP) of the Japan International Cooperation Agency and proposes to dispatch qualified nominees to participate in the programs.</t>
    <phoneticPr fontId="8"/>
  </si>
  <si>
    <t>Date</t>
    <phoneticPr fontId="8"/>
  </si>
  <si>
    <t>Signature</t>
    <phoneticPr fontId="8"/>
  </si>
  <si>
    <t>Name</t>
    <phoneticPr fontId="8"/>
  </si>
  <si>
    <t>Designation /  Position</t>
    <phoneticPr fontId="8"/>
  </si>
  <si>
    <t>Official Stamp</t>
    <phoneticPr fontId="8"/>
  </si>
  <si>
    <t>Department / Division</t>
    <phoneticPr fontId="8"/>
  </si>
  <si>
    <t>Office Address and Contact Information</t>
    <phoneticPr fontId="8"/>
  </si>
  <si>
    <t>Address</t>
    <phoneticPr fontId="8"/>
  </si>
  <si>
    <t>Telephone</t>
    <phoneticPr fontId="8"/>
  </si>
  <si>
    <t>FAX</t>
    <phoneticPr fontId="8"/>
  </si>
  <si>
    <t>E-mail</t>
    <phoneticPr fontId="8"/>
  </si>
  <si>
    <r>
      <t xml:space="preserve">Confirmation by the organization in charge (if there is no Letter from the government nominating the applicant) </t>
    </r>
    <r>
      <rPr>
        <sz val="6"/>
        <color theme="1"/>
        <rFont val="MS ゴシック"/>
        <family val="2"/>
        <charset val="128"/>
      </rPr>
      <t>※</t>
    </r>
    <r>
      <rPr>
        <sz val="6"/>
        <color theme="1"/>
        <rFont val="Arial"/>
        <family val="2"/>
      </rPr>
      <t>2</t>
    </r>
    <r>
      <rPr>
        <sz val="10"/>
        <color theme="1"/>
        <rFont val="Arial"/>
        <family val="2"/>
      </rPr>
      <t xml:space="preserve">
I have examined the documents in this form and found them true. Accordingly I agree to nominate this person(s) on behalf of our government.</t>
    </r>
    <phoneticPr fontId="8"/>
  </si>
  <si>
    <t>Position</t>
    <phoneticPr fontId="8"/>
  </si>
  <si>
    <r>
      <rPr>
        <sz val="10"/>
        <color theme="1"/>
        <rFont val="游ゴシック"/>
        <family val="3"/>
        <charset val="128"/>
      </rPr>
      <t>※</t>
    </r>
    <r>
      <rPr>
        <sz val="10"/>
        <color theme="1"/>
        <rFont val="Arial"/>
        <family val="2"/>
      </rPr>
      <t xml:space="preserve">1. </t>
    </r>
    <r>
      <rPr>
        <sz val="10"/>
        <color theme="1"/>
        <rFont val="游ゴシック"/>
        <family val="3"/>
        <charset val="128"/>
      </rPr>
      <t>研修員決定決裁後に</t>
    </r>
    <r>
      <rPr>
        <sz val="10"/>
        <color theme="1"/>
        <rFont val="Arial"/>
        <family val="2"/>
      </rPr>
      <t>KCCP</t>
    </r>
    <r>
      <rPr>
        <sz val="10"/>
        <color theme="1"/>
        <rFont val="游ゴシック"/>
        <family val="3"/>
        <charset val="128"/>
      </rPr>
      <t>システムでの研修コース登録を行う場合は記載不要。</t>
    </r>
    <phoneticPr fontId="8"/>
  </si>
  <si>
    <r>
      <rPr>
        <sz val="10"/>
        <color rgb="FFFF0000"/>
        <rFont val="游ゴシック"/>
        <family val="3"/>
        <charset val="128"/>
      </rPr>
      <t>※</t>
    </r>
    <r>
      <rPr>
        <sz val="10"/>
        <color rgb="FFFF0000"/>
        <rFont val="Arial"/>
        <family val="2"/>
      </rPr>
      <t>2. Signature</t>
    </r>
    <r>
      <rPr>
        <sz val="10"/>
        <color rgb="FFFF0000"/>
        <rFont val="ＭＳ Ｐゴシック"/>
        <family val="2"/>
        <charset val="128"/>
      </rPr>
      <t>及び</t>
    </r>
    <r>
      <rPr>
        <sz val="10"/>
        <color rgb="FFFF0000"/>
        <rFont val="Arial"/>
        <family val="2"/>
      </rPr>
      <t>Official Stamp</t>
    </r>
    <r>
      <rPr>
        <sz val="10"/>
        <color rgb="FFFF0000"/>
        <rFont val="ＭＳ Ｐゴシック"/>
        <family val="2"/>
        <charset val="128"/>
      </rPr>
      <t>は必須、</t>
    </r>
    <r>
      <rPr>
        <sz val="10"/>
        <color rgb="FFFF0000"/>
        <rFont val="MS ゴシック"/>
        <family val="3"/>
        <charset val="128"/>
      </rPr>
      <t>どちらか一つでも取り付けられない場合は代替書類（援助窓口機関等関係省庁からのレター）は必須であり、いずれも無い場合、研修員の受入、来日手続きが不可となるため留意すること。</t>
    </r>
    <rPh sb="13" eb="14">
      <t>オヨ</t>
    </rPh>
    <rPh sb="30" eb="32">
      <t>ヒッス</t>
    </rPh>
    <phoneticPr fontId="8"/>
  </si>
  <si>
    <r>
      <rPr>
        <sz val="10"/>
        <color theme="1"/>
        <rFont val="MS ゴシック"/>
        <family val="2"/>
        <charset val="128"/>
      </rPr>
      <t>　ただし、</t>
    </r>
    <r>
      <rPr>
        <sz val="10"/>
        <color theme="1"/>
        <rFont val="Arial"/>
        <family val="2"/>
      </rPr>
      <t>ABE</t>
    </r>
    <r>
      <rPr>
        <sz val="10"/>
        <color theme="1"/>
        <rFont val="MS ゴシック"/>
        <family val="2"/>
        <charset val="128"/>
      </rPr>
      <t>イニシアティブなど、民間人材を対象にしている一部のプログラムにおいてはこの限りではない</t>
    </r>
    <rPh sb="18" eb="22">
      <t>ミンカンジンザイ</t>
    </rPh>
    <rPh sb="23" eb="25">
      <t>タイショウ</t>
    </rPh>
    <rPh sb="30" eb="32">
      <t>イチブ</t>
    </rPh>
    <rPh sb="45" eb="46">
      <t>カギ</t>
    </rPh>
    <phoneticPr fontId="8"/>
  </si>
  <si>
    <t>Part A: Information on the Applying Organization</t>
    <phoneticPr fontId="8"/>
  </si>
  <si>
    <t>1. Profile of Organization</t>
    <phoneticPr fontId="8"/>
  </si>
  <si>
    <r>
      <rPr>
        <b/>
        <sz val="10"/>
        <color theme="1"/>
        <rFont val="ＭＳ Ｐゴシック"/>
        <family val="2"/>
        <charset val="128"/>
      </rPr>
      <t>１）</t>
    </r>
    <r>
      <rPr>
        <b/>
        <sz val="10"/>
        <color theme="1"/>
        <rFont val="Arial"/>
        <family val="2"/>
      </rPr>
      <t>Name of Organization</t>
    </r>
    <phoneticPr fontId="8"/>
  </si>
  <si>
    <t>2) The mission of the Organization and the Department / Division:</t>
    <phoneticPr fontId="8"/>
  </si>
  <si>
    <t>2. Purpose of Application</t>
    <phoneticPr fontId="8"/>
  </si>
  <si>
    <t>1) Current Issues: Describe the reasons for your organization claiming the need to participate in Knowledge Co-Creation Program (KCCP), with reference to issues or problems to be addressed.</t>
    <phoneticPr fontId="8"/>
  </si>
  <si>
    <t>2) Objective: Describe what your organization intends to achieve by participating in KCCP.</t>
    <phoneticPr fontId="8"/>
  </si>
  <si>
    <t>3) Future Plan of Actions: Describe how your organization shall make use of the expected achievements, in addressing the said issues or problems.</t>
    <phoneticPr fontId="8"/>
  </si>
  <si>
    <t>4) Selection of the Nominee: Describe the reason(s) the nominee has been selected for the said purpose, referring to the following view points; 1) Course requirement, 2) Capacity /Position, 3) Plans for the candidate after the KCCP, 4) Plan of organization and 5) Others.</t>
    <phoneticPr fontId="8"/>
  </si>
  <si>
    <t xml:space="preserve"> (JICA Knowledge Co-Creation Program)(KCCP)
(JICA Development Studies Program)</t>
    <phoneticPr fontId="8"/>
  </si>
  <si>
    <t>APPLICATION FORM</t>
    <phoneticPr fontId="8"/>
  </si>
  <si>
    <t xml:space="preserve">Reg.No                                </t>
    <phoneticPr fontId="8"/>
  </si>
  <si>
    <t>Instructions
1. Fill-in all YELLOW areas (or cells) of this form by computer. (DO NOT handwrite.).
2. Fill in the form in English.
3. All YELLOW areas MUST be filled-in (Do not leave these areas blank. Please write "N/A" if not applicable).
4. Write dates in the order of day, month, year (ex.: 31st day of January, 2026 is "31/Jan/2026").
5. Write proper nouns in full without abbreviation.
6. Check your application form using the check lists at the bottom of this application form.
7. Print out all pages after entering required information in all questions.
8. Obtain Signature(s) of the applicant's present organization (if necessary, digital stamp/signature is acceptable.).</t>
  </si>
  <si>
    <t>1. Personal Information</t>
    <phoneticPr fontId="8"/>
  </si>
  <si>
    <t>1-1. Course</t>
    <phoneticPr fontId="8"/>
  </si>
  <si>
    <t xml:space="preserve">Color Photo 
(4cm×3cm)
Paste your photo
 taken within 
6 months. </t>
    <phoneticPr fontId="8"/>
  </si>
  <si>
    <t>1-2. Number (Not need to fill in. JICA will inform after selection Procedures)</t>
    <phoneticPr fontId="8"/>
  </si>
  <si>
    <t>1-3. Information about the applicant</t>
    <phoneticPr fontId="8"/>
  </si>
  <si>
    <t>Family Name</t>
    <phoneticPr fontId="8"/>
  </si>
  <si>
    <t>First Name</t>
    <phoneticPr fontId="8"/>
  </si>
  <si>
    <t>Other Name
(If any)</t>
    <phoneticPr fontId="8"/>
  </si>
  <si>
    <r>
      <t xml:space="preserve">Gender
</t>
    </r>
    <r>
      <rPr>
        <sz val="8"/>
        <rFont val="Arial"/>
        <family val="2"/>
      </rPr>
      <t>for Visa application</t>
    </r>
    <phoneticPr fontId="8"/>
  </si>
  <si>
    <r>
      <t xml:space="preserve">Date of Birth
</t>
    </r>
    <r>
      <rPr>
        <sz val="9"/>
        <color theme="1"/>
        <rFont val="Arial"/>
        <family val="2"/>
      </rPr>
      <t>(Day/Month/Year)</t>
    </r>
    <phoneticPr fontId="8"/>
  </si>
  <si>
    <t>Nationality</t>
    <phoneticPr fontId="8"/>
  </si>
  <si>
    <t>Age
(As of 1/Apr/2026)</t>
  </si>
  <si>
    <t>Resident Country</t>
    <phoneticPr fontId="8"/>
  </si>
  <si>
    <t>City/Town</t>
    <phoneticPr fontId="8"/>
  </si>
  <si>
    <t>TEL
(Primary)</t>
    <phoneticPr fontId="8"/>
  </si>
  <si>
    <t>Country Code</t>
  </si>
  <si>
    <t>State/Province</t>
    <phoneticPr fontId="8"/>
  </si>
  <si>
    <t>TEL
(Secondary)</t>
    <phoneticPr fontId="8"/>
  </si>
  <si>
    <t>Country Code</t>
    <phoneticPr fontId="8"/>
  </si>
  <si>
    <t>Email</t>
    <phoneticPr fontId="8"/>
  </si>
  <si>
    <t>Passport possession</t>
    <phoneticPr fontId="8"/>
  </si>
  <si>
    <t>1-4. Contact Person in Emergency (2 Persons)</t>
    <phoneticPr fontId="8"/>
  </si>
  <si>
    <t>Relationship</t>
    <phoneticPr fontId="8"/>
  </si>
  <si>
    <t>Province &amp; Country</t>
    <phoneticPr fontId="8"/>
  </si>
  <si>
    <t>TEL</t>
    <phoneticPr fontId="8"/>
  </si>
  <si>
    <t>2. Educational Background</t>
    <phoneticPr fontId="8"/>
  </si>
  <si>
    <r>
      <t>Instructions
1</t>
    </r>
    <r>
      <rPr>
        <sz val="10"/>
        <rFont val="游ゴシック"/>
        <family val="2"/>
        <charset val="128"/>
      </rPr>
      <t>．</t>
    </r>
    <r>
      <rPr>
        <sz val="10"/>
        <rFont val="Arial"/>
        <family val="2"/>
      </rPr>
      <t>Please list all educational background since primary. (Exclude kindergarden education and nursery school education.)
2</t>
    </r>
    <r>
      <rPr>
        <sz val="10"/>
        <rFont val="游ゴシック"/>
        <family val="2"/>
        <charset val="128"/>
      </rPr>
      <t>．</t>
    </r>
    <r>
      <rPr>
        <sz val="10"/>
        <rFont val="Arial"/>
        <family val="2"/>
      </rPr>
      <t>Preparatory education for university admission is included in upper secondary education.
3</t>
    </r>
    <r>
      <rPr>
        <sz val="10"/>
        <rFont val="游ゴシック"/>
        <family val="2"/>
        <charset val="128"/>
      </rPr>
      <t>．</t>
    </r>
    <r>
      <rPr>
        <sz val="10"/>
        <rFont val="Arial"/>
        <family val="2"/>
      </rPr>
      <t>If you attended multiple schools at the same level of education due to moving house or readmission to university, 
     modify level column and write the schools in the separate rows.
4</t>
    </r>
    <r>
      <rPr>
        <sz val="10"/>
        <rFont val="游ゴシック"/>
        <family val="2"/>
        <charset val="128"/>
      </rPr>
      <t>．</t>
    </r>
    <r>
      <rPr>
        <sz val="10"/>
        <rFont val="Arial"/>
        <family val="2"/>
      </rPr>
      <t>Any school years or levels skipped or repeated should be indicated in the Remarks column.
5.  End date for Higher Education should match with the date on the guraduate certificate which you submit.
6.  Academic Degree must be filled for Higher Education level. (If not obtained any degree, write "N/A")</t>
    </r>
    <phoneticPr fontId="8"/>
  </si>
  <si>
    <t>Level</t>
    <phoneticPr fontId="8"/>
  </si>
  <si>
    <t xml:space="preserve"> Name of Educational Institution</t>
    <phoneticPr fontId="8"/>
  </si>
  <si>
    <t>Province, Country</t>
    <phoneticPr fontId="8"/>
  </si>
  <si>
    <t>From (Month) / (Year) 
To  (Month) / (Year)</t>
    <phoneticPr fontId="8"/>
  </si>
  <si>
    <t>Type of Academic Degree
Obtained</t>
    <phoneticPr fontId="8"/>
  </si>
  <si>
    <t>Major</t>
    <phoneticPr fontId="8"/>
  </si>
  <si>
    <t>(Ex.)</t>
    <phoneticPr fontId="8"/>
  </si>
  <si>
    <t>Name of Faculty / Department / School</t>
    <phoneticPr fontId="8"/>
  </si>
  <si>
    <t>Primary Education</t>
    <phoneticPr fontId="8"/>
  </si>
  <si>
    <t>From</t>
    <phoneticPr fontId="8"/>
  </si>
  <si>
    <t>/</t>
    <phoneticPr fontId="8"/>
  </si>
  <si>
    <t>To</t>
    <phoneticPr fontId="8"/>
  </si>
  <si>
    <t>Lower Secondary
Education</t>
    <phoneticPr fontId="8"/>
  </si>
  <si>
    <t>Upper
Secondary
Education</t>
    <phoneticPr fontId="8"/>
  </si>
  <si>
    <t>Higher Education
(Bachelor level)</t>
    <phoneticPr fontId="8"/>
  </si>
  <si>
    <t>Other Higher Education
(except training)</t>
    <phoneticPr fontId="8"/>
  </si>
  <si>
    <t>Please mark Yes or No about your status.</t>
  </si>
  <si>
    <t xml:space="preserve"> I have completed the primary, secondary and higher education courses determined by the country listed above.</t>
    <phoneticPr fontId="8"/>
  </si>
  <si>
    <t xml:space="preserve">If the period you have entered in 2. Educational Background above does not match a regular academic period, please indicate your reason in "Remarks" below. </t>
    <phoneticPr fontId="8"/>
  </si>
  <si>
    <t>Remarks</t>
    <phoneticPr fontId="8"/>
  </si>
  <si>
    <t>Language Proficiency</t>
    <phoneticPr fontId="8"/>
  </si>
  <si>
    <t>Indicate your English abilities with reference to the following.</t>
    <phoneticPr fontId="8"/>
  </si>
  <si>
    <t>English Proficiency</t>
    <phoneticPr fontId="8"/>
  </si>
  <si>
    <t>Listening</t>
    <phoneticPr fontId="8"/>
  </si>
  <si>
    <t xml:space="preserve">
Excellent:</t>
    <phoneticPr fontId="8"/>
  </si>
  <si>
    <t xml:space="preserve">
Refined fluency skills and topic-controlled discussions, debates &amp; presentations. Formulates strategies to deal with various essay types, including narrative,  comparison, cause-effect &amp; argumentative essays.</t>
    <phoneticPr fontId="8"/>
  </si>
  <si>
    <t>Speaking</t>
    <phoneticPr fontId="8"/>
  </si>
  <si>
    <t>Reading</t>
    <phoneticPr fontId="8"/>
  </si>
  <si>
    <t xml:space="preserve">Good:
</t>
    <phoneticPr fontId="8"/>
  </si>
  <si>
    <t>Conversational accuracy &amp; fluency in a wide range of situations: discussions, short presentations &amp; interviews. Compound complex sentences. Extended essay formation.</t>
    <phoneticPr fontId="8"/>
  </si>
  <si>
    <t>Writing</t>
    <phoneticPr fontId="8"/>
  </si>
  <si>
    <r>
      <t xml:space="preserve">Certificate
(Please specify Name of Certificate)
</t>
    </r>
    <r>
      <rPr>
        <i/>
        <sz val="9"/>
        <color theme="1"/>
        <rFont val="Arial"/>
        <family val="2"/>
      </rPr>
      <t>ex.: TOEFL, IELTS</t>
    </r>
  </si>
  <si>
    <t xml:space="preserve">Fair: </t>
    <phoneticPr fontId="8"/>
  </si>
  <si>
    <t>Broader range of language related to expressing opinions, giving advice, making suggestions. Limited compound and complex sentences &amp; expanded paragraph formation.</t>
    <phoneticPr fontId="8"/>
  </si>
  <si>
    <t>If Others, specify</t>
    <phoneticPr fontId="8"/>
  </si>
  <si>
    <t xml:space="preserve"> Score points obtained</t>
    <phoneticPr fontId="8"/>
  </si>
  <si>
    <t xml:space="preserve">Poor:  
 </t>
    <phoneticPr fontId="8"/>
  </si>
  <si>
    <t>Simple conversation level, such as self-introduction, brief question &amp; answer using the present and past tenses.</t>
    <phoneticPr fontId="8"/>
  </si>
  <si>
    <t>Test Dates</t>
    <phoneticPr fontId="8"/>
  </si>
  <si>
    <t>Day</t>
    <phoneticPr fontId="8"/>
  </si>
  <si>
    <t>Month</t>
    <phoneticPr fontId="8"/>
  </si>
  <si>
    <t>Year</t>
    <phoneticPr fontId="8"/>
  </si>
  <si>
    <t xml:space="preserve"> Your Mother Tongue</t>
    <phoneticPr fontId="8"/>
  </si>
  <si>
    <t xml:space="preserve"> </t>
    <phoneticPr fontId="8"/>
  </si>
  <si>
    <t>2)  </t>
    <phoneticPr fontId="8"/>
  </si>
  <si>
    <t>Have you ever been awarded a scholarship for studying abroad?</t>
    <phoneticPr fontId="8"/>
  </si>
  <si>
    <t>Name of scholarship</t>
    <phoneticPr fontId="8"/>
  </si>
  <si>
    <t>Duration</t>
    <phoneticPr fontId="8"/>
  </si>
  <si>
    <t>Have you ever participated in any training course in your country or abroad including any offered by JICA?</t>
    <phoneticPr fontId="8"/>
  </si>
  <si>
    <t>Name of the course</t>
    <phoneticPr fontId="8"/>
  </si>
  <si>
    <t>Country you visited</t>
    <phoneticPr fontId="8"/>
  </si>
  <si>
    <t>Name of the institution 
or the agency</t>
    <phoneticPr fontId="8"/>
  </si>
  <si>
    <t>3. Present Organization and Nomination</t>
    <phoneticPr fontId="8"/>
  </si>
  <si>
    <t>3-1. Present Organization and Position</t>
    <phoneticPr fontId="8"/>
  </si>
  <si>
    <t>Categories of Organization</t>
    <phoneticPr fontId="8"/>
  </si>
  <si>
    <t>Types of organization</t>
  </si>
  <si>
    <t>Name of Organization</t>
    <phoneticPr fontId="8"/>
  </si>
  <si>
    <t>Date of employment</t>
    <phoneticPr fontId="8"/>
  </si>
  <si>
    <t>Date of assignment to the present position</t>
    <phoneticPr fontId="8"/>
  </si>
  <si>
    <t>Categories of Organization</t>
  </si>
  <si>
    <t>Types of Organization</t>
    <phoneticPr fontId="8"/>
  </si>
  <si>
    <t>Description</t>
    <phoneticPr fontId="8"/>
  </si>
  <si>
    <t xml:space="preserve">A. </t>
    <phoneticPr fontId="8"/>
  </si>
  <si>
    <t>Ministry / 
Government Institution</t>
    <phoneticPr fontId="8"/>
  </si>
  <si>
    <t>National Government</t>
    <phoneticPr fontId="8"/>
  </si>
  <si>
    <t>Ministry or Federal Institution</t>
    <phoneticPr fontId="8"/>
  </si>
  <si>
    <t>Local Government</t>
    <phoneticPr fontId="8"/>
  </si>
  <si>
    <t>Governmental Institution run by state/province or city/town</t>
    <phoneticPr fontId="8"/>
  </si>
  <si>
    <t>Public Enterprise</t>
    <phoneticPr fontId="8"/>
  </si>
  <si>
    <t xml:space="preserve">Government-owned corporation or facilities </t>
  </si>
  <si>
    <t xml:space="preserve">B. </t>
    <phoneticPr fontId="8"/>
  </si>
  <si>
    <t>Higher Education and TVET</t>
    <phoneticPr fontId="8"/>
  </si>
  <si>
    <t>University</t>
  </si>
  <si>
    <t>Either public or Private University</t>
    <phoneticPr fontId="8"/>
  </si>
  <si>
    <t>C.</t>
    <phoneticPr fontId="8"/>
  </si>
  <si>
    <t>Private Sector</t>
    <phoneticPr fontId="8"/>
  </si>
  <si>
    <t>Private</t>
  </si>
  <si>
    <t>Private company including Private school</t>
    <phoneticPr fontId="8"/>
  </si>
  <si>
    <t xml:space="preserve">D. </t>
    <phoneticPr fontId="8"/>
  </si>
  <si>
    <t>Others</t>
    <phoneticPr fontId="8"/>
  </si>
  <si>
    <t>NGO/Private(non-profit)</t>
    <phoneticPr fontId="8"/>
  </si>
  <si>
    <t>NGO or non-profit organization</t>
    <phoneticPr fontId="8"/>
  </si>
  <si>
    <t>Self-employed</t>
    <phoneticPr fontId="8"/>
  </si>
  <si>
    <t>Freelancer (if you own a company, chose "Private")</t>
    <phoneticPr fontId="8"/>
  </si>
  <si>
    <t>Fresh Graduate</t>
    <phoneticPr fontId="8"/>
  </si>
  <si>
    <t>Just graduated or will Graduate soon from University and not working</t>
    <phoneticPr fontId="8"/>
  </si>
  <si>
    <t>Unemployed</t>
    <phoneticPr fontId="8"/>
  </si>
  <si>
    <t>not working</t>
    <phoneticPr fontId="8"/>
  </si>
  <si>
    <t>Any status not applying to all above</t>
    <phoneticPr fontId="8"/>
  </si>
  <si>
    <r>
      <t xml:space="preserve">3-2. </t>
    </r>
    <r>
      <rPr>
        <sz val="10"/>
        <color theme="1"/>
        <rFont val="游ゴシック"/>
        <family val="2"/>
        <charset val="128"/>
      </rPr>
      <t>【</t>
    </r>
    <r>
      <rPr>
        <sz val="10"/>
        <color theme="1"/>
        <rFont val="Arial"/>
        <family val="2"/>
      </rPr>
      <t>Questionnaire on Relationship with the Military</t>
    </r>
    <r>
      <rPr>
        <sz val="10"/>
        <color theme="1"/>
        <rFont val="游ゴシック"/>
        <family val="2"/>
        <charset val="128"/>
      </rPr>
      <t>】</t>
    </r>
    <r>
      <rPr>
        <sz val="10"/>
        <color theme="1"/>
        <rFont val="Arial"/>
        <family val="2"/>
      </rPr>
      <t>(FOR ALL THE APPLICANTS)</t>
    </r>
    <phoneticPr fontId="8"/>
  </si>
  <si>
    <t>Please mark Yes or No about your status.</t>
    <phoneticPr fontId="8"/>
  </si>
  <si>
    <t>Personnel of the military or organizations under the military (active military personnel or military personnel listed in the muster roll/military register)</t>
    <phoneticPr fontId="8"/>
  </si>
  <si>
    <t>Personnel of the Ministry of Defense, or organizations under the Ministry of Defense</t>
    <phoneticPr fontId="8"/>
  </si>
  <si>
    <t>Personnel of organizations that are specified by law under the military or the Ministry of Defense in case of an emergency</t>
    <phoneticPr fontId="8"/>
  </si>
  <si>
    <t>Persons listed in the muster roll/military register who are not currently affiliated with the military, the Ministry of Defense, or affiliated organizations</t>
    <phoneticPr fontId="8"/>
  </si>
  <si>
    <t>Personnel of civilian organizations which have divisions to conduct military-related activities</t>
    <phoneticPr fontId="8"/>
  </si>
  <si>
    <t>3-3. Confirmation of the nomination by the applicant's present organization</t>
    <phoneticPr fontId="8"/>
  </si>
  <si>
    <t>I agree to nominate this person as qualified nominees to participate in the programs on behalf of our organization.</t>
    <phoneticPr fontId="8"/>
  </si>
  <si>
    <t>*</t>
    <phoneticPr fontId="8"/>
  </si>
  <si>
    <t>This confirmation is necessary if the applicant's present organization is</t>
    <phoneticPr fontId="8"/>
  </si>
  <si>
    <t xml:space="preserve"> the ministry / government institution or any higher education and TVET institution</t>
    <phoneticPr fontId="8"/>
  </si>
  <si>
    <t>4. Work Experience</t>
    <phoneticPr fontId="8"/>
  </si>
  <si>
    <t>Provide the information of your work experience following the most recent one after graduation from higher education.
The first row (most recent one) will be filled automatically if 3-1Present Organization and Position is correctly filled.
* In "To", please write the month and year as of you apply for this program.
  Ex.,If you applied for this program in the end of October in 2025, Please choose October as month and 2025 as year.</t>
  </si>
  <si>
    <t>Organization</t>
    <phoneticPr fontId="8"/>
  </si>
  <si>
    <t>Department</t>
    <phoneticPr fontId="8"/>
  </si>
  <si>
    <t>Period of Working</t>
    <phoneticPr fontId="8"/>
  </si>
  <si>
    <t>From / To</t>
    <phoneticPr fontId="8"/>
  </si>
  <si>
    <t>Full /
Part Time</t>
    <phoneticPr fontId="8"/>
  </si>
  <si>
    <t>Type of Org.</t>
    <phoneticPr fontId="8"/>
  </si>
  <si>
    <t>*To</t>
    <phoneticPr fontId="8"/>
  </si>
  <si>
    <t>**For the Types of Organization, please choose from the followings:</t>
    <phoneticPr fontId="8"/>
  </si>
  <si>
    <t>A. Ministry / Government Institution</t>
    <phoneticPr fontId="8"/>
  </si>
  <si>
    <t>B. Higher Education and TVET (Technical and Vocational Education and Training) Institutions</t>
    <phoneticPr fontId="8"/>
  </si>
  <si>
    <t>C. Private Sector</t>
    <phoneticPr fontId="8"/>
  </si>
  <si>
    <t>D. Others (non-profit organization etc.)</t>
    <phoneticPr fontId="8"/>
  </si>
  <si>
    <r>
      <rPr>
        <sz val="10"/>
        <rFont val="Arial"/>
        <family val="2"/>
      </rPr>
      <t>*For the details of description of each type of organization,</t>
    </r>
    <r>
      <rPr>
        <sz val="10"/>
        <color theme="1"/>
        <rFont val="Arial"/>
        <family val="2"/>
      </rPr>
      <t xml:space="preserve"> please refer to "Categories of Organization" in 3. 
 Present Organization and Nomination)</t>
    </r>
    <phoneticPr fontId="8"/>
  </si>
  <si>
    <t>5. Declaration</t>
    <phoneticPr fontId="8"/>
  </si>
  <si>
    <t xml:space="preserve">(1) APPLICATION
    1. All information answered and provided in this application form by me, is true and accurate to the best of my knowledge and ability.
        My application will be cancelled if any information is proven to be false.
    2. All information provided by me in this application form had been approved by my supervisor in my organization 
        (Required only for Governmental Officials (including public organizations) and/or Educators.)
    3. An application form which is incomplete or missing any necessary document(s) will be deemed ineligible and not considered.
    4. The selection procedure and results rest entirely with JICA as the secretariat of SDGs Global Leader. No inquiries or objections by applicants 
　　　 regarding the result of the selection process will be considered.
    5. Submission of a master's thesis is optional for doctoral candidates
(2) OBJECTIVE OF THE PROGRAM
　(2-1) When I am accepted for the Program, I agree
      2-1-1. that the objective of the program which is written in G.I. Therefore, I will participate in additional programs as being instructed in G.I if necessary.
      2-1-2. that I am required to contribute to the development of my nation's long-term good relationship with Japan after completing the course in Japan,
      2-1-3. that the objective of the program is not provision of employment in Japan upon completion of the program.
(3) JICA's GUIDELINES
【General Rules】
The accepted applicants/participants are requested:
(1) to understand that participants must physically come to Japan to participate in this program at the date designated by JICA,
(2) not to change the air ticket (and flight class and flight schedule arranged by JICA) and lodging by the participants on their own,
(3) not to change course subjects or extend the course period,
(4) to understand that inviting participant’s family members is not recommended before their stay in Japan has passed more than 6 months,
(5) to return to their home country on the designated flight by JICA, when they finish the program/course or when it is deemed impossible to finish the program within the program period, or when the participant is not successful on the regular course examination, (Please note that participants prepare by yourself all the documents necessary for the regular course examination.)
(6) to carry out such instructions and abide by such conditions as may be stipulated by both the nominating Government and the Japanese Government in respect of the course,
(7) to enroll and complete JICA-DSP online courses, when you receive JICA’s instructions to do so.
(8) to observe the rules and regulations of the program implementing partners to provide the program or establishments,(“Plagiarism” especially is taken severely by enrolling university, regardless of whether it is direct plagiarism or self-plagiarism and participants may be subjected to disciplinary action such as suspension),
(9) not to engage in political activities, or any form of employment for profit,
(10) to agree to be discontinued of the program, should the participant (a)violate Japanese laws, JICA’s regulations, or University’s regulations,  (b)commit illegal or any type of immoral conduct including sexual harassment,  (c)become critically ill or seriously injured after arrival in Japan.
(11) to be responsible for paying any cost for treatment of the said health conditions except for the medical care expenses described in the table of “Expenses To be borne by JICA” in General Information,
(12) to return the total amount or a part of the expenditure for Knowledge Co-Creation Program for Long Term Participants depending on the severity of such violation, should the participants violate the laws and ordinances, 
(13) not to drive a car or motorbike in Japan, regardless of an international driving license possessed,
(14) to observe the rules and regulations at the place of the participants’ accommodation, 
(15) to refund allowances or other benefits paid by JICA in the case of a change in schedule,
(16) to accept that the Government of Japan will examine applicants who belong to the military or other military-related organizations and/or who are enlisted in the military, taking into consideration of their duties, positions in the organization and other relevant information in a comprehensive manner to be consistent with the Development Cooperation Charter of Japan,
(17) to submit a Health Certificate with Medical History in JICA format to JICA office of your country at the applicants’ expense, no later than April 30 2026. The date of Health Certificate should be on or after April 1 2026. JICA will NOT reimburse the cost to the applicants. 
(18) to accept to submit a second Health Certificate in JICA format if deemed necessary by JICA. The cost of acquiring the Health Certificate will be borne by JICA unless it is required due to the candidates’ fault.
(19) to promptry resubmit your medical history, If there are changes in your health condition, such as pregnancy or a pre-existing disease,
(20) to agree that , if JICA deems it necessary, the Health Information you submit may be shared with the university to which you are applying.
(21) to be in good health to participate in the program. In order to reduce the risk of worsening symptoms associated with respiratory tract infection, please be honest when consulting the doctor for your Health Certificate,
(22) not to be receiving nor plan to receive another scholarships from the Japanese government,  such as Japan Student Service Organization(JASSO),Japan Society for the Promotion of Science(JSPS),Japan  Science and Technology Agency(JST), The Japan Foundation(JF) during the program
(23) to understand not to make other applications for different JICA training courses at the same time
(24) to understand that the maximum duration of “Overseas research” and “Temporary Leave (leaving Japan for private purpose)” is 60 days, in principle.
(25) to accept to take tuberculosis related inspections organized by JICA after arriving in Japan and to submit the results to JICA and university.
(26)to approve the following conditions on summary of my thesis;
　①Summary of the thesis shall be kept at JICA.
　②Summary of the thesis can be read by anyone who made a request to JICA .
　③Summary of the thesis can be used for publication by JICA or JICA website.
　④Taking Photocopy of the thesis shall be allowed by anyone with JICA’s permission, 
(27)to acknowledge that a leave of absence from school is not permitted in principle,
(28)to understand that the maximum duration of research student is 6 months for both master's and doctor's courses, and duration of acceptance as a regular student is based on the course years determined by the university,
(29)to indicate this as your educational background, If you are enrolled in a university, whether in your home country or in another country,
(30)To understand that the use of Generative AI such as Chat GPT to create Application Forms including Research Plans, and your research papers and your Application may not be acceptable and may result in rejection of your application or termination of training if discovered, according to each Unverisity policy. </t>
  </si>
  <si>
    <r>
      <rPr>
        <b/>
        <sz val="7.5"/>
        <rFont val="游ゴシック"/>
        <family val="3"/>
        <charset val="128"/>
      </rPr>
      <t>【</t>
    </r>
    <r>
      <rPr>
        <b/>
        <sz val="7.5"/>
        <rFont val="Arial"/>
        <family val="3"/>
        <charset val="128"/>
      </rPr>
      <t>Privacy Policy</t>
    </r>
    <r>
      <rPr>
        <b/>
        <sz val="7.5"/>
        <rFont val="游ゴシック"/>
        <family val="3"/>
        <charset val="128"/>
      </rPr>
      <t>】</t>
    </r>
    <r>
      <rPr>
        <sz val="7.5"/>
        <rFont val="Arial"/>
        <family val="3"/>
        <charset val="128"/>
      </rPr>
      <t xml:space="preserve">
The participants/applicants are requested to understand Privacy Policy of JICA as follows.
</t>
    </r>
    <r>
      <rPr>
        <b/>
        <sz val="7.5"/>
        <rFont val="Arial"/>
        <family val="2"/>
      </rPr>
      <t>(1) Scope of Use</t>
    </r>
    <r>
      <rPr>
        <sz val="7.5"/>
        <rFont val="Arial"/>
        <family val="3"/>
        <charset val="128"/>
      </rPr>
      <t xml:space="preserve">
Personal information specified in this form and other personal information such as,  participants’ programs, activities, and networking record, will be stored, used, or analyzed by JICA only within the scope of conducting, supervising(selection, coordination, travel and life support of the participants in Japan, implementation of various programs) and following up with participants during and after the program period,  in accordance with rules and regulations of JICA. 
After the completion of the program period, JICA (including its country offices) may contact participants to carry out follow-up activities including but not limited to: career path survey, interviews, and dissemination of information on programs and activities organized by JICA. The personal information contains also medical history information and health certificate.
JICA will provide the personal information to the universities that the applicants wish to enroll.
Once the candidate is accepted by a university, JICA will make a contract for the implementation of the program with that university. 
JICA will not use the acquired personal information for purposes other than the above.
JICA will take safety management measures for the acquired personal information and manage it appropriately in accordance with the privacy policy and internal rules.
</t>
    </r>
    <r>
      <rPr>
        <b/>
        <sz val="7.5"/>
        <rFont val="Arial"/>
        <family val="2"/>
      </rPr>
      <t>(2) Provision of acquired personal information to a third party</t>
    </r>
    <r>
      <rPr>
        <sz val="7.5"/>
        <rFont val="Arial"/>
        <family val="3"/>
        <charset val="128"/>
      </rPr>
      <t xml:space="preserve">
JICA shall never provide personal information to third parties except as required by law.
However, in the following cases, we will provide personal information and will take the following measures.
</t>
    </r>
    <r>
      <rPr>
        <b/>
        <sz val="7.5"/>
        <rFont val="Arial"/>
        <family val="2"/>
      </rPr>
      <t xml:space="preserve">(a) In the case of contracted universities for the implementation of the program
</t>
    </r>
    <r>
      <rPr>
        <sz val="7.5"/>
        <rFont val="Arial"/>
        <family val="3"/>
        <charset val="128"/>
      </rPr>
      <t xml:space="preserve">The use of the personal information is limited to the scope of the commissioned tasks (implementation of the program) and JICA will request the commissioned party to take safety management measures and manage it appropriately, and will confirm the implementation status.
</t>
    </r>
    <r>
      <rPr>
        <b/>
        <sz val="7.5"/>
        <rFont val="Arial"/>
        <family val="2"/>
      </rPr>
      <t>(b) In the case of uncontracted universities for the purpose of admission screening</t>
    </r>
    <r>
      <rPr>
        <sz val="7.5"/>
        <rFont val="Arial"/>
        <family val="3"/>
        <charset val="128"/>
      </rPr>
      <t xml:space="preserve">
The use of the personal information is limited to the admission screening of the applicants by universities (career, academic background, research plan, medical history information and medical certificate), and JICA will notify the applicants of the name of the universities to which the information is provided and the privacy policy of the universities at the time of its provision.</t>
    </r>
    <phoneticPr fontId="8"/>
  </si>
  <si>
    <r>
      <rPr>
        <b/>
        <sz val="7.5"/>
        <rFont val="ＭＳ Ｐゴシック"/>
        <family val="3"/>
        <charset val="128"/>
      </rPr>
      <t>【</t>
    </r>
    <r>
      <rPr>
        <b/>
        <sz val="7.5"/>
        <rFont val="Arial"/>
        <family val="2"/>
      </rPr>
      <t>Security Notice</t>
    </r>
    <r>
      <rPr>
        <b/>
        <sz val="7.5"/>
        <rFont val="ＭＳ Ｐゴシック"/>
        <family val="3"/>
        <charset val="128"/>
      </rPr>
      <t>】</t>
    </r>
    <r>
      <rPr>
        <sz val="7.5"/>
        <rFont val="Arial"/>
        <family val="2"/>
      </rPr>
      <t xml:space="preserve">
JICA takes any measures required to prevent leakage, loss, or destruction of acquired information, and to otherwise properly manage such information.
*Information Security Policy of JICA in relation to Personal Information Protection
</t>
    </r>
    <r>
      <rPr>
        <sz val="7.5"/>
        <rFont val="Segoe UI Symbol"/>
        <family val="3"/>
      </rPr>
      <t>■</t>
    </r>
    <r>
      <rPr>
        <sz val="7.5"/>
        <rFont val="Arial"/>
        <family val="2"/>
      </rPr>
      <t xml:space="preserve"> JICA will properly and safely manage personal information collected through Application Forms in accordance with JICA’s Privacy Policy and the relevant laws of Japan concerning protection of personal information and take protection measures to prevent divulgation, loss or damages of such personal information. 
</t>
    </r>
    <r>
      <rPr>
        <sz val="7.5"/>
        <rFont val="Segoe UI Symbol"/>
        <family val="3"/>
      </rPr>
      <t>■</t>
    </r>
    <r>
      <rPr>
        <sz val="7.5"/>
        <rFont val="Arial"/>
        <family val="2"/>
      </rPr>
      <t xml:space="preserve"> Unless otherwise obtained approval from the Applicant him/herself or there are valid reasons such as disclosure under the laws and ordinances, etc. and except for the reasons 1-3 below, JICA will neither provide nor disclose personal information to any third party. JICA will use personal information provided only for the purposes in 1-3 below and will not use the information for any purposes other than those described in 1-3 below without prior approval of the Applicant him/herself.
1. To provide the KCCP to Participants.
2. To provide the KCCP to Participants under the Citizens’ Cooperation Activities.
3. In addition to 1 and 2 above, if the government of Japan or JICA determines it necessary in technical cooperation.
</t>
    </r>
    <r>
      <rPr>
        <sz val="7.5"/>
        <rFont val="ＭＳ Ｐゴシック"/>
        <family val="3"/>
        <charset val="128"/>
      </rPr>
      <t>※</t>
    </r>
    <r>
      <rPr>
        <sz val="7.5"/>
        <rFont val="Arial"/>
        <family val="2"/>
      </rPr>
      <t xml:space="preserve">JICA’s policy for the transfer of personal data from the European Economic Area (EEA) to outside the EEA (to Japan and third countries);
JICA has revised “Bylaws for the Implementation of Personal Information Protection” which was published based on Japan’s legislation by adding new provisions regarding how to deal with personal data within the EEA in order to meet General Data Protection Regulations (GDPR’s) requirements for data protection. Based on the new bylaws, JICA entered into the EU Standard Contractual Clauses (SCCs) which allows us to transfer personal data from offices within the EEA to offices outside the EEA (in Japan and third countries).
</t>
    </r>
    <phoneticPr fontId="8"/>
  </si>
  <si>
    <r>
      <rPr>
        <b/>
        <sz val="7.5"/>
        <rFont val="ＭＳ Ｐゴシック"/>
        <family val="3"/>
        <charset val="128"/>
      </rPr>
      <t>【</t>
    </r>
    <r>
      <rPr>
        <b/>
        <sz val="7.5"/>
        <rFont val="Arial"/>
        <family val="2"/>
      </rPr>
      <t>Copyright Policy</t>
    </r>
    <r>
      <rPr>
        <b/>
        <sz val="7.5"/>
        <rFont val="ＭＳ Ｐゴシック"/>
        <family val="3"/>
        <charset val="128"/>
      </rPr>
      <t>】</t>
    </r>
    <r>
      <rPr>
        <sz val="7.5"/>
        <rFont val="Arial"/>
        <family val="2"/>
      </rPr>
      <t xml:space="preserve">
The participants are requested to comply with the following; 
1. The participants shall use all the documents provided for the KCCP (including texts, materials, etc.), within the scope approved by each copyright holder. 
If the participants apply to online KCCP, the participants shall also comply with terms of use of copyrighted works for the online KCCP that are shown on the JICA website.
(https://www.jica.go.jp/english/our_work/types_of_assistance/tech/acceptance/training/index.html)
2. All the documents for the KCCP (including reports, action plans, presentations, etc.) shall be prepared by the participants themselves in principle. If the participants use a third party’s work (reproduction, photograph, illustration, map, figures, etc.), which is protected under the laws and regulations in the participants’ country or copyright-related multinational agreements, the participants shall obtain a license to use the work within the scope approved by the copyright holder.
3. The participants shall agree that JICA may use the documents prepared by the participants (including but not limited to reproduction, public transmission, distribution and modification) for other programs conducted by JICA (for example, as reference for other KCCP courses and project formulation).</t>
    </r>
    <phoneticPr fontId="8"/>
  </si>
  <si>
    <r>
      <rPr>
        <b/>
        <sz val="7.5"/>
        <rFont val="ＭＳ Ｐゴシック"/>
        <family val="3"/>
        <charset val="128"/>
      </rPr>
      <t>【</t>
    </r>
    <r>
      <rPr>
        <b/>
        <sz val="7.5"/>
        <rFont val="Arial"/>
        <family val="2"/>
      </rPr>
      <t>Portrait Right Policy</t>
    </r>
    <r>
      <rPr>
        <b/>
        <sz val="7.5"/>
        <rFont val="ＭＳ Ｐゴシック"/>
        <family val="3"/>
        <charset val="128"/>
      </rPr>
      <t>】</t>
    </r>
    <r>
      <rPr>
        <sz val="7.5"/>
        <rFont val="Arial"/>
        <family val="2"/>
      </rPr>
      <t xml:space="preserve">
During the implementation period of KCCP, JICA (including hired photographer and program implementing partners) will shoot photographs and video footage mainly for the following purposes:
	Use on the website or in SNS administrated/operated by JICA,
	Use in JICA publications (public relations magazines, annual reports, journals, etc.) in printed or electronic form,
*Photos and images taken will not be used for commercial purposes and the participants’ personal information will not be disclosed to any third party without the consent of the participants. 
JICA would appreciate it if the participants of KCCP grant the participants themselves portrait right license to JICA for photos and images taken described above.
It is not a requirement of KCCP. However, without any claims on using portraits, we JICA understands as being able to use participants portraits. 
In case you were inconvenience on using portraits, you can ask JICA not to use them.
</t>
    </r>
    <phoneticPr fontId="8"/>
  </si>
  <si>
    <r>
      <rPr>
        <sz val="8"/>
        <color theme="1"/>
        <rFont val="ＭＳ Ｐゴシック"/>
        <family val="3"/>
        <charset val="128"/>
      </rPr>
      <t>・</t>
    </r>
    <r>
      <rPr>
        <sz val="8"/>
        <color theme="1"/>
        <rFont val="Arial"/>
        <family val="2"/>
      </rPr>
      <t xml:space="preserve">I understand and fully agree to the following terms and conditions set forth above.
</t>
    </r>
    <r>
      <rPr>
        <sz val="8"/>
        <color theme="1"/>
        <rFont val="ＭＳ Ｐゴシック"/>
        <family val="3"/>
        <charset val="128"/>
      </rPr>
      <t>・</t>
    </r>
    <r>
      <rPr>
        <sz val="8"/>
        <color theme="1"/>
        <rFont val="Arial"/>
        <family val="2"/>
      </rPr>
      <t xml:space="preserve">I will be subject to any penalties imposed as a consequence of my failure to abide by the above terms and conditions.
</t>
    </r>
    <r>
      <rPr>
        <sz val="8"/>
        <color theme="1"/>
        <rFont val="ＭＳ Ｐゴシック"/>
        <family val="3"/>
        <charset val="128"/>
      </rPr>
      <t>・</t>
    </r>
    <r>
      <rPr>
        <sz val="8"/>
        <color theme="1"/>
        <rFont val="Arial"/>
        <family val="2"/>
      </rPr>
      <t xml:space="preserve">I understand the intention of JICA on “Portrait Right Policy” mentioned above, and my intention for usage/publication of photographs and videos including the portrait of myself by JICA for the purpose above is as follows: 
</t>
    </r>
    <r>
      <rPr>
        <sz val="8"/>
        <color theme="1"/>
        <rFont val="ＭＳ Ｐゴシック"/>
        <family val="3"/>
        <charset val="128"/>
      </rPr>
      <t>　</t>
    </r>
    <r>
      <rPr>
        <sz val="8"/>
        <color theme="1"/>
        <rFont val="Arial"/>
        <family val="2"/>
      </rPr>
      <t>***Please check the box whether you are AGREE or DISAGREE.</t>
    </r>
    <phoneticPr fontId="8"/>
  </si>
  <si>
    <t>Agree</t>
    <phoneticPr fontId="8"/>
  </si>
  <si>
    <t>／</t>
    <phoneticPr fontId="8"/>
  </si>
  <si>
    <t xml:space="preserve">Disagree </t>
    <phoneticPr fontId="8"/>
  </si>
  <si>
    <t>I certify that the statements I made in this form are true, complete and correct to the best of my knowledge and belief.</t>
    <phoneticPr fontId="8"/>
  </si>
  <si>
    <r>
      <t>By Applicant</t>
    </r>
    <r>
      <rPr>
        <sz val="10"/>
        <color theme="1"/>
        <rFont val="ＭＳ Ｐゴシック"/>
        <family val="3"/>
        <charset val="128"/>
      </rPr>
      <t>　　</t>
    </r>
    <phoneticPr fontId="8"/>
  </si>
  <si>
    <t>Name of Applicant:</t>
    <phoneticPr fontId="8"/>
  </si>
  <si>
    <t xml:space="preserve">Signature: </t>
    <phoneticPr fontId="8"/>
  </si>
  <si>
    <t>DATE (Day / Month / Year):                             /                             /</t>
    <phoneticPr fontId="8"/>
  </si>
  <si>
    <t>Check List</t>
    <phoneticPr fontId="8"/>
  </si>
  <si>
    <t>Please check the following BEFORE printing</t>
    <phoneticPr fontId="8"/>
  </si>
  <si>
    <t>Page</t>
    <phoneticPr fontId="8"/>
  </si>
  <si>
    <t>Check Point</t>
    <phoneticPr fontId="8"/>
  </si>
  <si>
    <t>Applicant</t>
    <phoneticPr fontId="8"/>
  </si>
  <si>
    <t>JICA</t>
    <phoneticPr fontId="8"/>
  </si>
  <si>
    <t>All</t>
    <phoneticPr fontId="8"/>
  </si>
  <si>
    <t>Are all the Yellow columns (MANDATORY to answer) filled out?</t>
    <phoneticPr fontId="8"/>
  </si>
  <si>
    <t>Is the full name written as shown on the Passport? (Check the spelling)
(National ID is acceptable if the applicant does not own a Passport)</t>
    <phoneticPr fontId="8"/>
  </si>
  <si>
    <t>Is the date of birth same as on the Passport or ID?</t>
    <phoneticPr fontId="8"/>
  </si>
  <si>
    <t>Is the applicant's age between 22 to 39? (if not, check qualified age at JICA overseas office in charge of your country)</t>
    <phoneticPr fontId="8"/>
  </si>
  <si>
    <t>Is the name of supervisors chosen from the professor list in the University Information List?</t>
    <phoneticPr fontId="8"/>
  </si>
  <si>
    <t>If the name of supervisor is required to enter for all courses of Ph/D. and some Master's courses, is the section of "supervisor of choice " in Annex. 1-1 (for Courses with Pre-application matching), and Annex. 1-2 (for Courses without Pre-application matching) filled out?</t>
    <phoneticPr fontId="8"/>
  </si>
  <si>
    <t>Do schooling years correspond to the years indicated in the provided University Diploma and Academic Transcript?</t>
    <phoneticPr fontId="8"/>
  </si>
  <si>
    <t>Is the name of the degree same as in the "University Diploma" and "Academic Transcript"?</t>
    <phoneticPr fontId="8"/>
  </si>
  <si>
    <t>If the schooling years do not match with the regular academic period, is it explained in the Remarks column?</t>
    <phoneticPr fontId="8"/>
  </si>
  <si>
    <t>Is the applicant's name of organization, department, and position correctly spelled out? (No abbreviation is allowed)</t>
    <phoneticPr fontId="8"/>
  </si>
  <si>
    <t>Has the applicant entered whether the applicant's present organization is related to the Military / the Ministry of Defense?</t>
    <phoneticPr fontId="8"/>
  </si>
  <si>
    <r>
      <t xml:space="preserve">Is the working history and period of the applicant correctly filled out?
</t>
    </r>
    <r>
      <rPr>
        <sz val="7"/>
        <rFont val="ＭＳ Ｐゴシック"/>
        <family val="3"/>
        <charset val="128"/>
      </rPr>
      <t>･</t>
    </r>
    <r>
      <rPr>
        <sz val="7"/>
        <rFont val="Arial"/>
        <family val="2"/>
      </rPr>
      <t xml:space="preserve">Any employment before university completion is not considered as working history.
</t>
    </r>
    <r>
      <rPr>
        <sz val="7"/>
        <rFont val="ＭＳ Ｐゴシック"/>
        <family val="3"/>
        <charset val="128"/>
      </rPr>
      <t>･</t>
    </r>
    <r>
      <rPr>
        <sz val="7"/>
        <rFont val="Arial"/>
        <family val="2"/>
      </rPr>
      <t>Only full-time working with acquisition of diploma, such as night school, is approved as working experience.</t>
    </r>
    <phoneticPr fontId="8"/>
  </si>
  <si>
    <r>
      <t>In 5. Declaration, has the applicant entered a check mark  (</t>
    </r>
    <r>
      <rPr>
        <sz val="7"/>
        <rFont val="Segoe UI Symbol"/>
        <family val="2"/>
      </rPr>
      <t>✓</t>
    </r>
    <r>
      <rPr>
        <sz val="7"/>
        <rFont val="Arial"/>
        <family val="2"/>
      </rPr>
      <t>) for either Agree or Disagree?</t>
    </r>
    <phoneticPr fontId="8"/>
  </si>
  <si>
    <t>Word File for Annex. 2
Research Plan and Career Plan</t>
    <phoneticPr fontId="8"/>
  </si>
  <si>
    <t>Is the research plan written in format of "Title", "Introduction", "Objective" and "Conclusion",  according to instructions of "Research Plan" of Annex. 2?
(Extreme lack of words may not be accepted.)</t>
    <phoneticPr fontId="8"/>
  </si>
  <si>
    <t>Is the research plan written with the "Title", "Introduction", "Objective" and "Conclusion", respectively followed by Rules of Outline of Research Plan as instructed in Annex. 2-1 Research Plan?</t>
    <phoneticPr fontId="8"/>
  </si>
  <si>
    <r>
      <t xml:space="preserve">Please check the following </t>
    </r>
    <r>
      <rPr>
        <sz val="10"/>
        <color rgb="FFFF0000"/>
        <rFont val="Arial"/>
        <family val="2"/>
      </rPr>
      <t>AFTER</t>
    </r>
    <r>
      <rPr>
        <sz val="10"/>
        <color theme="1"/>
        <rFont val="Arial"/>
        <family val="2"/>
      </rPr>
      <t xml:space="preserve"> printing</t>
    </r>
    <phoneticPr fontId="8"/>
  </si>
  <si>
    <t>Is the applicant's photo attached on the Application form?</t>
    <phoneticPr fontId="8"/>
  </si>
  <si>
    <t>Are the official stamp and signature of the current organization affixed in 3-3.?</t>
    <phoneticPr fontId="8"/>
  </si>
  <si>
    <t>In the Declaration Form, is the signed date within the application period?</t>
    <phoneticPr fontId="8"/>
  </si>
  <si>
    <t>University Diploma</t>
    <phoneticPr fontId="8"/>
  </si>
  <si>
    <t xml:space="preserve">Is the notary seal* affixed to University Diploma?
The copied document of original one is approved only with the original notary seal affixed.
*The notary seal: To officially notarize the copied document, affixed by authorized public institutions or lawyers.  </t>
  </si>
  <si>
    <t>Is the name and date of birth as shown on the Passport or ID? If not, please describe the reason in the letter.</t>
    <phoneticPr fontId="8"/>
  </si>
  <si>
    <t>If not written in English, is the official English translation attached?</t>
    <phoneticPr fontId="8"/>
  </si>
  <si>
    <t>Academic Transcript</t>
  </si>
  <si>
    <t>Is the notary seal affixed to Academic Transcript for all the grades earned in the university?</t>
    <phoneticPr fontId="8"/>
  </si>
  <si>
    <t>If not written in English, is the official English translation attached?</t>
  </si>
  <si>
    <t>Copy of Passport(ID)</t>
    <phoneticPr fontId="8"/>
  </si>
  <si>
    <t>Is the copy of valid Passport (or National ID) attached?</t>
    <phoneticPr fontId="8"/>
  </si>
  <si>
    <t>ID Photo</t>
    <phoneticPr fontId="8"/>
  </si>
  <si>
    <t>Is the applicant's photo (4cm × 3cm) attached on Page 1 of Application Form?</t>
    <phoneticPr fontId="8"/>
  </si>
  <si>
    <r>
      <t xml:space="preserve">Please check the following </t>
    </r>
    <r>
      <rPr>
        <sz val="10"/>
        <color rgb="FFFF0000"/>
        <rFont val="Arial"/>
        <family val="2"/>
      </rPr>
      <t>BEFORE</t>
    </r>
    <r>
      <rPr>
        <sz val="10"/>
        <color theme="1"/>
        <rFont val="Arial"/>
        <family val="2"/>
      </rPr>
      <t xml:space="preserve"> submission</t>
    </r>
    <phoneticPr fontId="8"/>
  </si>
  <si>
    <r>
      <t xml:space="preserve">Are all documents and attachments included? 
</t>
    </r>
    <r>
      <rPr>
        <sz val="8"/>
        <color theme="1"/>
        <rFont val="ＭＳ Ｐゴシック"/>
        <family val="3"/>
        <charset val="128"/>
      </rPr>
      <t>・</t>
    </r>
    <r>
      <rPr>
        <sz val="8"/>
        <color theme="1"/>
        <rFont val="Arial"/>
        <family val="2"/>
      </rPr>
      <t>Application Form,</t>
    </r>
    <r>
      <rPr>
        <sz val="8"/>
        <color theme="1"/>
        <rFont val="ＭＳ Ｐゴシック"/>
        <family val="3"/>
        <charset val="128"/>
      </rPr>
      <t>　
・</t>
    </r>
    <r>
      <rPr>
        <sz val="8"/>
        <color theme="1"/>
        <rFont val="Arial"/>
        <family val="2"/>
      </rPr>
      <t xml:space="preserve">Annex1 (University Information),
</t>
    </r>
    <r>
      <rPr>
        <sz val="8"/>
        <color theme="1"/>
        <rFont val="ＭＳ Ｐゴシック"/>
        <family val="3"/>
        <charset val="128"/>
      </rPr>
      <t>・</t>
    </r>
    <r>
      <rPr>
        <sz val="8"/>
        <color theme="1"/>
        <rFont val="Arial"/>
        <family val="2"/>
      </rPr>
      <t xml:space="preserve">Annex2 (Research Plan and Career Plan),
</t>
    </r>
    <r>
      <rPr>
        <sz val="8"/>
        <color theme="1"/>
        <rFont val="ＭＳ Ｐゴシック"/>
        <family val="3"/>
        <charset val="128"/>
      </rPr>
      <t>・</t>
    </r>
    <r>
      <rPr>
        <sz val="8"/>
        <color theme="1"/>
        <rFont val="Arial"/>
        <family val="2"/>
      </rPr>
      <t xml:space="preserve">University Diploma (and Official English translation if the documents are issued other than English), 
</t>
    </r>
    <r>
      <rPr>
        <sz val="8"/>
        <color theme="1"/>
        <rFont val="ＭＳ Ｐゴシック"/>
        <family val="3"/>
        <charset val="128"/>
      </rPr>
      <t>・</t>
    </r>
    <r>
      <rPr>
        <sz val="8"/>
        <color theme="1"/>
        <rFont val="Arial"/>
        <family val="2"/>
      </rPr>
      <t xml:space="preserve">Academic Transcript (and Official English translation if the documents are issued other than English), 
</t>
    </r>
    <r>
      <rPr>
        <sz val="8"/>
        <color theme="1"/>
        <rFont val="ＭＳ Ｐゴシック"/>
        <family val="3"/>
        <charset val="128"/>
      </rPr>
      <t>・</t>
    </r>
    <r>
      <rPr>
        <sz val="8"/>
        <color theme="1"/>
        <rFont val="Arial"/>
        <family val="2"/>
      </rPr>
      <t xml:space="preserve">Copy of Passport/ID (and English translation if necessary), 
</t>
    </r>
    <r>
      <rPr>
        <sz val="8"/>
        <color theme="1"/>
        <rFont val="ＭＳ Ｐゴシック"/>
        <family val="3"/>
        <charset val="128"/>
      </rPr>
      <t>・</t>
    </r>
    <r>
      <rPr>
        <sz val="8"/>
        <color theme="1"/>
        <rFont val="Arial"/>
        <family val="2"/>
      </rPr>
      <t xml:space="preserve">Official English Proficiency Certificate as required by the desired university,
</t>
    </r>
    <r>
      <rPr>
        <sz val="8"/>
        <color theme="1"/>
        <rFont val="ＭＳ Ｐゴシック"/>
        <family val="3"/>
        <charset val="128"/>
      </rPr>
      <t>・</t>
    </r>
    <r>
      <rPr>
        <sz val="8"/>
        <color theme="1"/>
        <rFont val="Arial"/>
        <family val="2"/>
      </rPr>
      <t>Master’s Degree Thesis (if any)</t>
    </r>
    <phoneticPr fontId="8"/>
  </si>
  <si>
    <t>Reference : The list of universities that Substantial Correlation with your research</t>
  </si>
  <si>
    <t>Annex.1 Declaration of Desired Universities</t>
    <phoneticPr fontId="8"/>
  </si>
  <si>
    <r>
      <t xml:space="preserve">Below is a list of universities that correlate well with the section code you have selected. However, some universities do not specify a section code, </t>
    </r>
    <r>
      <rPr>
        <b/>
        <u/>
        <sz val="10"/>
        <rFont val="Arial"/>
        <family val="2"/>
      </rPr>
      <t>so please check the university's website carefully to confirm the research interests of the academic advisor you are interested in before selecting the university of your choice.</t>
    </r>
    <phoneticPr fontId="8"/>
  </si>
  <si>
    <r>
      <t xml:space="preserve">Instruction
</t>
    </r>
    <r>
      <rPr>
        <sz val="10"/>
        <color theme="1"/>
        <rFont val="Arial"/>
        <family val="2"/>
      </rPr>
      <t>1. Fill-in all YELLOW areas (or cells) of this form by computer. (Do NOT handwrite).
2. Fill in the form in English
3. All YELLOW areas MUST be filled-in (Do not leave these areas blank. Please write "N/A" if not applicable).
4. Write proper nouns in full spelling without abbreviation or any omission.
5. Verify what you have entered above using the "Check List" at the later part of the Application Form sheet.</t>
    </r>
    <phoneticPr fontId="8"/>
  </si>
  <si>
    <t>Meaning of color coding</t>
    <phoneticPr fontId="8"/>
  </si>
  <si>
    <r>
      <rPr>
        <sz val="10"/>
        <rFont val="MS ゴシック"/>
        <family val="2"/>
        <charset val="128"/>
      </rPr>
      <t>：</t>
    </r>
    <r>
      <rPr>
        <sz val="10"/>
        <rFont val="Arial"/>
        <family val="2"/>
      </rPr>
      <t>Universities to which JICA strongly recommends applying</t>
    </r>
    <phoneticPr fontId="8"/>
  </si>
  <si>
    <r>
      <rPr>
        <sz val="10"/>
        <rFont val="MS ゴシック"/>
        <family val="2"/>
        <charset val="128"/>
      </rPr>
      <t>：</t>
    </r>
    <r>
      <rPr>
        <sz val="10"/>
        <rFont val="Arial"/>
        <family val="2"/>
      </rPr>
      <t>Universities to be accepted</t>
    </r>
    <phoneticPr fontId="8"/>
  </si>
  <si>
    <t>Annex.1 Declaration of desired universities placement</t>
    <phoneticPr fontId="8"/>
  </si>
  <si>
    <t>Reg. No.</t>
    <phoneticPr fontId="8"/>
  </si>
  <si>
    <t xml:space="preserve">Please be noted: </t>
    <phoneticPr fontId="8"/>
  </si>
  <si>
    <r>
      <t>All applicants are required to specify the desired universities by reference to "University Information" provided by JICA.</t>
    </r>
    <r>
      <rPr>
        <b/>
        <sz val="10"/>
        <color rgb="FFFF0000"/>
        <rFont val="ＭＳ Ｐゴシック"/>
        <family val="3"/>
        <charset val="128"/>
      </rPr>
      <t>　</t>
    </r>
  </si>
  <si>
    <t>Regardless of the application period, you may choose up to three (3) courses from the University List.</t>
    <phoneticPr fontId="8"/>
  </si>
  <si>
    <t>Please enter your research topic and select a research field from the "List of research fields", then input a section code</t>
    <phoneticPr fontId="8"/>
  </si>
  <si>
    <t>Research Topic</t>
    <phoneticPr fontId="8"/>
  </si>
  <si>
    <t>Your Research:</t>
    <phoneticPr fontId="8"/>
  </si>
  <si>
    <t>Section Code</t>
    <phoneticPr fontId="8"/>
  </si>
  <si>
    <t>*Regarding the correlation between your research topic and the academic research fields of your desired university</t>
    <phoneticPr fontId="8"/>
  </si>
  <si>
    <t>Please refer to ”Your Research and University Research Field” in each section of your first to third choice universities.</t>
    <phoneticPr fontId="8"/>
  </si>
  <si>
    <t>The following display indicates the degree of correlation:</t>
    <phoneticPr fontId="8"/>
  </si>
  <si>
    <r>
      <t>Substantial Correlation</t>
    </r>
    <r>
      <rPr>
        <sz val="10"/>
        <color theme="1"/>
        <rFont val="Arial"/>
        <family val="2"/>
      </rPr>
      <t xml:space="preserve">:The selected section codes (details related to the field of study) are included in those specified by the university and show a tendency to be highly correlated. </t>
    </r>
    <phoneticPr fontId="8"/>
  </si>
  <si>
    <r>
      <t>Moderate Correlation</t>
    </r>
    <r>
      <rPr>
        <b/>
        <sz val="10"/>
        <color theme="1"/>
        <rFont val="MS ゴシック"/>
        <family val="2"/>
        <charset val="128"/>
      </rPr>
      <t>：</t>
    </r>
    <r>
      <rPr>
        <sz val="10"/>
        <color theme="1"/>
        <rFont val="Arial"/>
        <family val="2"/>
      </rPr>
      <t xml:space="preserve">There is a correlation between your research topic and the university's research area, but it is a broad correlation. Please check the Graduate School information carefully. </t>
    </r>
    <phoneticPr fontId="8"/>
  </si>
  <si>
    <r>
      <rPr>
        <b/>
        <sz val="10"/>
        <color theme="1"/>
        <rFont val="Arial"/>
        <family val="2"/>
      </rPr>
      <t>Need to be verified</t>
    </r>
    <r>
      <rPr>
        <b/>
        <sz val="10"/>
        <color theme="1"/>
        <rFont val="游ゴシック"/>
        <family val="3"/>
        <charset val="128"/>
      </rPr>
      <t>：</t>
    </r>
    <r>
      <rPr>
        <sz val="10"/>
        <color theme="1"/>
        <rFont val="Arial"/>
        <family val="2"/>
      </rPr>
      <t xml:space="preserve">The university does not specify a research field code, so please check the website carefully to make sure your research matches. </t>
    </r>
    <phoneticPr fontId="8"/>
  </si>
  <si>
    <r>
      <t>Low Correlation</t>
    </r>
    <r>
      <rPr>
        <b/>
        <sz val="10"/>
        <color theme="1"/>
        <rFont val="ＭＳ Ｐゴシック"/>
        <family val="2"/>
        <charset val="128"/>
      </rPr>
      <t>：</t>
    </r>
    <r>
      <rPr>
        <sz val="10"/>
        <color theme="1"/>
        <rFont val="Arial"/>
        <family val="2"/>
      </rPr>
      <t>Y</t>
    </r>
    <r>
      <rPr>
        <sz val="10"/>
        <color theme="1"/>
        <rFont val="Arial"/>
        <family val="3"/>
      </rPr>
      <t xml:space="preserve">our research topic may not correlate well with the university's field of study. We recommend that you reconsider your choice of institution. </t>
    </r>
    <phoneticPr fontId="8"/>
  </si>
  <si>
    <r>
      <t xml:space="preserve">*This system just displays the correlation between the research fields of the university </t>
    </r>
    <r>
      <rPr>
        <i/>
        <sz val="10"/>
        <color rgb="FFFF0000"/>
        <rFont val="游ゴシック"/>
        <family val="2"/>
        <charset val="128"/>
      </rPr>
      <t>（</t>
    </r>
    <r>
      <rPr>
        <i/>
        <sz val="10"/>
        <color rgb="FFFF0000"/>
        <rFont val="Arial"/>
        <family val="2"/>
      </rPr>
      <t>graduate school</t>
    </r>
    <r>
      <rPr>
        <i/>
        <sz val="10"/>
        <color rgb="FFFF0000"/>
        <rFont val="游ゴシック"/>
        <family val="2"/>
        <charset val="128"/>
      </rPr>
      <t>）</t>
    </r>
    <r>
      <rPr>
        <i/>
        <sz val="10"/>
        <color rgb="FFFF0000"/>
        <rFont val="Arial"/>
        <family val="2"/>
      </rPr>
      <t xml:space="preserve"> and your research topic, and is intended to serve as a reference when selecting your prospective university. Please note that a substantial correlation does not guarantee a complete match in research fields. Therefore, it is essential to verify the specific research topics of your desired graduate school and faculty advisor on the university's official website before making your application decision.</t>
    </r>
    <phoneticPr fontId="8"/>
  </si>
  <si>
    <t xml:space="preserve">Research field code </t>
    <phoneticPr fontId="8"/>
  </si>
  <si>
    <t>Priority of Choice 1</t>
    <phoneticPr fontId="8"/>
  </si>
  <si>
    <t>Section code</t>
    <phoneticPr fontId="8"/>
  </si>
  <si>
    <r>
      <t>Research field code</t>
    </r>
    <r>
      <rPr>
        <sz val="10"/>
        <color theme="1"/>
        <rFont val="MS ゴシック"/>
        <family val="2"/>
        <charset val="128"/>
      </rPr>
      <t>　</t>
    </r>
    <r>
      <rPr>
        <sz val="10"/>
        <color theme="1"/>
        <rFont val="Arial"/>
        <family val="2"/>
      </rPr>
      <t>1</t>
    </r>
    <phoneticPr fontId="8"/>
  </si>
  <si>
    <t>Website for the graduate school:</t>
    <phoneticPr fontId="8"/>
  </si>
  <si>
    <t>Graduate School Code</t>
    <phoneticPr fontId="8"/>
  </si>
  <si>
    <t>Your research and university research field</t>
    <phoneticPr fontId="8"/>
  </si>
  <si>
    <t>Supervisor of choice*</t>
    <phoneticPr fontId="8"/>
  </si>
  <si>
    <t xml:space="preserve">Name of Selected University </t>
    <phoneticPr fontId="8"/>
  </si>
  <si>
    <t>Graduate School</t>
    <phoneticPr fontId="8"/>
  </si>
  <si>
    <t>Course/Major</t>
    <phoneticPr fontId="8"/>
  </si>
  <si>
    <t>Name of laboratory</t>
    <phoneticPr fontId="8"/>
  </si>
  <si>
    <t>Name of Supervisor</t>
    <phoneticPr fontId="8"/>
  </si>
  <si>
    <t>Master/PhD</t>
    <phoneticPr fontId="8"/>
  </si>
  <si>
    <r>
      <t xml:space="preserve">Input the name of supervisor of </t>
    </r>
    <r>
      <rPr>
        <b/>
        <u/>
        <sz val="8"/>
        <color theme="1"/>
        <rFont val="Arial"/>
        <family val="2"/>
      </rPr>
      <t xml:space="preserve">your choice*
</t>
    </r>
    <r>
      <rPr>
        <sz val="8"/>
        <color theme="1"/>
        <rFont val="Arial"/>
        <family val="2"/>
      </rPr>
      <t>If it was mandatory</t>
    </r>
    <phoneticPr fontId="8"/>
  </si>
  <si>
    <t>Reasons for applying to the university of your first choice</t>
    <phoneticPr fontId="8"/>
  </si>
  <si>
    <t>Priority of Choice 2</t>
    <phoneticPr fontId="8"/>
  </si>
  <si>
    <r>
      <t>Research field code</t>
    </r>
    <r>
      <rPr>
        <sz val="10"/>
        <color theme="1"/>
        <rFont val="MS ゴシック"/>
        <family val="2"/>
        <charset val="128"/>
      </rPr>
      <t>　</t>
    </r>
    <r>
      <rPr>
        <sz val="10"/>
        <color theme="1"/>
        <rFont val="Arial"/>
        <family val="2"/>
      </rPr>
      <t>2</t>
    </r>
    <phoneticPr fontId="8"/>
  </si>
  <si>
    <t>Website for the graduate school:</t>
  </si>
  <si>
    <t>Name of Selected University</t>
    <phoneticPr fontId="8"/>
  </si>
  <si>
    <r>
      <t>Input the name of supervisor o</t>
    </r>
    <r>
      <rPr>
        <b/>
        <u/>
        <sz val="8"/>
        <color theme="1"/>
        <rFont val="Arial"/>
        <family val="2"/>
      </rPr>
      <t>f your choice*</t>
    </r>
    <r>
      <rPr>
        <sz val="8"/>
        <color theme="1"/>
        <rFont val="Arial"/>
        <family val="2"/>
      </rPr>
      <t xml:space="preserve">
If it was mandatory</t>
    </r>
    <phoneticPr fontId="8"/>
  </si>
  <si>
    <t>Reasons for applying to the university of your second choice</t>
    <phoneticPr fontId="8"/>
  </si>
  <si>
    <t>Priority of Choice 3</t>
    <phoneticPr fontId="8"/>
  </si>
  <si>
    <r>
      <t>Research field code</t>
    </r>
    <r>
      <rPr>
        <sz val="10"/>
        <color theme="1"/>
        <rFont val="MS ゴシック"/>
        <family val="2"/>
        <charset val="128"/>
      </rPr>
      <t>　3</t>
    </r>
    <phoneticPr fontId="8"/>
  </si>
  <si>
    <t>Reasons for applying to the university of your third choice</t>
    <phoneticPr fontId="8"/>
  </si>
  <si>
    <t>*</t>
  </si>
  <si>
    <t>If your choice of supervisor is "Mandatory" ,you must fill in "Supervisor of choice".Please check the University Information for details.</t>
  </si>
  <si>
    <t>[IMPORTANT] Your personal information (educational background, career, health condition, health certificate, etc.) will be released to the universities you have chosen. Please check the university website for details of privacy policy of each university.</t>
    <phoneticPr fontId="8"/>
  </si>
  <si>
    <t>Below is a list of universities that correlate well with the section code you have selected. However, some universities do not specify a section code, so please check the university's website carefully to confirm the research interests of the academic advisor you are interested in before selecting the university of your choice.</t>
    <phoneticPr fontId="8"/>
  </si>
  <si>
    <t>SDGs Global Leader  JFY2026</t>
    <phoneticPr fontId="8"/>
  </si>
  <si>
    <t>B</t>
  </si>
  <si>
    <t>3402W1</t>
  </si>
  <si>
    <t>Niigata University</t>
  </si>
  <si>
    <t>Graduate School of Science and Technology</t>
  </si>
  <si>
    <t>Natural Disaster and Environmental Science Course,
Dept of Environmental Science and Technology</t>
  </si>
  <si>
    <t>https://www.gs.niigata-u.ac.jp/~gsweb/en/index.html</t>
  </si>
  <si>
    <t>3402W3</t>
  </si>
  <si>
    <t>3402W5</t>
  </si>
  <si>
    <t xml:space="preserve"> </t>
  </si>
  <si>
    <t>3401O7</t>
  </si>
  <si>
    <t>Field Research in the Environmental Sciences Course, Dept of Environmental Science and Technology</t>
  </si>
  <si>
    <t>0102A</t>
  </si>
  <si>
    <t>Hokkaido University</t>
  </si>
  <si>
    <t>Graduate School of Environmental Science</t>
  </si>
  <si>
    <t>Division of Environmental Science Development</t>
  </si>
  <si>
    <t>https://www.ees.hokudai.ac.jp/?lang=en</t>
  </si>
  <si>
    <t>1103B</t>
  </si>
  <si>
    <t>Yokohama National University</t>
  </si>
  <si>
    <t>Graduate school of  Urban Innovation</t>
  </si>
  <si>
    <t>&lt;Master's&gt;
Specialization in Infrastructure and Urban Society (Humanities and Social Sciences Field), Department of Infrastructure and Urban Society 
&lt;Doctoral&gt;
Department of Urban Innovation (Humanities and Social Sciences Field)</t>
  </si>
  <si>
    <t>https://www.urban.ynu.ac.jp/english/</t>
  </si>
  <si>
    <t>7502C</t>
  </si>
  <si>
    <t>Ritsumeikan Asia Pacific University</t>
  </si>
  <si>
    <t>Graduate school of Asia Pacific Studies</t>
  </si>
  <si>
    <t>International Public Administration</t>
  </si>
  <si>
    <t>【For JICA candidates】
 https://admissions.apu.ac.jp/graduate/jica/
【[Master】
 https://admissions.apu.ac.jp/graduate/academics/gsa_master/
【Doctoral】
 https://admissions.apu.ac.jp/graduate/academics/gsa_doctor/</t>
  </si>
  <si>
    <t>7502E</t>
  </si>
  <si>
    <t>Sustainability Science</t>
  </si>
  <si>
    <t>Please select a research field from the "List of research fields" and input a section code</t>
    <phoneticPr fontId="8"/>
  </si>
  <si>
    <t>7502F</t>
  </si>
  <si>
    <t>Tourism and Hospitarity</t>
  </si>
  <si>
    <t>A4</t>
  </si>
  <si>
    <t>Geography, cultural anthropology, folklore,</t>
  </si>
  <si>
    <t>8501A</t>
  </si>
  <si>
    <t>St. Luke's International University</t>
  </si>
  <si>
    <t>Graduate School of Public Health</t>
  </si>
  <si>
    <t>Master of Public Health Program</t>
  </si>
  <si>
    <t>https://university.luke.ac.jp/sph/index.html</t>
  </si>
  <si>
    <t>8501B</t>
  </si>
  <si>
    <t>PhD in Public Health Program</t>
  </si>
  <si>
    <t>Geography-related</t>
  </si>
  <si>
    <t>Geography in general, Land use, Landscape, Environmental system, Geomorphology, Climatology, Hydrology, Cartography, Geographic information system, Regional planning, etc.</t>
  </si>
  <si>
    <t>0706A</t>
  </si>
  <si>
    <t>University of Tsukuba</t>
  </si>
  <si>
    <t>Master's Program in Environmental Science/Doctoral Program in Environmental Studies
Sustainability Science, Technology, and Policy (SUSTEP)</t>
  </si>
  <si>
    <t>https://www.envr.tsukuba.ac.jp/eng/</t>
  </si>
  <si>
    <t>2101A</t>
  </si>
  <si>
    <t>Tokyo University of Foreign Studies</t>
  </si>
  <si>
    <t>Graduate School of Global Studies</t>
  </si>
  <si>
    <t>Joint Doctoral Program for Sustainability Research</t>
  </si>
  <si>
    <t>https://www.wt-jdpsr.jp/
又は
https://www.tufs.ac.jp/english/education/pg/jdpsr/</t>
  </si>
  <si>
    <t>1205H</t>
  </si>
  <si>
    <t>Yokohama City University</t>
  </si>
  <si>
    <t>Graduate School of Urban Social and Cultural Studies</t>
  </si>
  <si>
    <t>Department of Urban Social and Cultural Studies</t>
  </si>
  <si>
    <t>https://www.yokohama-cu.ac.jp/english/academics/graduate/urban/index.html</t>
  </si>
  <si>
    <t/>
  </si>
  <si>
    <t>https://www.envr.tsukuba.ac.jp/eng/</t>
    <phoneticPr fontId="8"/>
  </si>
  <si>
    <t>0706A</t>
    <phoneticPr fontId="8"/>
  </si>
  <si>
    <t>Substantial Correlation</t>
  </si>
  <si>
    <t>Mandatory</t>
  </si>
  <si>
    <t>Select the supervisor from this Website</t>
  </si>
  <si>
    <t>Master</t>
  </si>
  <si>
    <t>Asanuma</t>
    <phoneticPr fontId="8"/>
  </si>
  <si>
    <r>
      <t xml:space="preserve">Because </t>
    </r>
    <r>
      <rPr>
        <sz val="10"/>
        <rFont val="ＭＳ ゴシック"/>
        <family val="3"/>
        <charset val="128"/>
      </rPr>
      <t>・・・・</t>
    </r>
    <phoneticPr fontId="8"/>
  </si>
  <si>
    <t>E32</t>
  </si>
  <si>
    <t>E34</t>
  </si>
  <si>
    <t>Notes ! Your research doesn't seemed to match the Graduate School Code of the university.  Please check the university you are applying to.</t>
  </si>
  <si>
    <t>https://www.eng.yamanashi.ac.jp/en/</t>
  </si>
  <si>
    <t>1501H</t>
    <phoneticPr fontId="8"/>
  </si>
  <si>
    <t>Low Correlation</t>
    <phoneticPr fontId="8"/>
  </si>
  <si>
    <t>Select the supervisor from this Website</t>
    <phoneticPr fontId="8"/>
  </si>
  <si>
    <t>University of Yamanashi</t>
  </si>
  <si>
    <t>Integrated Graduate School of Medicine, Engineering, and Agricultural Sciences</t>
  </si>
  <si>
    <t>Department of Engineering</t>
  </si>
  <si>
    <t>Kumi Inoue</t>
  </si>
  <si>
    <t>Priority of Choice 3</t>
  </si>
  <si>
    <t>4802E</t>
    <phoneticPr fontId="8"/>
  </si>
  <si>
    <t>need to be varified</t>
  </si>
  <si>
    <t>Kyoto University</t>
  </si>
  <si>
    <t>Graduate school of Engineering</t>
  </si>
  <si>
    <t>Department of Civil and Earth  Resources Engineering
Department of Urban Management</t>
  </si>
  <si>
    <t>Master's degree candidates are not accepted</t>
    <phoneticPr fontId="8"/>
  </si>
  <si>
    <t>N/A</t>
  </si>
  <si>
    <t>PhD candidates are not accepted</t>
    <phoneticPr fontId="8"/>
  </si>
  <si>
    <t>CONFIDENTIAL</t>
  </si>
  <si>
    <t>Annex. 3 Medical History</t>
  </si>
  <si>
    <t>1. Present Medical Status</t>
    <phoneticPr fontId="8"/>
  </si>
  <si>
    <t>a) Have you taken any medicine or had a medical checkup by a physician for your illness such as diabetes, hypertension, asthma, etc.?</t>
    <phoneticPr fontId="8"/>
  </si>
  <si>
    <t>Name of illness</t>
    <phoneticPr fontId="8"/>
  </si>
  <si>
    <t>Name of medicine</t>
    <phoneticPr fontId="8"/>
  </si>
  <si>
    <t xml:space="preserve">If yes, please attach your doctor's letter (preferably, written in English) that describes the current status of your illness, and gives agreement to your participation in the program. </t>
    <phoneticPr fontId="8"/>
  </si>
  <si>
    <t>b) Do you have any allergies with medicine, food, pollen, etc.?</t>
    <phoneticPr fontId="8"/>
  </si>
  <si>
    <t>What are you allergic to? What kind of allergic symptoms do you have such as itch, rash, hives, etc.?</t>
    <phoneticPr fontId="8"/>
  </si>
  <si>
    <t>c) Please indicate any needs arising from disabilities that may require additional support or facilities.</t>
    <phoneticPr fontId="8"/>
  </si>
  <si>
    <t>NOTES: Disability will not lead to exclusion of the Applicant from the program. However, the Applicant may be directly inquired by the JICA official in charge for a more detailed account of his/her condition.</t>
    <phoneticPr fontId="8"/>
  </si>
  <si>
    <t>2. Medical History</t>
    <phoneticPr fontId="8"/>
  </si>
  <si>
    <t>(a) Have you had any illness such as heart, hepatic, kidney disease, etc.?</t>
    <phoneticPr fontId="8"/>
  </si>
  <si>
    <t>please specify</t>
    <phoneticPr fontId="8"/>
  </si>
  <si>
    <t>b) Have you ever been a patient in a mental clinic or been treated by a psychiatrist?</t>
    <phoneticPr fontId="8"/>
  </si>
  <si>
    <t>c) Have you ever had any sleeping, eating or other disorders?</t>
    <phoneticPr fontId="8"/>
  </si>
  <si>
    <t>Name of medicine taken if any</t>
    <phoneticPr fontId="8"/>
  </si>
  <si>
    <t xml:space="preserve">d) Please indicate history of all illnesses you have had. </t>
    <phoneticPr fontId="8"/>
  </si>
  <si>
    <t>3. Tuberculosis Screening</t>
    <phoneticPr fontId="8"/>
  </si>
  <si>
    <t>a) Do you have any history of previous TB?</t>
    <phoneticPr fontId="8"/>
  </si>
  <si>
    <t>b) Has anyone in your household been diagnosed with TB in the last 2 years?</t>
    <phoneticPr fontId="8"/>
  </si>
  <si>
    <t>c) Do you have any history of recent contact with a case of active pulmonary TB?</t>
    <phoneticPr fontId="8"/>
  </si>
  <si>
    <t>(shared the same enclosed airspace or household or other enclosed environments for a prolonged period for days or weeks)</t>
    <phoneticPr fontId="8"/>
  </si>
  <si>
    <t xml:space="preserve">d) Do you have any history of or are you currently immune compromised (HIV infected, chronic renal failure, malignant tumors, etc.)? </t>
    <phoneticPr fontId="8"/>
  </si>
  <si>
    <r>
      <rPr>
        <sz val="10"/>
        <color theme="1"/>
        <rFont val="MS ゴシック"/>
        <family val="2"/>
        <charset val="128"/>
      </rPr>
      <t>　</t>
    </r>
    <r>
      <rPr>
        <sz val="10"/>
        <color theme="1"/>
        <rFont val="Arial"/>
        <family val="2"/>
      </rPr>
      <t>Do you have any history of using immunosuppressant (steroids, anti-cancer drugs, rheumatic drugs, etc.)?</t>
    </r>
    <phoneticPr fontId="8"/>
  </si>
  <si>
    <t>e) Have you (or your household) had any of the following symptoms in the last three months?</t>
    <phoneticPr fontId="8"/>
  </si>
  <si>
    <t>Symptom type</t>
    <phoneticPr fontId="8"/>
  </si>
  <si>
    <r>
      <t xml:space="preserve">Please specify  (    </t>
    </r>
    <r>
      <rPr>
        <sz val="9"/>
        <color theme="1"/>
        <rFont val="游ゴシック"/>
        <family val="2"/>
        <charset val="128"/>
      </rPr>
      <t>　</t>
    </r>
    <r>
      <rPr>
        <sz val="9"/>
        <color theme="1"/>
        <rFont val="Arial"/>
        <family val="2"/>
      </rPr>
      <t xml:space="preserve">                         </t>
    </r>
    <r>
      <rPr>
        <sz val="9"/>
        <color theme="1"/>
        <rFont val="游ゴシック"/>
        <family val="2"/>
        <charset val="128"/>
      </rPr>
      <t>　　　</t>
    </r>
    <r>
      <rPr>
        <sz val="9"/>
        <color theme="1"/>
        <rFont val="Arial"/>
        <family val="2"/>
      </rPr>
      <t xml:space="preserve">)
</t>
    </r>
    <r>
      <rPr>
        <sz val="9"/>
        <color theme="1"/>
        <rFont val="游ゴシック"/>
        <family val="2"/>
        <charset val="128"/>
      </rPr>
      <t>　　　　　　　</t>
    </r>
    <r>
      <rPr>
        <sz val="9"/>
        <color theme="1"/>
        <rFont val="Arial"/>
        <family val="2"/>
      </rPr>
      <t xml:space="preserve">
[  ] Cough
[  ] Sputum expectoration
[  ] Hemoptysis
[  ] Night sweats
[  ] Weight loss
[  ] Fever</t>
    </r>
    <phoneticPr fontId="8"/>
  </si>
  <si>
    <r>
      <t>4</t>
    </r>
    <r>
      <rPr>
        <sz val="10"/>
        <color theme="1"/>
        <rFont val="MS ゴシック"/>
        <family val="2"/>
        <charset val="128"/>
      </rPr>
      <t>．</t>
    </r>
    <r>
      <rPr>
        <sz val="10"/>
        <color theme="1"/>
        <rFont val="Arial"/>
        <family val="2"/>
      </rPr>
      <t>Vaccination history</t>
    </r>
    <phoneticPr fontId="8"/>
  </si>
  <si>
    <t>MMRV (Measles, Mumps. Rubella, Zoster)</t>
    <phoneticPr fontId="8"/>
  </si>
  <si>
    <t>Time(s)</t>
    <phoneticPr fontId="8"/>
  </si>
  <si>
    <t>MMR (Measles, Mumps. Rubella)</t>
    <phoneticPr fontId="8"/>
  </si>
  <si>
    <t>MR (Measles, Rubella)</t>
    <phoneticPr fontId="8"/>
  </si>
  <si>
    <t>M (Measles)</t>
    <phoneticPr fontId="8"/>
  </si>
  <si>
    <t>Mumps</t>
    <phoneticPr fontId="8"/>
  </si>
  <si>
    <t>Hepatitis B</t>
    <phoneticPr fontId="8"/>
  </si>
  <si>
    <t>Chicken pox</t>
    <phoneticPr fontId="8"/>
  </si>
  <si>
    <t>Meningitis</t>
    <phoneticPr fontId="8"/>
  </si>
  <si>
    <t>Polio</t>
    <phoneticPr fontId="8"/>
  </si>
  <si>
    <t>Diphtheria Pertussis Tetanus combined</t>
    <phoneticPr fontId="8"/>
  </si>
  <si>
    <t>5. Other Conditions/Medical Issues</t>
    <phoneticPr fontId="8"/>
  </si>
  <si>
    <t>Are you pregnant? Noted: Answer does not affect the selection of candidates.</t>
    <phoneticPr fontId="8"/>
  </si>
  <si>
    <t>Weeks of pregnancy</t>
    <phoneticPr fontId="8"/>
  </si>
  <si>
    <t>Expected date of delivery</t>
    <phoneticPr fontId="8"/>
  </si>
  <si>
    <t>If you have any medical issues/conditions that are not described above, please indicate below.</t>
    <phoneticPr fontId="8"/>
  </si>
  <si>
    <t xml:space="preserve">I certify that I have read the above instructions and answered all questions truthfully and completely to the </t>
  </si>
  <si>
    <t xml:space="preserve">best of my knowledge. </t>
  </si>
  <si>
    <t>I understand and accept that medical conditions resulting from an undisclosed pre-existing condition may not</t>
  </si>
  <si>
    <t>be financially compensated by JICA and may result in termination of the program.</t>
  </si>
  <si>
    <t>I understand and accept that this questionnaire will be checked for my health care by the people who are</t>
  </si>
  <si>
    <t>engaged in the program during my stay in Japan.</t>
  </si>
  <si>
    <r>
      <t>By Applicant</t>
    </r>
    <r>
      <rPr>
        <b/>
        <sz val="10"/>
        <color rgb="FF000000"/>
        <rFont val="ＭＳ Ｐゴシック"/>
        <family val="3"/>
        <charset val="128"/>
      </rPr>
      <t>　</t>
    </r>
  </si>
  <si>
    <r>
      <rPr>
        <sz val="10"/>
        <color theme="1"/>
        <rFont val="游ゴシック"/>
        <family val="2"/>
        <charset val="128"/>
      </rPr>
      <t>　</t>
    </r>
    <r>
      <rPr>
        <sz val="10"/>
        <color theme="1"/>
        <rFont val="Arial"/>
        <family val="2"/>
      </rPr>
      <t>Date</t>
    </r>
    <phoneticPr fontId="8"/>
  </si>
  <si>
    <r>
      <rPr>
        <sz val="10"/>
        <color theme="1"/>
        <rFont val="游ゴシック"/>
        <family val="2"/>
        <charset val="128"/>
      </rPr>
      <t>　</t>
    </r>
    <r>
      <rPr>
        <sz val="10"/>
        <color theme="1"/>
        <rFont val="Arial"/>
        <family val="2"/>
      </rPr>
      <t>Name and</t>
    </r>
    <phoneticPr fontId="8"/>
  </si>
  <si>
    <r>
      <rPr>
        <sz val="10"/>
        <color theme="1"/>
        <rFont val="游ゴシック"/>
        <family val="2"/>
        <charset val="128"/>
      </rPr>
      <t>　</t>
    </r>
    <r>
      <rPr>
        <sz val="10"/>
        <color theme="1"/>
        <rFont val="Arial"/>
        <family val="2"/>
      </rPr>
      <t>Title/Position</t>
    </r>
    <phoneticPr fontId="8"/>
  </si>
  <si>
    <r>
      <rPr>
        <sz val="10"/>
        <color theme="1"/>
        <rFont val="游ゴシック"/>
        <family val="2"/>
        <charset val="128"/>
      </rPr>
      <t>　</t>
    </r>
    <r>
      <rPr>
        <sz val="10"/>
        <color theme="1"/>
        <rFont val="Arial"/>
        <family val="2"/>
      </rPr>
      <t>Signature</t>
    </r>
    <phoneticPr fontId="8"/>
  </si>
  <si>
    <r>
      <rPr>
        <b/>
        <u/>
        <sz val="11"/>
        <color theme="1"/>
        <rFont val="游ゴシック"/>
        <family val="3"/>
        <charset val="128"/>
      </rPr>
      <t>※</t>
    </r>
    <r>
      <rPr>
        <b/>
        <u/>
        <sz val="11"/>
        <color theme="1"/>
        <rFont val="Arial"/>
        <family val="2"/>
      </rPr>
      <t>Please notify JICA staff upon any changes in your health condition after submission of the form.</t>
    </r>
    <phoneticPr fontId="8"/>
  </si>
  <si>
    <t>Brazil</t>
  </si>
  <si>
    <t>(Latin America) SDGs Global Leader</t>
  </si>
  <si>
    <t>BR</t>
  </si>
  <si>
    <t>National Government</t>
  </si>
  <si>
    <t>TOEIC Listening&amp;Reading Test</t>
  </si>
  <si>
    <t>Program</t>
    <phoneticPr fontId="8"/>
  </si>
  <si>
    <t>Program code</t>
    <phoneticPr fontId="8"/>
  </si>
  <si>
    <t>Months</t>
    <phoneticPr fontId="8"/>
  </si>
  <si>
    <t>Year 1</t>
    <phoneticPr fontId="8"/>
  </si>
  <si>
    <t>Year 2</t>
    <phoneticPr fontId="8"/>
  </si>
  <si>
    <t>Year 3</t>
    <phoneticPr fontId="8"/>
  </si>
  <si>
    <t>Sex</t>
    <phoneticPr fontId="8"/>
  </si>
  <si>
    <t>Country 2 letter code</t>
    <phoneticPr fontId="8"/>
  </si>
  <si>
    <t>Country phone Code</t>
    <phoneticPr fontId="8"/>
  </si>
  <si>
    <t>phone Code
Country</t>
    <phoneticPr fontId="8"/>
  </si>
  <si>
    <t>Type of Certificate</t>
    <phoneticPr fontId="8"/>
  </si>
  <si>
    <t>DB用</t>
    <rPh sb="2" eb="3">
      <t>ヨウ</t>
    </rPh>
    <phoneticPr fontId="8"/>
  </si>
  <si>
    <t>Ministry / Government Institution</t>
    <phoneticPr fontId="8"/>
  </si>
  <si>
    <t>Relationship with military</t>
    <phoneticPr fontId="8"/>
  </si>
  <si>
    <t>Education Level</t>
    <phoneticPr fontId="8"/>
  </si>
  <si>
    <t>Yes/No</t>
    <phoneticPr fontId="8"/>
  </si>
  <si>
    <t>Full/Part</t>
    <phoneticPr fontId="8"/>
  </si>
  <si>
    <t>Type</t>
    <phoneticPr fontId="8"/>
  </si>
  <si>
    <t>English</t>
    <phoneticPr fontId="8"/>
  </si>
  <si>
    <t>year4</t>
    <phoneticPr fontId="8"/>
  </si>
  <si>
    <t>month2</t>
    <phoneticPr fontId="8"/>
  </si>
  <si>
    <t>month3</t>
    <phoneticPr fontId="8"/>
  </si>
  <si>
    <t xml:space="preserve"> Score points obtained</t>
  </si>
  <si>
    <t>symptoms</t>
  </si>
  <si>
    <t>ABE Initiative</t>
  </si>
  <si>
    <t>Jan</t>
    <phoneticPr fontId="8"/>
  </si>
  <si>
    <t>Male</t>
    <phoneticPr fontId="8"/>
  </si>
  <si>
    <t>Afghanistan</t>
    <phoneticPr fontId="8"/>
  </si>
  <si>
    <t>AF</t>
  </si>
  <si>
    <t>+1</t>
    <phoneticPr fontId="8"/>
  </si>
  <si>
    <t>Canada/United States/United States Minor Outlying Is.</t>
    <phoneticPr fontId="8"/>
  </si>
  <si>
    <t>TOEFL iBT</t>
  </si>
  <si>
    <t>A</t>
    <phoneticPr fontId="8"/>
  </si>
  <si>
    <t>Private（profit）</t>
    <phoneticPr fontId="8"/>
  </si>
  <si>
    <t>NGO/Private(non-profit)</t>
  </si>
  <si>
    <t>No relationship</t>
  </si>
  <si>
    <t>Father</t>
  </si>
  <si>
    <t>Primary Education</t>
  </si>
  <si>
    <t>Yes</t>
  </si>
  <si>
    <t>Full</t>
  </si>
  <si>
    <t>Excellent</t>
    <phoneticPr fontId="8"/>
  </si>
  <si>
    <t>Waiting score</t>
    <phoneticPr fontId="8"/>
  </si>
  <si>
    <t>Cough</t>
  </si>
  <si>
    <t>(Africa) SDGs Global Leader</t>
  </si>
  <si>
    <t>Feb</t>
    <phoneticPr fontId="8"/>
  </si>
  <si>
    <t>Female</t>
    <phoneticPr fontId="8"/>
  </si>
  <si>
    <t>Albania</t>
  </si>
  <si>
    <t>AL</t>
  </si>
  <si>
    <t>+7</t>
    <phoneticPr fontId="8"/>
  </si>
  <si>
    <t>Kazakhstan/Russian Federation</t>
    <phoneticPr fontId="8"/>
  </si>
  <si>
    <t>B</t>
    <phoneticPr fontId="8"/>
  </si>
  <si>
    <t>Local Government</t>
  </si>
  <si>
    <t>Self-employed</t>
  </si>
  <si>
    <t>the Military, an active military personnel or a military personnel listed in the muster roll/military register</t>
  </si>
  <si>
    <t>Mother</t>
  </si>
  <si>
    <t>Lower Secondary Education</t>
  </si>
  <si>
    <t>No</t>
  </si>
  <si>
    <t>Part</t>
  </si>
  <si>
    <t>Good</t>
    <phoneticPr fontId="8"/>
  </si>
  <si>
    <t>See above</t>
    <phoneticPr fontId="8"/>
  </si>
  <si>
    <t>Sputum expectoration</t>
    <phoneticPr fontId="8"/>
  </si>
  <si>
    <t>(East and Central Asia) SDGs Global Leader</t>
  </si>
  <si>
    <t>Mar</t>
    <phoneticPr fontId="8"/>
  </si>
  <si>
    <t>Rather not say</t>
  </si>
  <si>
    <t>Algeria</t>
  </si>
  <si>
    <t>DZ</t>
  </si>
  <si>
    <t>+20</t>
    <phoneticPr fontId="8"/>
  </si>
  <si>
    <t>Egypt</t>
  </si>
  <si>
    <t>IELTS</t>
  </si>
  <si>
    <t>C_</t>
    <phoneticPr fontId="8"/>
  </si>
  <si>
    <t>Public Enterprise</t>
  </si>
  <si>
    <t>Fresh Graduate</t>
  </si>
  <si>
    <t>an organization affiliated with the Military, or a personnel who does not belong to the military at present but is listed in the muster roll/military register</t>
  </si>
  <si>
    <t>Husband</t>
  </si>
  <si>
    <t>Upper Secondary Education</t>
  </si>
  <si>
    <t>C</t>
    <phoneticPr fontId="8"/>
  </si>
  <si>
    <t>Fair</t>
    <phoneticPr fontId="8"/>
  </si>
  <si>
    <t>N/A</t>
    <phoneticPr fontId="8"/>
  </si>
  <si>
    <t>Hemoptysis</t>
  </si>
  <si>
    <t>Apr</t>
    <phoneticPr fontId="8"/>
  </si>
  <si>
    <t>American Samoa</t>
  </si>
  <si>
    <t>AS</t>
  </si>
  <si>
    <t>+27</t>
    <phoneticPr fontId="8"/>
  </si>
  <si>
    <t>South Africa</t>
  </si>
  <si>
    <t>Duolingo</t>
    <phoneticPr fontId="8"/>
  </si>
  <si>
    <t>D</t>
    <phoneticPr fontId="8"/>
  </si>
  <si>
    <t>Unemployed</t>
  </si>
  <si>
    <t>the Department or the Ministry of Defense, an organization affiliated with the Ministry of Defense, or staff of the Ministry of Defense</t>
  </si>
  <si>
    <t>Wife</t>
  </si>
  <si>
    <t>Higher Education</t>
  </si>
  <si>
    <t>Poor</t>
    <phoneticPr fontId="8"/>
  </si>
  <si>
    <t>Night sweats</t>
  </si>
  <si>
    <t>(Middle East and Europe) SDGs Global Leader</t>
  </si>
  <si>
    <t>May</t>
    <phoneticPr fontId="8"/>
  </si>
  <si>
    <t>Andorra</t>
  </si>
  <si>
    <t>AD</t>
  </si>
  <si>
    <t>+30</t>
    <phoneticPr fontId="8"/>
  </si>
  <si>
    <t>Greece</t>
  </si>
  <si>
    <t>Others</t>
  </si>
  <si>
    <t>an civilian organization but with military personnel or a military division within the organization</t>
  </si>
  <si>
    <t>Brother</t>
  </si>
  <si>
    <t>Weight loss</t>
  </si>
  <si>
    <t xml:space="preserve">(Pacific Islands) SDGs Global Leader </t>
  </si>
  <si>
    <t>Jun</t>
    <phoneticPr fontId="8"/>
  </si>
  <si>
    <t>Angola</t>
  </si>
  <si>
    <t>AO</t>
  </si>
  <si>
    <t>+31</t>
    <phoneticPr fontId="8"/>
  </si>
  <si>
    <t>Netherlands</t>
  </si>
  <si>
    <t>To be taken</t>
    <phoneticPr fontId="8"/>
  </si>
  <si>
    <t>an organization which will be affiliated with or under the control of the Military in times of emergency as specified clearly in its organic law/law of establishment</t>
  </si>
  <si>
    <t>Sister</t>
  </si>
  <si>
    <t>Fever</t>
  </si>
  <si>
    <t>Jul</t>
    <phoneticPr fontId="8"/>
  </si>
  <si>
    <t>Anguilla</t>
  </si>
  <si>
    <t>AI</t>
  </si>
  <si>
    <t>+32</t>
    <phoneticPr fontId="8"/>
  </si>
  <si>
    <t>Belgium</t>
  </si>
  <si>
    <t>Not decided</t>
    <phoneticPr fontId="8"/>
  </si>
  <si>
    <t>Uncle</t>
  </si>
  <si>
    <t xml:space="preserve">(Southeast Asia) SDGs Global Leader </t>
  </si>
  <si>
    <t>Aug</t>
    <phoneticPr fontId="8"/>
  </si>
  <si>
    <t>Antarctica</t>
    <phoneticPr fontId="8"/>
  </si>
  <si>
    <t>AQ</t>
  </si>
  <si>
    <t>+33</t>
    <phoneticPr fontId="8"/>
  </si>
  <si>
    <t>France</t>
  </si>
  <si>
    <t>Aunt</t>
  </si>
  <si>
    <t>Sep</t>
    <phoneticPr fontId="8"/>
  </si>
  <si>
    <t>Antigua and Barbuda</t>
    <phoneticPr fontId="8"/>
  </si>
  <si>
    <t>AG</t>
  </si>
  <si>
    <t>+34</t>
    <phoneticPr fontId="8"/>
  </si>
  <si>
    <t>Spain</t>
  </si>
  <si>
    <t>Son</t>
  </si>
  <si>
    <t>Oct</t>
    <phoneticPr fontId="8"/>
  </si>
  <si>
    <t>Argentina</t>
  </si>
  <si>
    <t>AR</t>
  </si>
  <si>
    <t>+36</t>
    <phoneticPr fontId="8"/>
  </si>
  <si>
    <t>Hungary</t>
  </si>
  <si>
    <t>Daughter</t>
  </si>
  <si>
    <t>Nov</t>
    <phoneticPr fontId="8"/>
  </si>
  <si>
    <t>Armenia</t>
  </si>
  <si>
    <t>AM</t>
  </si>
  <si>
    <t>+39</t>
    <phoneticPr fontId="8"/>
  </si>
  <si>
    <t>Italy</t>
  </si>
  <si>
    <t>Cousin</t>
  </si>
  <si>
    <t>Dec</t>
    <phoneticPr fontId="8"/>
  </si>
  <si>
    <t>Aruba</t>
  </si>
  <si>
    <t>AW</t>
  </si>
  <si>
    <t>+40</t>
    <phoneticPr fontId="8"/>
  </si>
  <si>
    <t>Romania</t>
    <phoneticPr fontId="8"/>
  </si>
  <si>
    <t>Australia</t>
  </si>
  <si>
    <t>AU</t>
  </si>
  <si>
    <t>+41</t>
    <phoneticPr fontId="8"/>
  </si>
  <si>
    <t>Switzerland</t>
  </si>
  <si>
    <t>DB用
誕生日</t>
    <rPh sb="2" eb="3">
      <t>ヨウ</t>
    </rPh>
    <rPh sb="4" eb="7">
      <t>タンジョウビ</t>
    </rPh>
    <phoneticPr fontId="8"/>
  </si>
  <si>
    <t>Austria</t>
  </si>
  <si>
    <t>AT</t>
  </si>
  <si>
    <t>+43</t>
    <phoneticPr fontId="8"/>
  </si>
  <si>
    <t>DB用
英語</t>
    <rPh sb="2" eb="3">
      <t>ヨウ</t>
    </rPh>
    <rPh sb="4" eb="6">
      <t>エイゴ</t>
    </rPh>
    <phoneticPr fontId="8"/>
  </si>
  <si>
    <t>Azerbaijan</t>
    <phoneticPr fontId="8"/>
  </si>
  <si>
    <t>AZ</t>
  </si>
  <si>
    <t>+44</t>
    <phoneticPr fontId="8"/>
  </si>
  <si>
    <t>United Kingdom</t>
  </si>
  <si>
    <t>Bahamas</t>
  </si>
  <si>
    <t>BS</t>
  </si>
  <si>
    <t>+45</t>
    <phoneticPr fontId="8"/>
  </si>
  <si>
    <t>Denmark</t>
  </si>
  <si>
    <t>Bahrain</t>
  </si>
  <si>
    <t>BH</t>
  </si>
  <si>
    <t>+46</t>
    <phoneticPr fontId="8"/>
  </si>
  <si>
    <t>Sweden</t>
  </si>
  <si>
    <t>Bangladesh</t>
  </si>
  <si>
    <t>BD</t>
  </si>
  <si>
    <t>+47</t>
    <phoneticPr fontId="8"/>
  </si>
  <si>
    <t>Bouvet Island/Norway/Svalbard and Jan Mayen</t>
    <phoneticPr fontId="8"/>
  </si>
  <si>
    <t>Barbados</t>
  </si>
  <si>
    <t>BB</t>
  </si>
  <si>
    <t>+48</t>
    <phoneticPr fontId="8"/>
  </si>
  <si>
    <t>Poland</t>
  </si>
  <si>
    <t>Belarus</t>
  </si>
  <si>
    <t>BY</t>
  </si>
  <si>
    <t>+49</t>
    <phoneticPr fontId="8"/>
  </si>
  <si>
    <t>Germany</t>
  </si>
  <si>
    <t>BE</t>
  </si>
  <si>
    <t>+51</t>
    <phoneticPr fontId="8"/>
  </si>
  <si>
    <t>Peru</t>
  </si>
  <si>
    <t>Belize</t>
  </si>
  <si>
    <t>BZ</t>
  </si>
  <si>
    <t>+52</t>
    <phoneticPr fontId="8"/>
  </si>
  <si>
    <t>Mexico</t>
    <phoneticPr fontId="8"/>
  </si>
  <si>
    <t>Benin</t>
  </si>
  <si>
    <t>BJ</t>
  </si>
  <si>
    <t>+53</t>
    <phoneticPr fontId="8"/>
  </si>
  <si>
    <t>Cuba</t>
  </si>
  <si>
    <t>Bermuda</t>
  </si>
  <si>
    <t>BM</t>
  </si>
  <si>
    <t>+54</t>
    <phoneticPr fontId="8"/>
  </si>
  <si>
    <t>Bhutan</t>
  </si>
  <si>
    <t>BT</t>
  </si>
  <si>
    <t>+55</t>
    <phoneticPr fontId="8"/>
  </si>
  <si>
    <t>Bolivia</t>
    <phoneticPr fontId="8"/>
  </si>
  <si>
    <t>BO</t>
  </si>
  <si>
    <t>+56</t>
    <phoneticPr fontId="8"/>
  </si>
  <si>
    <t>Chile</t>
  </si>
  <si>
    <t>Bonaire, Sint Eustatius and Saba</t>
    <phoneticPr fontId="8"/>
  </si>
  <si>
    <t>BQ</t>
  </si>
  <si>
    <t>+57</t>
    <phoneticPr fontId="8"/>
  </si>
  <si>
    <t>Colombia</t>
  </si>
  <si>
    <t>Bosnia and Herzegovina</t>
    <phoneticPr fontId="8"/>
  </si>
  <si>
    <t>BA</t>
  </si>
  <si>
    <t>+58</t>
    <phoneticPr fontId="8"/>
  </si>
  <si>
    <t>Venezuela</t>
  </si>
  <si>
    <t>Botswana</t>
  </si>
  <si>
    <t>BW</t>
  </si>
  <si>
    <t>+60</t>
    <phoneticPr fontId="8"/>
  </si>
  <si>
    <t>Malaysia</t>
  </si>
  <si>
    <t>Bouvet Island</t>
    <phoneticPr fontId="8"/>
  </si>
  <si>
    <t>BV</t>
  </si>
  <si>
    <t>+61</t>
    <phoneticPr fontId="8"/>
  </si>
  <si>
    <t>Australia/Christmas Island/Cocos (Keeling) Islands</t>
    <phoneticPr fontId="8"/>
  </si>
  <si>
    <t>+62</t>
    <phoneticPr fontId="8"/>
  </si>
  <si>
    <t>Indonesia</t>
  </si>
  <si>
    <t>British Indian Ocean Territory</t>
    <phoneticPr fontId="8"/>
  </si>
  <si>
    <t>IO</t>
  </si>
  <si>
    <t>+63</t>
    <phoneticPr fontId="8"/>
  </si>
  <si>
    <t>Philippines</t>
  </si>
  <si>
    <t>Brunei Darussalam</t>
    <phoneticPr fontId="8"/>
  </si>
  <si>
    <t>BN</t>
  </si>
  <si>
    <t>+64</t>
    <phoneticPr fontId="8"/>
  </si>
  <si>
    <t>New Zealand</t>
  </si>
  <si>
    <t>Bulgaria</t>
  </si>
  <si>
    <t>BG</t>
  </si>
  <si>
    <t>+65</t>
    <phoneticPr fontId="8"/>
  </si>
  <si>
    <t>Singapore</t>
  </si>
  <si>
    <t>Burkina Faso</t>
  </si>
  <si>
    <t>BF</t>
  </si>
  <si>
    <t>+66</t>
    <phoneticPr fontId="8"/>
  </si>
  <si>
    <t>Thailand</t>
  </si>
  <si>
    <t>Burundi</t>
  </si>
  <si>
    <t>BI</t>
  </si>
  <si>
    <t>+81</t>
    <phoneticPr fontId="8"/>
  </si>
  <si>
    <t>Japan</t>
  </si>
  <si>
    <t>Cambodia</t>
  </si>
  <si>
    <t>KH</t>
  </si>
  <si>
    <t>+82</t>
    <phoneticPr fontId="8"/>
  </si>
  <si>
    <t>South Korea</t>
  </si>
  <si>
    <t>Cameroon</t>
  </si>
  <si>
    <t>CM</t>
  </si>
  <si>
    <t>+84</t>
    <phoneticPr fontId="8"/>
  </si>
  <si>
    <t>Viet Nam</t>
  </si>
  <si>
    <t>Canada</t>
  </si>
  <si>
    <t>CA</t>
  </si>
  <si>
    <t>+86</t>
    <phoneticPr fontId="8"/>
  </si>
  <si>
    <t>China</t>
  </si>
  <si>
    <t>Cape Verde</t>
  </si>
  <si>
    <t>CV</t>
  </si>
  <si>
    <t>+90</t>
    <phoneticPr fontId="8"/>
  </si>
  <si>
    <t>Turkey</t>
  </si>
  <si>
    <t>Cayman Islands</t>
  </si>
  <si>
    <t>KY</t>
  </si>
  <si>
    <t>+91</t>
    <phoneticPr fontId="8"/>
  </si>
  <si>
    <t>India</t>
  </si>
  <si>
    <t>Central African Republic</t>
    <phoneticPr fontId="8"/>
  </si>
  <si>
    <t>CF</t>
  </si>
  <si>
    <t>+92</t>
    <phoneticPr fontId="8"/>
  </si>
  <si>
    <t>Pakistan</t>
  </si>
  <si>
    <t>Chad</t>
  </si>
  <si>
    <t>TD</t>
  </si>
  <si>
    <t>+93</t>
    <phoneticPr fontId="8"/>
  </si>
  <si>
    <t>Afghanistan</t>
  </si>
  <si>
    <t>CL</t>
  </si>
  <si>
    <t>+94</t>
    <phoneticPr fontId="8"/>
  </si>
  <si>
    <t>Sri Lanka</t>
  </si>
  <si>
    <t>CN</t>
  </si>
  <si>
    <t>+95</t>
    <phoneticPr fontId="8"/>
  </si>
  <si>
    <t>Myanmar</t>
  </si>
  <si>
    <t>Christmas Island</t>
    <phoneticPr fontId="8"/>
  </si>
  <si>
    <t>CX</t>
  </si>
  <si>
    <t>+98</t>
    <phoneticPr fontId="8"/>
  </si>
  <si>
    <t>Iran</t>
  </si>
  <si>
    <t>Cocos (Keeling) Islands</t>
    <phoneticPr fontId="8"/>
  </si>
  <si>
    <t>CC</t>
  </si>
  <si>
    <t>+211</t>
    <phoneticPr fontId="8"/>
  </si>
  <si>
    <t>South Sudan</t>
  </si>
  <si>
    <t>CO</t>
  </si>
  <si>
    <t>+212</t>
    <phoneticPr fontId="8"/>
  </si>
  <si>
    <t>Morocco/Western Sahara</t>
    <phoneticPr fontId="8"/>
  </si>
  <si>
    <t>Comoros</t>
  </si>
  <si>
    <t>KM</t>
  </si>
  <si>
    <t>+213</t>
    <phoneticPr fontId="8"/>
  </si>
  <si>
    <t>Congo</t>
    <phoneticPr fontId="8"/>
  </si>
  <si>
    <t>CG</t>
  </si>
  <si>
    <t>+216</t>
    <phoneticPr fontId="8"/>
  </si>
  <si>
    <t>Tunisia</t>
  </si>
  <si>
    <t>Congo, DR</t>
    <phoneticPr fontId="8"/>
  </si>
  <si>
    <t>CD</t>
  </si>
  <si>
    <t>+218</t>
    <phoneticPr fontId="8"/>
  </si>
  <si>
    <t>Libya</t>
  </si>
  <si>
    <t>Cook Islands</t>
  </si>
  <si>
    <t>CK</t>
  </si>
  <si>
    <t>+220</t>
    <phoneticPr fontId="8"/>
  </si>
  <si>
    <t>Gambia</t>
  </si>
  <si>
    <t>Costa Rica</t>
  </si>
  <si>
    <t>CR</t>
  </si>
  <si>
    <t>+221</t>
    <phoneticPr fontId="8"/>
  </si>
  <si>
    <t>Senegal</t>
  </si>
  <si>
    <t>Croatia</t>
  </si>
  <si>
    <t>HR</t>
  </si>
  <si>
    <t>+222</t>
    <phoneticPr fontId="8"/>
  </si>
  <si>
    <t>Mauritania</t>
  </si>
  <si>
    <t>CU</t>
  </si>
  <si>
    <t>+223</t>
    <phoneticPr fontId="8"/>
  </si>
  <si>
    <t>Mali</t>
  </si>
  <si>
    <t>Curacao</t>
    <phoneticPr fontId="8"/>
  </si>
  <si>
    <t>CW</t>
  </si>
  <si>
    <t>+224</t>
    <phoneticPr fontId="8"/>
  </si>
  <si>
    <t>Guinea</t>
  </si>
  <si>
    <t>Cyprus</t>
  </si>
  <si>
    <t>CY</t>
  </si>
  <si>
    <t>+225</t>
    <phoneticPr fontId="8"/>
  </si>
  <si>
    <t>Ivory Coast (Côte d'Ivoire)</t>
  </si>
  <si>
    <t>Czech Republic</t>
  </si>
  <si>
    <t>CZ</t>
  </si>
  <si>
    <t>+226</t>
    <phoneticPr fontId="8"/>
  </si>
  <si>
    <t>DK</t>
  </si>
  <si>
    <t>+227</t>
    <phoneticPr fontId="8"/>
  </si>
  <si>
    <t>Niger</t>
  </si>
  <si>
    <t>Djibouti</t>
  </si>
  <si>
    <t>DJ</t>
  </si>
  <si>
    <t>+228</t>
    <phoneticPr fontId="8"/>
  </si>
  <si>
    <t>Togo</t>
  </si>
  <si>
    <t>Dominica</t>
  </si>
  <si>
    <t>DM</t>
  </si>
  <si>
    <t>+229</t>
    <phoneticPr fontId="8"/>
  </si>
  <si>
    <t>Dominican Republic</t>
  </si>
  <si>
    <t>DO</t>
  </si>
  <si>
    <t>+230</t>
    <phoneticPr fontId="8"/>
  </si>
  <si>
    <t>Mauritius</t>
  </si>
  <si>
    <t>Ecuador</t>
  </si>
  <si>
    <t>EC</t>
  </si>
  <si>
    <t>+231</t>
    <phoneticPr fontId="8"/>
  </si>
  <si>
    <t>Liberia</t>
  </si>
  <si>
    <t>EG</t>
  </si>
  <si>
    <t>+232</t>
    <phoneticPr fontId="8"/>
  </si>
  <si>
    <t>Sierra Leone</t>
  </si>
  <si>
    <t>El Salvador</t>
  </si>
  <si>
    <t>SV</t>
  </si>
  <si>
    <t>+233</t>
    <phoneticPr fontId="8"/>
  </si>
  <si>
    <t>Ghana</t>
  </si>
  <si>
    <t>Equatorial Guinea</t>
  </si>
  <si>
    <t>GQ</t>
  </si>
  <si>
    <t>+234</t>
    <phoneticPr fontId="8"/>
  </si>
  <si>
    <t>Nigeria</t>
  </si>
  <si>
    <t>Eritrea</t>
  </si>
  <si>
    <t>ER</t>
  </si>
  <si>
    <t>+235</t>
    <phoneticPr fontId="8"/>
  </si>
  <si>
    <t>Estonia</t>
  </si>
  <si>
    <t>EE</t>
  </si>
  <si>
    <t>+236</t>
    <phoneticPr fontId="8"/>
  </si>
  <si>
    <t>Central African Republic</t>
  </si>
  <si>
    <t>Eswatini</t>
    <phoneticPr fontId="8"/>
  </si>
  <si>
    <t>SZ</t>
  </si>
  <si>
    <t>+237</t>
    <phoneticPr fontId="8"/>
  </si>
  <si>
    <t>Ethiopia</t>
  </si>
  <si>
    <t>ET</t>
  </si>
  <si>
    <t>+238</t>
    <phoneticPr fontId="8"/>
  </si>
  <si>
    <t>Falkland Islands (Malvinas)</t>
    <phoneticPr fontId="8"/>
  </si>
  <si>
    <t>FK</t>
  </si>
  <si>
    <t>+239</t>
    <phoneticPr fontId="8"/>
  </si>
  <si>
    <t>Sao Tome and Principe</t>
  </si>
  <si>
    <t>Faroe Islands</t>
  </si>
  <si>
    <t>FO</t>
  </si>
  <si>
    <t>+240</t>
    <phoneticPr fontId="8"/>
  </si>
  <si>
    <t>Fiji</t>
  </si>
  <si>
    <t>FJ</t>
  </si>
  <si>
    <t>+241</t>
    <phoneticPr fontId="8"/>
  </si>
  <si>
    <t>Gabon</t>
  </si>
  <si>
    <t>Finland</t>
  </si>
  <si>
    <t>FI</t>
  </si>
  <si>
    <t>+242</t>
    <phoneticPr fontId="8"/>
  </si>
  <si>
    <t>Congo</t>
  </si>
  <si>
    <t>FR</t>
  </si>
  <si>
    <t>+243</t>
    <phoneticPr fontId="8"/>
  </si>
  <si>
    <t>Congo, DR</t>
  </si>
  <si>
    <t>French Guiana</t>
  </si>
  <si>
    <t>GF</t>
  </si>
  <si>
    <t>+244</t>
    <phoneticPr fontId="8"/>
  </si>
  <si>
    <t>French Polynesia</t>
  </si>
  <si>
    <t>PF</t>
  </si>
  <si>
    <t>+245</t>
    <phoneticPr fontId="8"/>
  </si>
  <si>
    <t>Guinea-Bissau</t>
  </si>
  <si>
    <t>French Southern Territories</t>
    <phoneticPr fontId="8"/>
  </si>
  <si>
    <t>TF</t>
  </si>
  <si>
    <t>+246</t>
    <phoneticPr fontId="8"/>
  </si>
  <si>
    <t>British Indian Ocean Territory</t>
  </si>
  <si>
    <t>GA</t>
  </si>
  <si>
    <t>+248</t>
    <phoneticPr fontId="8"/>
  </si>
  <si>
    <t>Seychelles</t>
  </si>
  <si>
    <t>GM</t>
  </si>
  <si>
    <t>+249</t>
    <phoneticPr fontId="8"/>
  </si>
  <si>
    <t>Sudan</t>
  </si>
  <si>
    <t>Georgia</t>
  </si>
  <si>
    <t>GE</t>
  </si>
  <si>
    <t>+250</t>
    <phoneticPr fontId="8"/>
  </si>
  <si>
    <t>Rwanda</t>
  </si>
  <si>
    <t>DE</t>
  </si>
  <si>
    <t>+251</t>
    <phoneticPr fontId="8"/>
  </si>
  <si>
    <t>GH</t>
  </si>
  <si>
    <t>+252</t>
    <phoneticPr fontId="8"/>
  </si>
  <si>
    <t>Somalia</t>
  </si>
  <si>
    <t>Gibraltar</t>
  </si>
  <si>
    <t>GI</t>
  </si>
  <si>
    <t>+253</t>
    <phoneticPr fontId="8"/>
  </si>
  <si>
    <t>GR</t>
  </si>
  <si>
    <t>+254</t>
    <phoneticPr fontId="8"/>
  </si>
  <si>
    <t>Kenya</t>
  </si>
  <si>
    <t>Greenland</t>
  </si>
  <si>
    <t>GL</t>
  </si>
  <si>
    <t>+255</t>
    <phoneticPr fontId="8"/>
  </si>
  <si>
    <t>Tanzania</t>
  </si>
  <si>
    <t>Grenada</t>
  </si>
  <si>
    <t>GD</t>
  </si>
  <si>
    <t>+256</t>
    <phoneticPr fontId="8"/>
  </si>
  <si>
    <t>Uganda</t>
  </si>
  <si>
    <t>Guadeloupe</t>
  </si>
  <si>
    <t>GP</t>
  </si>
  <si>
    <t>+257</t>
    <phoneticPr fontId="8"/>
  </si>
  <si>
    <t>Guam</t>
  </si>
  <si>
    <t>GU</t>
  </si>
  <si>
    <t>+258</t>
    <phoneticPr fontId="8"/>
  </si>
  <si>
    <t>Mozambique</t>
  </si>
  <si>
    <t>Guatemala</t>
  </si>
  <si>
    <t>GT</t>
  </si>
  <si>
    <t>+260</t>
    <phoneticPr fontId="8"/>
  </si>
  <si>
    <t>Zambia</t>
  </si>
  <si>
    <t>Guernsey</t>
    <phoneticPr fontId="8"/>
  </si>
  <si>
    <t>GG</t>
  </si>
  <si>
    <t>+261</t>
    <phoneticPr fontId="8"/>
  </si>
  <si>
    <t>Madagascar</t>
  </si>
  <si>
    <t>GN</t>
  </si>
  <si>
    <t>+262</t>
    <phoneticPr fontId="8"/>
  </si>
  <si>
    <t>French Southern Territories/Mayotte/Reunion</t>
    <phoneticPr fontId="8"/>
  </si>
  <si>
    <t>Guinea-Bissau</t>
    <phoneticPr fontId="8"/>
  </si>
  <si>
    <t>GW</t>
  </si>
  <si>
    <t>+263</t>
    <phoneticPr fontId="8"/>
  </si>
  <si>
    <t>Zimbabwe</t>
  </si>
  <si>
    <t>Guyana</t>
  </si>
  <si>
    <t>GY</t>
  </si>
  <si>
    <t>+264</t>
    <phoneticPr fontId="8"/>
  </si>
  <si>
    <t>Namibia</t>
  </si>
  <si>
    <t>Haiti</t>
  </si>
  <si>
    <t>HT</t>
  </si>
  <si>
    <t>+265</t>
    <phoneticPr fontId="8"/>
  </si>
  <si>
    <t>Malawi</t>
  </si>
  <si>
    <t>Heard Island and McDonald Islands</t>
    <phoneticPr fontId="8"/>
  </si>
  <si>
    <t>HM</t>
  </si>
  <si>
    <t>+266</t>
    <phoneticPr fontId="8"/>
  </si>
  <si>
    <t>Lesotho</t>
  </si>
  <si>
    <t>Holy See (Vatican City State)</t>
    <phoneticPr fontId="8"/>
  </si>
  <si>
    <t>VA</t>
  </si>
  <si>
    <t>+267</t>
    <phoneticPr fontId="8"/>
  </si>
  <si>
    <t>Honduras</t>
  </si>
  <si>
    <t>HN</t>
  </si>
  <si>
    <t>+268</t>
    <phoneticPr fontId="8"/>
  </si>
  <si>
    <t>Eswatini</t>
  </si>
  <si>
    <t>Hong Kong</t>
  </si>
  <si>
    <t>HK</t>
  </si>
  <si>
    <t>+269</t>
    <phoneticPr fontId="8"/>
  </si>
  <si>
    <t>HU</t>
  </si>
  <si>
    <t>+291</t>
    <phoneticPr fontId="8"/>
  </si>
  <si>
    <t>Iceland</t>
  </si>
  <si>
    <t>IS</t>
  </si>
  <si>
    <t>+297</t>
    <phoneticPr fontId="8"/>
  </si>
  <si>
    <t>IN</t>
  </si>
  <si>
    <t>+298</t>
    <phoneticPr fontId="8"/>
  </si>
  <si>
    <t>ID</t>
  </si>
  <si>
    <t>+299</t>
    <phoneticPr fontId="8"/>
  </si>
  <si>
    <t>IR</t>
  </si>
  <si>
    <t>+350</t>
    <phoneticPr fontId="8"/>
  </si>
  <si>
    <t>Iraq</t>
  </si>
  <si>
    <t>IQ</t>
  </si>
  <si>
    <t>+351</t>
    <phoneticPr fontId="8"/>
  </si>
  <si>
    <t>Portugal</t>
  </si>
  <si>
    <t>Ireland</t>
  </si>
  <si>
    <t>IE</t>
  </si>
  <si>
    <t>+352</t>
    <phoneticPr fontId="8"/>
  </si>
  <si>
    <t>Luxembourg</t>
  </si>
  <si>
    <t>Isle of Man</t>
    <phoneticPr fontId="8"/>
  </si>
  <si>
    <t>IM</t>
  </si>
  <si>
    <t>+353</t>
    <phoneticPr fontId="8"/>
  </si>
  <si>
    <t>Israel</t>
  </si>
  <si>
    <t>IL</t>
  </si>
  <si>
    <t>+354</t>
    <phoneticPr fontId="8"/>
  </si>
  <si>
    <t>IT</t>
  </si>
  <si>
    <t>+355</t>
    <phoneticPr fontId="8"/>
  </si>
  <si>
    <t>Ivory Coast (Côte d'Ivoire)</t>
    <phoneticPr fontId="8"/>
  </si>
  <si>
    <t>CI</t>
  </si>
  <si>
    <t>+356</t>
    <phoneticPr fontId="8"/>
  </si>
  <si>
    <t>Malta</t>
  </si>
  <si>
    <t>Jamaica</t>
  </si>
  <si>
    <t>JM</t>
  </si>
  <si>
    <t>+357</t>
    <phoneticPr fontId="8"/>
  </si>
  <si>
    <t>JP</t>
  </si>
  <si>
    <t>+358</t>
    <phoneticPr fontId="8"/>
  </si>
  <si>
    <t>Jersey</t>
    <phoneticPr fontId="8"/>
  </si>
  <si>
    <t>JE</t>
  </si>
  <si>
    <t>+359</t>
    <phoneticPr fontId="8"/>
  </si>
  <si>
    <t>Jordan</t>
  </si>
  <si>
    <t>JO</t>
  </si>
  <si>
    <t>+370</t>
    <phoneticPr fontId="8"/>
  </si>
  <si>
    <t>Lithuania</t>
  </si>
  <si>
    <t>Kazakhstan</t>
    <phoneticPr fontId="8"/>
  </si>
  <si>
    <t>KZ</t>
    <phoneticPr fontId="8"/>
  </si>
  <si>
    <t>+371</t>
    <phoneticPr fontId="8"/>
  </si>
  <si>
    <t>Latvia</t>
  </si>
  <si>
    <t>Kenya</t>
    <phoneticPr fontId="8"/>
  </si>
  <si>
    <t>KE</t>
  </si>
  <si>
    <t>+372</t>
    <phoneticPr fontId="8"/>
  </si>
  <si>
    <t>Kiribati</t>
  </si>
  <si>
    <t>KI</t>
  </si>
  <si>
    <t>+373</t>
    <phoneticPr fontId="8"/>
  </si>
  <si>
    <t>Moldova</t>
  </si>
  <si>
    <t>Korea</t>
    <phoneticPr fontId="8"/>
  </si>
  <si>
    <t>KR</t>
  </si>
  <si>
    <t>+374</t>
    <phoneticPr fontId="8"/>
  </si>
  <si>
    <t>Kosovo</t>
    <phoneticPr fontId="8"/>
  </si>
  <si>
    <t>XK</t>
  </si>
  <si>
    <t>+375</t>
    <phoneticPr fontId="8"/>
  </si>
  <si>
    <t>Kuwait</t>
  </si>
  <si>
    <t>KW</t>
  </si>
  <si>
    <t>+376</t>
    <phoneticPr fontId="8"/>
  </si>
  <si>
    <t>Kyrgyz Republic</t>
    <phoneticPr fontId="8"/>
  </si>
  <si>
    <t>KG</t>
    <phoneticPr fontId="8"/>
  </si>
  <si>
    <t>+377</t>
    <phoneticPr fontId="8"/>
  </si>
  <si>
    <t>Monaco</t>
  </si>
  <si>
    <t>Lao People's Democratic Republic</t>
    <phoneticPr fontId="8"/>
  </si>
  <si>
    <t>LA</t>
  </si>
  <si>
    <t>+378</t>
    <phoneticPr fontId="8"/>
  </si>
  <si>
    <t>San Marino</t>
  </si>
  <si>
    <t>LV</t>
  </si>
  <si>
    <t>+379</t>
    <phoneticPr fontId="8"/>
  </si>
  <si>
    <t>Holy See (Vatican City State)</t>
  </si>
  <si>
    <t>Lebanon</t>
  </si>
  <si>
    <t>LB</t>
  </si>
  <si>
    <t>+380</t>
    <phoneticPr fontId="8"/>
  </si>
  <si>
    <t>Ukraine</t>
  </si>
  <si>
    <t>LS</t>
  </si>
  <si>
    <t>+381</t>
    <phoneticPr fontId="8"/>
  </si>
  <si>
    <t>Serbia</t>
  </si>
  <si>
    <t>LR</t>
  </si>
  <si>
    <t>+382</t>
    <phoneticPr fontId="8"/>
  </si>
  <si>
    <t>Montenegro</t>
  </si>
  <si>
    <t>LY</t>
  </si>
  <si>
    <t>+383</t>
    <phoneticPr fontId="8"/>
  </si>
  <si>
    <t>Kosovo</t>
  </si>
  <si>
    <t>Liechtenstein</t>
  </si>
  <si>
    <t>LI</t>
  </si>
  <si>
    <t>+385</t>
    <phoneticPr fontId="8"/>
  </si>
  <si>
    <t>LT</t>
  </si>
  <si>
    <t>+386</t>
    <phoneticPr fontId="8"/>
  </si>
  <si>
    <t>Slovenia</t>
  </si>
  <si>
    <t>LU</t>
  </si>
  <si>
    <t>+387</t>
    <phoneticPr fontId="8"/>
  </si>
  <si>
    <t>Bosnia and Herzegovina</t>
  </si>
  <si>
    <t>Macao</t>
  </si>
  <si>
    <t>MO</t>
  </si>
  <si>
    <t>+389</t>
    <phoneticPr fontId="8"/>
  </si>
  <si>
    <t>North Macedonia</t>
  </si>
  <si>
    <t>North Macedonia</t>
    <phoneticPr fontId="8"/>
  </si>
  <si>
    <t>MK</t>
    <phoneticPr fontId="8"/>
  </si>
  <si>
    <t>+420</t>
    <phoneticPr fontId="8"/>
  </si>
  <si>
    <t>MG</t>
  </si>
  <si>
    <t>+421</t>
    <phoneticPr fontId="8"/>
  </si>
  <si>
    <t>Slovakia</t>
  </si>
  <si>
    <t>MW</t>
  </si>
  <si>
    <t>+423</t>
    <phoneticPr fontId="8"/>
  </si>
  <si>
    <t>MY</t>
  </si>
  <si>
    <t>+500</t>
    <phoneticPr fontId="8"/>
  </si>
  <si>
    <t>Falkland Islands (Malvinas)/Sou. Georgia and the Sou. Sandwich Is.</t>
    <phoneticPr fontId="8"/>
  </si>
  <si>
    <t>Maldives</t>
  </si>
  <si>
    <t>MV</t>
  </si>
  <si>
    <t>+501</t>
    <phoneticPr fontId="8"/>
  </si>
  <si>
    <t>ML</t>
  </si>
  <si>
    <t>+502</t>
    <phoneticPr fontId="8"/>
  </si>
  <si>
    <t>MT</t>
  </si>
  <si>
    <t>+503</t>
    <phoneticPr fontId="8"/>
  </si>
  <si>
    <t>Marshall Islands</t>
    <phoneticPr fontId="8"/>
  </si>
  <si>
    <t>MH</t>
  </si>
  <si>
    <t>+504</t>
    <phoneticPr fontId="8"/>
  </si>
  <si>
    <t>Martinique</t>
  </si>
  <si>
    <t>MQ</t>
  </si>
  <si>
    <t>+505</t>
    <phoneticPr fontId="8"/>
  </si>
  <si>
    <t>Nicaragua</t>
  </si>
  <si>
    <t>MR</t>
  </si>
  <si>
    <t>+506</t>
    <phoneticPr fontId="8"/>
  </si>
  <si>
    <t>MU</t>
  </si>
  <si>
    <t>+507</t>
    <phoneticPr fontId="8"/>
  </si>
  <si>
    <t>Panama</t>
  </si>
  <si>
    <t>Mayotte</t>
    <phoneticPr fontId="8"/>
  </si>
  <si>
    <t>YT</t>
  </si>
  <si>
    <t>+508</t>
    <phoneticPr fontId="8"/>
  </si>
  <si>
    <t>Saint Pierre and Miquelon</t>
  </si>
  <si>
    <t>Mexico</t>
  </si>
  <si>
    <t>MX</t>
  </si>
  <si>
    <t>+509</t>
    <phoneticPr fontId="8"/>
  </si>
  <si>
    <t>Micronesia, Fed. Sts.</t>
    <phoneticPr fontId="8"/>
  </si>
  <si>
    <t>FM</t>
    <phoneticPr fontId="8"/>
  </si>
  <si>
    <t>+590</t>
    <phoneticPr fontId="8"/>
  </si>
  <si>
    <t>Guadeloupe/Saint Barthelemy/Saint Martin (French part)</t>
    <phoneticPr fontId="8"/>
  </si>
  <si>
    <t>Moldova</t>
    <phoneticPr fontId="8"/>
  </si>
  <si>
    <t>MD</t>
  </si>
  <si>
    <t>+591</t>
    <phoneticPr fontId="8"/>
  </si>
  <si>
    <t>Bolivia</t>
  </si>
  <si>
    <t>MC</t>
  </si>
  <si>
    <t>+592</t>
    <phoneticPr fontId="8"/>
  </si>
  <si>
    <t>Mongolia</t>
  </si>
  <si>
    <t>MN</t>
  </si>
  <si>
    <t>+593</t>
    <phoneticPr fontId="8"/>
  </si>
  <si>
    <t>ME</t>
  </si>
  <si>
    <t>+594</t>
    <phoneticPr fontId="8"/>
  </si>
  <si>
    <t>Montserrat</t>
  </si>
  <si>
    <t>MS</t>
  </si>
  <si>
    <t>+595</t>
    <phoneticPr fontId="8"/>
  </si>
  <si>
    <t>Paraguay</t>
  </si>
  <si>
    <t>Morocco</t>
  </si>
  <si>
    <t>MA</t>
  </si>
  <si>
    <t>+596</t>
    <phoneticPr fontId="8"/>
  </si>
  <si>
    <t>MZ</t>
  </si>
  <si>
    <t>+597</t>
    <phoneticPr fontId="8"/>
  </si>
  <si>
    <t>Suriname</t>
  </si>
  <si>
    <t>MM</t>
  </si>
  <si>
    <t>+598</t>
    <phoneticPr fontId="8"/>
  </si>
  <si>
    <t>Uruguay</t>
  </si>
  <si>
    <t>NA</t>
  </si>
  <si>
    <t>+599</t>
    <phoneticPr fontId="8"/>
  </si>
  <si>
    <t>Bonaire, Sint Eustatius and Saba/Curacao</t>
    <phoneticPr fontId="8"/>
  </si>
  <si>
    <t>Nauru</t>
  </si>
  <si>
    <t>NR</t>
  </si>
  <si>
    <t>+670</t>
    <phoneticPr fontId="8"/>
  </si>
  <si>
    <t>Timor-Leste</t>
  </si>
  <si>
    <t>Nepal</t>
  </si>
  <si>
    <t>NP</t>
  </si>
  <si>
    <t>+672</t>
    <phoneticPr fontId="8"/>
  </si>
  <si>
    <t>Antarctica/Heard Island and McDonald Islands/Norfolk Island</t>
    <phoneticPr fontId="8"/>
  </si>
  <si>
    <t>NL</t>
  </si>
  <si>
    <t>+673</t>
    <phoneticPr fontId="8"/>
  </si>
  <si>
    <t>Brunei Darussalam</t>
  </si>
  <si>
    <t>New Caledonia</t>
  </si>
  <si>
    <t>NC</t>
  </si>
  <si>
    <t>+674</t>
    <phoneticPr fontId="8"/>
  </si>
  <si>
    <t>NZ</t>
  </si>
  <si>
    <t>+675</t>
    <phoneticPr fontId="8"/>
  </si>
  <si>
    <t>Papua New Guinea</t>
  </si>
  <si>
    <t>NI</t>
  </si>
  <si>
    <t>+676</t>
    <phoneticPr fontId="8"/>
  </si>
  <si>
    <t>Tonga</t>
  </si>
  <si>
    <t>NE</t>
  </si>
  <si>
    <t>+677</t>
    <phoneticPr fontId="8"/>
  </si>
  <si>
    <t>Solomon Islands</t>
  </si>
  <si>
    <t>NG</t>
  </si>
  <si>
    <t>+678</t>
    <phoneticPr fontId="8"/>
  </si>
  <si>
    <t>Vanuatu</t>
  </si>
  <si>
    <t>Niue</t>
  </si>
  <si>
    <t>NU</t>
  </si>
  <si>
    <t>+679</t>
    <phoneticPr fontId="8"/>
  </si>
  <si>
    <t>Norfolk Island</t>
  </si>
  <si>
    <t>NF</t>
  </si>
  <si>
    <t>+680</t>
    <phoneticPr fontId="8"/>
  </si>
  <si>
    <t>Palau</t>
  </si>
  <si>
    <t>Northern Mariana Islands</t>
    <phoneticPr fontId="8"/>
  </si>
  <si>
    <t>MP</t>
  </si>
  <si>
    <t>+681</t>
    <phoneticPr fontId="8"/>
  </si>
  <si>
    <t>Wallis and Futuna</t>
  </si>
  <si>
    <t>Norway</t>
  </si>
  <si>
    <t>NO</t>
  </si>
  <si>
    <t>+682</t>
    <phoneticPr fontId="8"/>
  </si>
  <si>
    <t>Oman</t>
  </si>
  <si>
    <t>OM</t>
  </si>
  <si>
    <t>+683</t>
    <phoneticPr fontId="8"/>
  </si>
  <si>
    <t>PK</t>
  </si>
  <si>
    <t>+685</t>
    <phoneticPr fontId="8"/>
  </si>
  <si>
    <t>Samoa</t>
  </si>
  <si>
    <t>PW</t>
  </si>
  <si>
    <t>+686</t>
    <phoneticPr fontId="8"/>
  </si>
  <si>
    <t>Palestinian Territory, Occupied</t>
    <phoneticPr fontId="8"/>
  </si>
  <si>
    <t>PS</t>
  </si>
  <si>
    <t>+687</t>
    <phoneticPr fontId="8"/>
  </si>
  <si>
    <t>PA</t>
  </si>
  <si>
    <t>+688</t>
    <phoneticPr fontId="8"/>
  </si>
  <si>
    <t>Tuvalu</t>
  </si>
  <si>
    <t>PG</t>
  </si>
  <si>
    <t>+689</t>
    <phoneticPr fontId="8"/>
  </si>
  <si>
    <t>PY</t>
  </si>
  <si>
    <t>+690</t>
    <phoneticPr fontId="8"/>
  </si>
  <si>
    <t>Tokelau</t>
  </si>
  <si>
    <t>PE</t>
  </si>
  <si>
    <t>+691</t>
    <phoneticPr fontId="8"/>
  </si>
  <si>
    <t>Micronesia, Fed. Sts.</t>
  </si>
  <si>
    <t>PH</t>
  </si>
  <si>
    <t>+692</t>
    <phoneticPr fontId="8"/>
  </si>
  <si>
    <t>Marshall Islands</t>
  </si>
  <si>
    <t>Pitcairn</t>
    <phoneticPr fontId="8"/>
  </si>
  <si>
    <t>PN</t>
  </si>
  <si>
    <t>+850</t>
    <phoneticPr fontId="8"/>
  </si>
  <si>
    <t>North Korea</t>
  </si>
  <si>
    <t>PL</t>
  </si>
  <si>
    <t>+852</t>
    <phoneticPr fontId="8"/>
  </si>
  <si>
    <t>PT</t>
  </si>
  <si>
    <t>+853</t>
    <phoneticPr fontId="8"/>
  </si>
  <si>
    <t>Puerto Rico</t>
    <phoneticPr fontId="8"/>
  </si>
  <si>
    <t>PR</t>
  </si>
  <si>
    <t>+855</t>
    <phoneticPr fontId="8"/>
  </si>
  <si>
    <t>Qatar</t>
  </si>
  <si>
    <t>QA</t>
  </si>
  <si>
    <t>+856</t>
    <phoneticPr fontId="8"/>
  </si>
  <si>
    <t>Lao People's Democratic Republic</t>
  </si>
  <si>
    <t>Reunion</t>
  </si>
  <si>
    <t>RE</t>
  </si>
  <si>
    <t>+870</t>
    <phoneticPr fontId="8"/>
  </si>
  <si>
    <t>Pitcairn</t>
  </si>
  <si>
    <t>Romania</t>
  </si>
  <si>
    <t>RO</t>
  </si>
  <si>
    <t>+880</t>
    <phoneticPr fontId="8"/>
  </si>
  <si>
    <t>Russian Federation</t>
    <phoneticPr fontId="8"/>
  </si>
  <si>
    <t>RU</t>
  </si>
  <si>
    <t>+886</t>
    <phoneticPr fontId="8"/>
  </si>
  <si>
    <t>Taiwan</t>
  </si>
  <si>
    <t>RW</t>
  </si>
  <si>
    <t>+960</t>
    <phoneticPr fontId="8"/>
  </si>
  <si>
    <t>Saint Barthelemy</t>
    <phoneticPr fontId="8"/>
  </si>
  <si>
    <t>BL</t>
  </si>
  <si>
    <t>+961</t>
    <phoneticPr fontId="8"/>
  </si>
  <si>
    <t>Saint Kitts and Nevis</t>
    <phoneticPr fontId="8"/>
  </si>
  <si>
    <t>KN</t>
  </si>
  <si>
    <t>+962</t>
    <phoneticPr fontId="8"/>
  </si>
  <si>
    <t>Saint Lucia</t>
    <phoneticPr fontId="8"/>
  </si>
  <si>
    <t>LC</t>
  </si>
  <si>
    <t>+963</t>
    <phoneticPr fontId="8"/>
  </si>
  <si>
    <t>Syria</t>
  </si>
  <si>
    <t>Saint Martin (French part)</t>
    <phoneticPr fontId="8"/>
  </si>
  <si>
    <t>MF</t>
  </si>
  <si>
    <t>+964</t>
    <phoneticPr fontId="8"/>
  </si>
  <si>
    <t>Saint Pierre and Miquelon</t>
    <phoneticPr fontId="8"/>
  </si>
  <si>
    <t>PM</t>
  </si>
  <si>
    <t>+965</t>
    <phoneticPr fontId="8"/>
  </si>
  <si>
    <t>Saint Vincent and the Grenadines</t>
    <phoneticPr fontId="8"/>
  </si>
  <si>
    <t>VC</t>
  </si>
  <si>
    <t>+966</t>
    <phoneticPr fontId="8"/>
  </si>
  <si>
    <t>Saudi Arabia</t>
  </si>
  <si>
    <t>WS</t>
  </si>
  <si>
    <t>+967</t>
    <phoneticPr fontId="8"/>
  </si>
  <si>
    <t>Yemen</t>
  </si>
  <si>
    <t>SM</t>
  </si>
  <si>
    <t>+968</t>
    <phoneticPr fontId="8"/>
  </si>
  <si>
    <t>Sao Tome and Principe</t>
    <phoneticPr fontId="8"/>
  </si>
  <si>
    <t>ST</t>
  </si>
  <si>
    <t>+970</t>
    <phoneticPr fontId="8"/>
  </si>
  <si>
    <t>Palestinian Territory, Occupied</t>
  </si>
  <si>
    <t>SA</t>
  </si>
  <si>
    <t>+971</t>
    <phoneticPr fontId="8"/>
  </si>
  <si>
    <t>United Arab Emirates</t>
  </si>
  <si>
    <t>SN</t>
  </si>
  <si>
    <t>+972</t>
    <phoneticPr fontId="8"/>
  </si>
  <si>
    <t>RS</t>
  </si>
  <si>
    <t>+973</t>
    <phoneticPr fontId="8"/>
  </si>
  <si>
    <t>SC</t>
  </si>
  <si>
    <t>+974</t>
    <phoneticPr fontId="8"/>
  </si>
  <si>
    <t>SL</t>
  </si>
  <si>
    <t>+975</t>
    <phoneticPr fontId="8"/>
  </si>
  <si>
    <t>SG</t>
  </si>
  <si>
    <t>+976</t>
    <phoneticPr fontId="8"/>
  </si>
  <si>
    <t>Sint Maarten (Dutch part)</t>
    <phoneticPr fontId="8"/>
  </si>
  <si>
    <t>SX</t>
  </si>
  <si>
    <t>+977</t>
    <phoneticPr fontId="8"/>
  </si>
  <si>
    <t>Slovakia</t>
    <phoneticPr fontId="8"/>
  </si>
  <si>
    <t>SK</t>
  </si>
  <si>
    <t>+992</t>
    <phoneticPr fontId="8"/>
  </si>
  <si>
    <t>Tajikistan</t>
  </si>
  <si>
    <t>SI</t>
  </si>
  <si>
    <t>+993</t>
    <phoneticPr fontId="8"/>
  </si>
  <si>
    <t>Turkmenistan</t>
  </si>
  <si>
    <t>Solomon Islands</t>
    <phoneticPr fontId="8"/>
  </si>
  <si>
    <t>SB</t>
  </si>
  <si>
    <t>+994</t>
    <phoneticPr fontId="8"/>
  </si>
  <si>
    <t>Azerbaijan</t>
  </si>
  <si>
    <t>SO</t>
  </si>
  <si>
    <t>+995</t>
    <phoneticPr fontId="8"/>
  </si>
  <si>
    <t>Sou. Georgia and the Sou. Sandwich Is.</t>
    <phoneticPr fontId="8"/>
  </si>
  <si>
    <t>GS</t>
  </si>
  <si>
    <t>+996</t>
    <phoneticPr fontId="8"/>
  </si>
  <si>
    <t>Kyrgyz Republic</t>
  </si>
  <si>
    <t>ZA</t>
  </si>
  <si>
    <t>+998</t>
    <phoneticPr fontId="8"/>
  </si>
  <si>
    <t>Uzbekistan</t>
  </si>
  <si>
    <t>SS</t>
  </si>
  <si>
    <t>+1-242</t>
    <phoneticPr fontId="8"/>
  </si>
  <si>
    <t>ES</t>
  </si>
  <si>
    <t>+1-246</t>
    <phoneticPr fontId="8"/>
  </si>
  <si>
    <t>LK</t>
  </si>
  <si>
    <t>+1-264</t>
    <phoneticPr fontId="8"/>
  </si>
  <si>
    <t>St. Helena Ascension-Tristanda Cunha</t>
    <phoneticPr fontId="8"/>
  </si>
  <si>
    <t>SH</t>
  </si>
  <si>
    <t>+1-268</t>
    <phoneticPr fontId="8"/>
  </si>
  <si>
    <t>Antigua and Barbuda</t>
  </si>
  <si>
    <t>SD</t>
  </si>
  <si>
    <t>+1-284</t>
    <phoneticPr fontId="8"/>
  </si>
  <si>
    <t>Virgin Islands, British</t>
  </si>
  <si>
    <t>SR</t>
  </si>
  <si>
    <t>+1-340</t>
    <phoneticPr fontId="8"/>
  </si>
  <si>
    <t>Virgin Islands, U.S.</t>
  </si>
  <si>
    <t>Svalbard and Jan Mayen</t>
    <phoneticPr fontId="8"/>
  </si>
  <si>
    <t>SJ</t>
  </si>
  <si>
    <t>+1-345</t>
    <phoneticPr fontId="8"/>
  </si>
  <si>
    <t>SE</t>
  </si>
  <si>
    <t>+1-441</t>
    <phoneticPr fontId="8"/>
  </si>
  <si>
    <t>CH</t>
  </si>
  <si>
    <t>+1-473</t>
    <phoneticPr fontId="8"/>
  </si>
  <si>
    <t>SY</t>
  </si>
  <si>
    <t>+1-649</t>
    <phoneticPr fontId="8"/>
  </si>
  <si>
    <t>Turks and Caicos Islands</t>
  </si>
  <si>
    <t>TW</t>
  </si>
  <si>
    <t>+1-658,+1-876</t>
    <phoneticPr fontId="8"/>
  </si>
  <si>
    <t>Tajikistan</t>
    <phoneticPr fontId="8"/>
  </si>
  <si>
    <t>TJ</t>
  </si>
  <si>
    <t>+1-664</t>
    <phoneticPr fontId="8"/>
  </si>
  <si>
    <t>Tanzania</t>
    <phoneticPr fontId="8"/>
  </si>
  <si>
    <t>TZ</t>
  </si>
  <si>
    <t>+1-670</t>
    <phoneticPr fontId="8"/>
  </si>
  <si>
    <t>Northern Mariana Islands</t>
  </si>
  <si>
    <t>TH</t>
  </si>
  <si>
    <t>+1-671</t>
    <phoneticPr fontId="8"/>
  </si>
  <si>
    <t>Timor-Leste</t>
    <phoneticPr fontId="8"/>
  </si>
  <si>
    <t>TL</t>
  </si>
  <si>
    <t>+1-684</t>
    <phoneticPr fontId="8"/>
  </si>
  <si>
    <t>TG</t>
  </si>
  <si>
    <t>+1-721</t>
    <phoneticPr fontId="8"/>
  </si>
  <si>
    <t>Sint Maarten (Dutch part)</t>
  </si>
  <si>
    <t>Tokelau</t>
    <phoneticPr fontId="8"/>
  </si>
  <si>
    <t>TK</t>
  </si>
  <si>
    <t>+1-758</t>
    <phoneticPr fontId="8"/>
  </si>
  <si>
    <t>Saint Lucia</t>
  </si>
  <si>
    <t>TO</t>
  </si>
  <si>
    <t>+1-767</t>
    <phoneticPr fontId="8"/>
  </si>
  <si>
    <t>Trinidad and Tobago</t>
    <phoneticPr fontId="8"/>
  </si>
  <si>
    <t>TT</t>
  </si>
  <si>
    <t>+1-784</t>
    <phoneticPr fontId="8"/>
  </si>
  <si>
    <t>Saint Vincent and the Grenadines</t>
  </si>
  <si>
    <t>TN</t>
  </si>
  <si>
    <t>+1-787,+1-939</t>
    <phoneticPr fontId="8"/>
  </si>
  <si>
    <t>Puerto Rico</t>
  </si>
  <si>
    <t>TR</t>
  </si>
  <si>
    <t>+1-809,+1-829,+1-849</t>
    <phoneticPr fontId="8"/>
  </si>
  <si>
    <t>TM</t>
  </si>
  <si>
    <t>+1-868</t>
    <phoneticPr fontId="8"/>
  </si>
  <si>
    <t>Trinidad and Tobago</t>
  </si>
  <si>
    <t>Turks and Caicos Islands</t>
    <phoneticPr fontId="8"/>
  </si>
  <si>
    <t>TC</t>
  </si>
  <si>
    <t>+1-869</t>
    <phoneticPr fontId="8"/>
  </si>
  <si>
    <t>Saint Kitts and Nevis</t>
  </si>
  <si>
    <t>TV</t>
  </si>
  <si>
    <t>+247,+290</t>
    <phoneticPr fontId="8"/>
  </si>
  <si>
    <t>St. Helena Ascension-Tristanda Cunha</t>
  </si>
  <si>
    <t>UG</t>
  </si>
  <si>
    <t>+44-1481</t>
    <phoneticPr fontId="8"/>
  </si>
  <si>
    <t>Guernsey</t>
  </si>
  <si>
    <t>UA</t>
  </si>
  <si>
    <t>+44-1534</t>
    <phoneticPr fontId="8"/>
  </si>
  <si>
    <t>Jersey</t>
  </si>
  <si>
    <t>AE</t>
  </si>
  <si>
    <t>+44-1624</t>
    <phoneticPr fontId="8"/>
  </si>
  <si>
    <t>Isle of Man</t>
  </si>
  <si>
    <t>GB</t>
  </si>
  <si>
    <t>United States</t>
  </si>
  <si>
    <t>US</t>
  </si>
  <si>
    <t>United States Minor Outlying Is.</t>
    <phoneticPr fontId="8"/>
  </si>
  <si>
    <t>UM</t>
  </si>
  <si>
    <t>UY</t>
  </si>
  <si>
    <t>UZ</t>
  </si>
  <si>
    <t>VU</t>
  </si>
  <si>
    <t>VE</t>
  </si>
  <si>
    <t>Viet Nam</t>
    <phoneticPr fontId="8"/>
  </si>
  <si>
    <t>VN</t>
  </si>
  <si>
    <t>VG</t>
  </si>
  <si>
    <t>VI</t>
  </si>
  <si>
    <t>WF</t>
  </si>
  <si>
    <t>Western Sahara</t>
    <phoneticPr fontId="8"/>
  </si>
  <si>
    <t>EH</t>
  </si>
  <si>
    <t>YE</t>
  </si>
  <si>
    <t>ZM</t>
  </si>
  <si>
    <t>ZW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</si>
</sst>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809]dd\ mmmm\ yyyy;@"/>
    <numFmt numFmtId="177" formatCode="yyyy/m/d;@"/>
    <numFmt numFmtId="178" formatCode="0_);[Red]\(0\)"/>
    <numFmt numFmtId="179" formatCode="#"/>
    <numFmt numFmtId="180" formatCode="&quot;Select from HERE&quot;"/>
  </numFmts>
  <fonts count="112">
    <font>
      <sz val="11"/>
      <color theme="1"/>
      <name val="游ゴシック"/>
      <family val="2"/>
      <charset val="128"/>
      <scheme val="minor"/>
    </font>
    <font>
      <sz val="12"/>
      <color theme="1"/>
      <name val="MS 繧ｴ繧ｷ繝・け"/>
      <family val="2"/>
      <charset val="128"/>
    </font>
    <font>
      <sz val="12"/>
      <color theme="1"/>
      <name val="MS 繧ｴ繧ｷ繝・け"/>
      <family val="2"/>
      <charset val="128"/>
    </font>
    <font>
      <sz val="12"/>
      <color theme="1"/>
      <name val="MS 繧ｴ繧ｷ繝・け"/>
      <family val="2"/>
      <charset val="128"/>
    </font>
    <font>
      <sz val="12"/>
      <color theme="1"/>
      <name val="MS ゴシック"/>
      <family val="2"/>
      <charset val="128"/>
    </font>
    <font>
      <sz val="12"/>
      <color theme="1"/>
      <name val="MS ゴシック"/>
      <family val="2"/>
      <charset val="128"/>
    </font>
    <font>
      <sz val="12"/>
      <color theme="1"/>
      <name val="MS ゴシック"/>
      <family val="2"/>
      <charset val="128"/>
    </font>
    <font>
      <sz val="12"/>
      <color theme="1"/>
      <name val="MS ゴシック"/>
      <family val="2"/>
      <charset val="128"/>
    </font>
    <font>
      <sz val="6"/>
      <name val="游ゴシック"/>
      <family val="2"/>
      <charset val="128"/>
      <scheme val="minor"/>
    </font>
    <font>
      <sz val="10"/>
      <color theme="1"/>
      <name val="Arial"/>
      <family val="2"/>
    </font>
    <font>
      <b/>
      <sz val="10"/>
      <color theme="1"/>
      <name val="Arial"/>
      <family val="2"/>
    </font>
    <font>
      <b/>
      <u/>
      <sz val="10"/>
      <color theme="1"/>
      <name val="Arial"/>
      <family val="2"/>
    </font>
    <font>
      <sz val="9"/>
      <color theme="1"/>
      <name val="Arial"/>
      <family val="2"/>
    </font>
    <font>
      <sz val="8"/>
      <color theme="1"/>
      <name val="Arial"/>
      <family val="2"/>
    </font>
    <font>
      <sz val="12"/>
      <color theme="1"/>
      <name val="ＭＳ ゴシック"/>
      <family val="3"/>
      <charset val="128"/>
    </font>
    <font>
      <sz val="7"/>
      <color theme="1"/>
      <name val="Arial"/>
      <family val="2"/>
    </font>
    <font>
      <i/>
      <sz val="9"/>
      <color theme="1"/>
      <name val="Arial"/>
      <family val="2"/>
    </font>
    <font>
      <sz val="10"/>
      <color rgb="FFFF0000"/>
      <name val="Arial"/>
      <family val="2"/>
    </font>
    <font>
      <b/>
      <sz val="9"/>
      <color theme="1"/>
      <name val="Arial"/>
      <family val="2"/>
    </font>
    <font>
      <b/>
      <sz val="8"/>
      <color theme="1"/>
      <name val="Arial"/>
      <family val="2"/>
    </font>
    <font>
      <sz val="7.5"/>
      <name val="Arial"/>
      <family val="2"/>
    </font>
    <font>
      <sz val="7.5"/>
      <name val="ＭＳ Ｐゴシック"/>
      <family val="3"/>
      <charset val="128"/>
    </font>
    <font>
      <b/>
      <sz val="11"/>
      <name val="Arial"/>
      <family val="2"/>
    </font>
    <font>
      <sz val="8"/>
      <color theme="1"/>
      <name val="ＭＳ Ｐゴシック"/>
      <family val="3"/>
      <charset val="128"/>
    </font>
    <font>
      <sz val="11"/>
      <color theme="1"/>
      <name val="游ゴシック"/>
      <family val="2"/>
      <charset val="128"/>
      <scheme val="minor"/>
    </font>
    <font>
      <sz val="10"/>
      <name val="Arial"/>
      <family val="2"/>
    </font>
    <font>
      <sz val="10"/>
      <color theme="1"/>
      <name val="ＭＳ Ｐゴシック"/>
      <family val="3"/>
      <charset val="128"/>
    </font>
    <font>
      <sz val="7"/>
      <name val="Arial"/>
      <family val="2"/>
    </font>
    <font>
      <b/>
      <u/>
      <sz val="10"/>
      <color rgb="FFFF0000"/>
      <name val="Arial"/>
      <family val="2"/>
    </font>
    <font>
      <b/>
      <sz val="10"/>
      <color rgb="FFFF0000"/>
      <name val="Arial"/>
      <family val="2"/>
    </font>
    <font>
      <sz val="16"/>
      <color theme="1"/>
      <name val="Arial"/>
      <family val="2"/>
    </font>
    <font>
      <b/>
      <sz val="7.5"/>
      <name val="ＭＳ Ｐゴシック"/>
      <family val="3"/>
      <charset val="128"/>
    </font>
    <font>
      <b/>
      <sz val="7.5"/>
      <name val="Arial"/>
      <family val="2"/>
    </font>
    <font>
      <b/>
      <sz val="9"/>
      <color indexed="81"/>
      <name val="Arial"/>
      <family val="2"/>
    </font>
    <font>
      <sz val="12"/>
      <color theme="1"/>
      <name val="Arial"/>
      <family val="2"/>
    </font>
    <font>
      <sz val="14"/>
      <color theme="1"/>
      <name val="Arial"/>
      <family val="2"/>
    </font>
    <font>
      <u/>
      <sz val="10"/>
      <color theme="1"/>
      <name val="Arial"/>
      <family val="2"/>
    </font>
    <font>
      <sz val="9"/>
      <name val="Arial"/>
      <family val="2"/>
    </font>
    <font>
      <b/>
      <sz val="10"/>
      <name val="Arial"/>
      <family val="2"/>
    </font>
    <font>
      <sz val="9"/>
      <color theme="1"/>
      <name val="BIZ UDゴシック"/>
      <family val="3"/>
      <charset val="128"/>
    </font>
    <font>
      <b/>
      <sz val="9"/>
      <color theme="1"/>
      <name val="BIZ UDゴシック"/>
      <family val="3"/>
      <charset val="128"/>
    </font>
    <font>
      <b/>
      <sz val="9"/>
      <name val="BIZ UDゴシック"/>
      <family val="3"/>
      <charset val="128"/>
    </font>
    <font>
      <sz val="11"/>
      <color theme="1"/>
      <name val="Arial"/>
      <family val="2"/>
    </font>
    <font>
      <u/>
      <sz val="11"/>
      <color theme="10"/>
      <name val="Arial"/>
      <family val="2"/>
    </font>
    <font>
      <sz val="7.5"/>
      <name val="Segoe UI Symbol"/>
      <family val="3"/>
    </font>
    <font>
      <b/>
      <sz val="9"/>
      <color indexed="81"/>
      <name val="ＭＳ Ｐゴシック"/>
      <family val="3"/>
      <charset val="128"/>
    </font>
    <font>
      <b/>
      <sz val="7"/>
      <color theme="1"/>
      <name val="Arial"/>
      <family val="2"/>
    </font>
    <font>
      <sz val="7"/>
      <name val="ＭＳ Ｐゴシック"/>
      <family val="3"/>
      <charset val="128"/>
    </font>
    <font>
      <sz val="7"/>
      <name val="Segoe UI Symbol"/>
      <family val="2"/>
    </font>
    <font>
      <sz val="8"/>
      <name val="Arial"/>
      <family val="2"/>
    </font>
    <font>
      <b/>
      <sz val="13"/>
      <color theme="1"/>
      <name val="Arial"/>
      <family val="2"/>
    </font>
    <font>
      <b/>
      <sz val="13"/>
      <name val="Arial"/>
      <family val="2"/>
    </font>
    <font>
      <u/>
      <sz val="11"/>
      <color theme="10"/>
      <name val="游ゴシック"/>
      <family val="2"/>
      <charset val="128"/>
      <scheme val="minor"/>
    </font>
    <font>
      <b/>
      <sz val="10"/>
      <color theme="1"/>
      <name val="MS ゴシック"/>
      <family val="2"/>
      <charset val="128"/>
    </font>
    <font>
      <b/>
      <sz val="10"/>
      <color theme="1"/>
      <name val="ＭＳ Ｐゴシック"/>
      <family val="2"/>
      <charset val="128"/>
    </font>
    <font>
      <b/>
      <u/>
      <sz val="11"/>
      <color theme="1"/>
      <name val="Arial"/>
      <family val="2"/>
    </font>
    <font>
      <sz val="9"/>
      <color rgb="FFFF0000"/>
      <name val="Arial"/>
      <family val="2"/>
    </font>
    <font>
      <u/>
      <sz val="9"/>
      <color rgb="FF0563C1"/>
      <name val="Arial"/>
      <family val="2"/>
    </font>
    <font>
      <b/>
      <u/>
      <sz val="8"/>
      <color theme="1"/>
      <name val="Arial"/>
      <family val="2"/>
    </font>
    <font>
      <b/>
      <sz val="12"/>
      <color theme="1"/>
      <name val="Arial"/>
      <family val="2"/>
    </font>
    <font>
      <sz val="9"/>
      <color theme="1"/>
      <name val="ＭＳ Ｐゴシック"/>
      <family val="2"/>
      <charset val="128"/>
    </font>
    <font>
      <b/>
      <i/>
      <u/>
      <sz val="11"/>
      <name val="Arial"/>
      <family val="2"/>
    </font>
    <font>
      <sz val="10"/>
      <color theme="1"/>
      <name val="MS ゴシック"/>
      <family val="2"/>
      <charset val="128"/>
    </font>
    <font>
      <sz val="14"/>
      <name val="Arial"/>
      <family val="2"/>
    </font>
    <font>
      <sz val="10"/>
      <name val="MS ゴシック"/>
      <family val="2"/>
      <charset val="128"/>
    </font>
    <font>
      <sz val="10"/>
      <color theme="1"/>
      <name val="游ゴシック"/>
      <family val="2"/>
      <charset val="128"/>
    </font>
    <font>
      <u/>
      <sz val="8"/>
      <color theme="10"/>
      <name val="Arial"/>
      <family val="2"/>
    </font>
    <font>
      <b/>
      <sz val="16"/>
      <color theme="1"/>
      <name val="Arial"/>
      <family val="2"/>
    </font>
    <font>
      <sz val="10"/>
      <color rgb="FF000000"/>
      <name val="Arial"/>
      <family val="2"/>
    </font>
    <font>
      <b/>
      <sz val="10"/>
      <color rgb="FF000000"/>
      <name val="Arial"/>
      <family val="2"/>
    </font>
    <font>
      <b/>
      <sz val="10"/>
      <color rgb="FF000000"/>
      <name val="ＭＳ Ｐゴシック"/>
      <family val="3"/>
      <charset val="128"/>
    </font>
    <font>
      <b/>
      <u/>
      <sz val="11"/>
      <color theme="1"/>
      <name val="游ゴシック"/>
      <family val="3"/>
      <charset val="128"/>
    </font>
    <font>
      <b/>
      <sz val="11"/>
      <color indexed="81"/>
      <name val="Meiryo UI"/>
      <family val="3"/>
      <charset val="128"/>
    </font>
    <font>
      <b/>
      <sz val="10"/>
      <color rgb="FFFF0000"/>
      <name val="ＭＳ Ｐゴシック"/>
      <family val="3"/>
      <charset val="128"/>
    </font>
    <font>
      <u/>
      <sz val="9"/>
      <name val="Arial"/>
      <family val="2"/>
    </font>
    <font>
      <sz val="10"/>
      <name val="游ゴシック"/>
      <family val="2"/>
      <charset val="128"/>
    </font>
    <font>
      <sz val="8"/>
      <color theme="1"/>
      <name val="Arial"/>
      <family val="3"/>
      <charset val="128"/>
    </font>
    <font>
      <sz val="10"/>
      <name val="Arial"/>
      <family val="2"/>
      <charset val="128"/>
    </font>
    <font>
      <sz val="7.5"/>
      <name val="Arial"/>
      <family val="3"/>
      <charset val="128"/>
    </font>
    <font>
      <sz val="12"/>
      <color theme="1"/>
      <name val="ＭＳ Ｐゴシック"/>
      <family val="2"/>
      <charset val="128"/>
    </font>
    <font>
      <b/>
      <i/>
      <u/>
      <sz val="10"/>
      <name val="Arial"/>
      <family val="2"/>
    </font>
    <font>
      <sz val="9"/>
      <color theme="1"/>
      <name val="游ゴシック"/>
      <family val="2"/>
      <charset val="128"/>
    </font>
    <font>
      <b/>
      <u/>
      <sz val="11.5"/>
      <color theme="1"/>
      <name val="Arial"/>
      <family val="2"/>
    </font>
    <font>
      <i/>
      <sz val="10"/>
      <color rgb="FFFF0000"/>
      <name val="Arial"/>
      <family val="2"/>
    </font>
    <font>
      <i/>
      <sz val="10"/>
      <color rgb="FFFF0000"/>
      <name val="游ゴシック"/>
      <family val="2"/>
      <charset val="128"/>
    </font>
    <font>
      <b/>
      <sz val="10"/>
      <color theme="1"/>
      <name val="游ゴシック"/>
      <family val="3"/>
      <charset val="128"/>
    </font>
    <font>
      <sz val="10"/>
      <color theme="1"/>
      <name val="Arial"/>
      <family val="3"/>
    </font>
    <font>
      <sz val="10"/>
      <name val="ＭＳ ゴシック"/>
      <family val="3"/>
      <charset val="128"/>
    </font>
    <font>
      <u/>
      <sz val="12"/>
      <color theme="10"/>
      <name val="MS 繧ｴ繧ｷ繝・け"/>
      <family val="2"/>
      <charset val="128"/>
    </font>
    <font>
      <b/>
      <sz val="7.5"/>
      <name val="游ゴシック"/>
      <family val="3"/>
      <charset val="128"/>
    </font>
    <font>
      <b/>
      <sz val="7.5"/>
      <name val="Arial"/>
      <family val="3"/>
      <charset val="128"/>
    </font>
    <font>
      <sz val="9"/>
      <color indexed="81"/>
      <name val="MS P ゴシック"/>
      <family val="3"/>
      <charset val="128"/>
    </font>
    <font>
      <sz val="9"/>
      <color theme="1"/>
      <name val="ＭＳ Ｐゴシック"/>
      <family val="3"/>
      <charset val="128"/>
    </font>
    <font>
      <sz val="12"/>
      <color theme="1"/>
      <name val="ＭＳ Ｐゴシック"/>
      <family val="3"/>
      <charset val="128"/>
    </font>
    <font>
      <u/>
      <sz val="11"/>
      <color theme="10"/>
      <name val="ＭＳ Ｐゴシック"/>
      <family val="3"/>
      <charset val="128"/>
    </font>
    <font>
      <sz val="10"/>
      <color theme="1"/>
      <name val="ＭＳ Ｐゴシック"/>
      <family val="2"/>
      <charset val="128"/>
    </font>
    <font>
      <b/>
      <u/>
      <sz val="10"/>
      <name val="Arial"/>
      <family val="2"/>
    </font>
    <font>
      <b/>
      <sz val="20"/>
      <name val="Arial"/>
      <family val="2"/>
    </font>
    <font>
      <b/>
      <sz val="14"/>
      <name val="Arial"/>
      <family val="2"/>
    </font>
    <font>
      <b/>
      <sz val="14"/>
      <color theme="0"/>
      <name val="Arial"/>
      <family val="2"/>
    </font>
    <font>
      <b/>
      <sz val="6"/>
      <color theme="1"/>
      <name val="MS ゴシック"/>
      <family val="3"/>
      <charset val="128"/>
    </font>
    <font>
      <b/>
      <sz val="6"/>
      <color theme="1"/>
      <name val="Arial"/>
      <family val="2"/>
    </font>
    <font>
      <sz val="6"/>
      <color theme="1"/>
      <name val="MS ゴシック"/>
      <family val="2"/>
      <charset val="128"/>
    </font>
    <font>
      <sz val="6"/>
      <color theme="1"/>
      <name val="Arial"/>
      <family val="2"/>
    </font>
    <font>
      <sz val="10"/>
      <color theme="1"/>
      <name val="游ゴシック"/>
      <family val="3"/>
      <charset val="128"/>
    </font>
    <font>
      <sz val="10"/>
      <color rgb="FFFF0000"/>
      <name val="Arial"/>
      <family val="3"/>
    </font>
    <font>
      <sz val="10"/>
      <color rgb="FFFF0000"/>
      <name val="游ゴシック"/>
      <family val="3"/>
      <charset val="128"/>
    </font>
    <font>
      <sz val="10"/>
      <color rgb="FFFF0000"/>
      <name val="ＭＳ Ｐゴシック"/>
      <family val="2"/>
      <charset val="128"/>
    </font>
    <font>
      <sz val="10"/>
      <color rgb="FFFF0000"/>
      <name val="MS ゴシック"/>
      <family val="3"/>
      <charset val="128"/>
    </font>
    <font>
      <sz val="10"/>
      <color theme="1"/>
      <name val="Arial"/>
      <family val="2"/>
      <charset val="128"/>
    </font>
    <font>
      <sz val="10"/>
      <color rgb="FFFF0000"/>
      <name val="Arial"/>
      <family val="3"/>
      <charset val="128"/>
    </font>
    <font>
      <sz val="7.5"/>
      <color rgb="FF000000"/>
      <name val="Arial"/>
      <family val="2"/>
    </font>
  </fonts>
  <fills count="15">
    <fill>
      <patternFill patternType="none"/>
    </fill>
    <fill>
      <patternFill patternType="gray125"/>
    </fill>
    <fill>
      <patternFill patternType="solid">
        <fgColor theme="0" tint="-0.14999847407452621"/>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rgb="FFD9D9D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rgb="FF66FFFF"/>
        <bgColor indexed="64"/>
      </patternFill>
    </fill>
    <fill>
      <patternFill patternType="solid">
        <fgColor theme="7" tint="0.79998168889431442"/>
        <bgColor indexed="64"/>
      </patternFill>
    </fill>
    <fill>
      <patternFill patternType="solid">
        <fgColor rgb="FF99CCFF"/>
        <bgColor indexed="64"/>
      </patternFill>
    </fill>
    <fill>
      <patternFill patternType="solid">
        <fgColor theme="0"/>
        <bgColor indexed="64"/>
      </patternFill>
    </fill>
    <fill>
      <patternFill patternType="solid">
        <fgColor theme="1"/>
        <bgColor indexed="64"/>
      </patternFill>
    </fill>
  </fills>
  <borders count="15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auto="1"/>
      </right>
      <top style="medium">
        <color indexed="64"/>
      </top>
      <bottom style="double">
        <color indexed="64"/>
      </bottom>
      <diagonal/>
    </border>
    <border>
      <left style="thin">
        <color auto="1"/>
      </left>
      <right/>
      <top style="medium">
        <color indexed="64"/>
      </top>
      <bottom style="double">
        <color indexed="64"/>
      </bottom>
      <diagonal/>
    </border>
    <border>
      <left/>
      <right/>
      <top style="thin">
        <color auto="1"/>
      </top>
      <bottom style="medium">
        <color auto="1"/>
      </bottom>
      <diagonal/>
    </border>
    <border>
      <left style="medium">
        <color auto="1"/>
      </left>
      <right/>
      <top style="double">
        <color auto="1"/>
      </top>
      <bottom/>
      <diagonal/>
    </border>
    <border>
      <left/>
      <right/>
      <top style="double">
        <color auto="1"/>
      </top>
      <bottom/>
      <diagonal/>
    </border>
    <border>
      <left/>
      <right style="thin">
        <color indexed="64"/>
      </right>
      <top style="double">
        <color auto="1"/>
      </top>
      <bottom/>
      <diagonal/>
    </border>
    <border>
      <left style="medium">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style="thin">
        <color auto="1"/>
      </left>
      <right/>
      <top/>
      <bottom style="double">
        <color auto="1"/>
      </bottom>
      <diagonal/>
    </border>
    <border>
      <left style="thin">
        <color auto="1"/>
      </left>
      <right style="thin">
        <color auto="1"/>
      </right>
      <top style="double">
        <color auto="1"/>
      </top>
      <bottom style="thin">
        <color auto="1"/>
      </bottom>
      <diagonal/>
    </border>
    <border>
      <left style="thin">
        <color auto="1"/>
      </left>
      <right style="thin">
        <color auto="1"/>
      </right>
      <top style="thin">
        <color auto="1"/>
      </top>
      <bottom style="double">
        <color auto="1"/>
      </bottom>
      <diagonal/>
    </border>
    <border>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right style="medium">
        <color auto="1"/>
      </right>
      <top style="medium">
        <color indexed="64"/>
      </top>
      <bottom style="double">
        <color indexed="64"/>
      </bottom>
      <diagonal/>
    </border>
    <border>
      <left/>
      <right style="medium">
        <color auto="1"/>
      </right>
      <top style="double">
        <color auto="1"/>
      </top>
      <bottom/>
      <diagonal/>
    </border>
    <border>
      <left style="thin">
        <color auto="1"/>
      </left>
      <right style="medium">
        <color auto="1"/>
      </right>
      <top style="double">
        <color auto="1"/>
      </top>
      <bottom style="thin">
        <color auto="1"/>
      </bottom>
      <diagonal/>
    </border>
    <border>
      <left style="thin">
        <color auto="1"/>
      </left>
      <right style="medium">
        <color auto="1"/>
      </right>
      <top style="thin">
        <color auto="1"/>
      </top>
      <bottom style="double">
        <color auto="1"/>
      </bottom>
      <diagonal/>
    </border>
    <border>
      <left/>
      <right style="medium">
        <color auto="1"/>
      </right>
      <top/>
      <bottom style="double">
        <color auto="1"/>
      </bottom>
      <diagonal/>
    </border>
    <border>
      <left/>
      <right style="medium">
        <color auto="1"/>
      </right>
      <top style="thin">
        <color indexed="64"/>
      </top>
      <bottom style="thin">
        <color indexed="64"/>
      </bottom>
      <diagonal/>
    </border>
    <border>
      <left/>
      <right style="medium">
        <color auto="1"/>
      </right>
      <top style="thin">
        <color auto="1"/>
      </top>
      <bottom style="medium">
        <color auto="1"/>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Dashed">
        <color auto="1"/>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indexed="64"/>
      </left>
      <right/>
      <top style="medium">
        <color rgb="FF000000"/>
      </top>
      <bottom/>
      <diagonal/>
    </border>
    <border>
      <left/>
      <right style="thin">
        <color indexed="64"/>
      </right>
      <top/>
      <bottom style="medium">
        <color rgb="FF000000"/>
      </bottom>
      <diagonal/>
    </border>
    <border>
      <left style="thin">
        <color indexed="64"/>
      </left>
      <right/>
      <top/>
      <bottom style="medium">
        <color rgb="FF000000"/>
      </bottom>
      <diagonal/>
    </border>
    <border>
      <left/>
      <right/>
      <top style="thin">
        <color rgb="FF000000"/>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diagonal/>
    </border>
    <border>
      <left/>
      <right style="medium">
        <color rgb="FF000000"/>
      </right>
      <top style="thin">
        <color indexed="64"/>
      </top>
      <bottom/>
      <diagonal/>
    </border>
    <border>
      <left/>
      <right style="thin">
        <color indexed="64"/>
      </right>
      <top style="medium">
        <color rgb="FF000000"/>
      </top>
      <bottom style="thin">
        <color indexed="64"/>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right style="medium">
        <color rgb="FF000000"/>
      </right>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right style="thin">
        <color rgb="FF000000"/>
      </right>
      <top style="thin">
        <color indexed="64"/>
      </top>
      <bottom/>
      <diagonal/>
    </border>
    <border>
      <left/>
      <right style="thin">
        <color rgb="FF000000"/>
      </right>
      <top/>
      <bottom style="thin">
        <color indexed="64"/>
      </bottom>
      <diagonal/>
    </border>
    <border>
      <left style="medium">
        <color indexed="64"/>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thin">
        <color rgb="FF000000"/>
      </left>
      <right style="thin">
        <color rgb="FF000000"/>
      </right>
      <top style="thin">
        <color rgb="FF000000"/>
      </top>
      <bottom/>
      <diagonal/>
    </border>
    <border>
      <left style="thin">
        <color indexed="64"/>
      </left>
      <right/>
      <top style="medium">
        <color indexed="64"/>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auto="1"/>
      </left>
      <right/>
      <top style="double">
        <color auto="1"/>
      </top>
      <bottom style="double">
        <color indexed="64"/>
      </bottom>
      <diagonal/>
    </border>
    <border>
      <left/>
      <right/>
      <top style="double">
        <color auto="1"/>
      </top>
      <bottom style="double">
        <color indexed="64"/>
      </bottom>
      <diagonal/>
    </border>
    <border>
      <left/>
      <right style="medium">
        <color auto="1"/>
      </right>
      <top style="double">
        <color auto="1"/>
      </top>
      <bottom style="double">
        <color indexed="64"/>
      </bottom>
      <diagonal/>
    </border>
    <border>
      <left/>
      <right style="medium">
        <color indexed="64"/>
      </right>
      <top style="thin">
        <color rgb="FF000000"/>
      </top>
      <bottom/>
      <diagonal/>
    </border>
    <border>
      <left/>
      <right style="medium">
        <color indexed="64"/>
      </right>
      <top style="medium">
        <color rgb="FF000000"/>
      </top>
      <bottom/>
      <diagonal/>
    </border>
    <border>
      <left style="thin">
        <color indexed="64"/>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rgb="FF000000"/>
      </top>
      <bottom/>
      <diagonal/>
    </border>
    <border>
      <left style="medium">
        <color rgb="FF000000"/>
      </left>
      <right style="thin">
        <color indexed="64"/>
      </right>
      <top style="thin">
        <color indexed="64"/>
      </top>
      <bottom style="medium">
        <color rgb="FF000000"/>
      </bottom>
      <diagonal/>
    </border>
    <border>
      <left/>
      <right style="thin">
        <color indexed="64"/>
      </right>
      <top style="double">
        <color auto="1"/>
      </top>
      <bottom style="double">
        <color indexed="64"/>
      </bottom>
      <diagonal/>
    </border>
    <border>
      <left style="medium">
        <color indexed="64"/>
      </left>
      <right style="medium">
        <color indexed="64"/>
      </right>
      <top style="medium">
        <color indexed="64"/>
      </top>
      <bottom style="medium">
        <color indexed="64"/>
      </bottom>
      <diagonal/>
    </border>
    <border>
      <left style="thin">
        <color rgb="FF000000"/>
      </left>
      <right/>
      <top style="thin">
        <color indexed="64"/>
      </top>
      <bottom/>
      <diagonal/>
    </border>
    <border>
      <left style="thin">
        <color rgb="FF000000"/>
      </left>
      <right/>
      <top/>
      <bottom style="thin">
        <color indexed="64"/>
      </bottom>
      <diagonal/>
    </border>
    <border>
      <left style="thin">
        <color rgb="FF000000"/>
      </left>
      <right/>
      <top/>
      <bottom style="medium">
        <color indexed="64"/>
      </bottom>
      <diagonal/>
    </border>
    <border>
      <left/>
      <right style="thin">
        <color rgb="FF000000"/>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bottom/>
      <diagonal/>
    </border>
    <border>
      <left style="thin">
        <color indexed="64"/>
      </left>
      <right/>
      <top style="thin">
        <color rgb="FF000000"/>
      </top>
      <bottom/>
      <diagonal/>
    </border>
    <border>
      <left/>
      <right style="thin">
        <color indexed="64"/>
      </right>
      <top style="thin">
        <color rgb="FF000000"/>
      </top>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s>
  <cellStyleXfs count="17">
    <xf numFmtId="0" fontId="0" fillId="0" borderId="0">
      <alignment vertical="center"/>
    </xf>
    <xf numFmtId="0" fontId="14" fillId="0" borderId="0">
      <alignment vertical="center"/>
    </xf>
    <xf numFmtId="0" fontId="24" fillId="0" borderId="0">
      <alignment vertical="center"/>
    </xf>
    <xf numFmtId="180" fontId="43" fillId="0" borderId="0" applyNumberFormat="0" applyFill="0" applyBorder="0" applyProtection="0">
      <alignment vertical="center" wrapText="1"/>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52" fillId="0" borderId="0" applyNumberFormat="0" applyFill="0" applyBorder="0" applyAlignment="0" applyProtection="0">
      <alignment vertical="center"/>
    </xf>
    <xf numFmtId="0" fontId="3" fillId="0" borderId="0">
      <alignment vertical="center"/>
    </xf>
    <xf numFmtId="0" fontId="88" fillId="0" borderId="0" applyNumberFormat="0" applyFill="0" applyBorder="0" applyAlignment="0" applyProtection="0">
      <alignment vertical="center"/>
    </xf>
    <xf numFmtId="0" fontId="3" fillId="0" borderId="0">
      <alignment vertical="center"/>
    </xf>
    <xf numFmtId="0" fontId="24"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28">
    <xf numFmtId="0" fontId="0" fillId="0" borderId="0" xfId="0">
      <alignment vertical="center"/>
    </xf>
    <xf numFmtId="0" fontId="9" fillId="0" borderId="0" xfId="0" applyFont="1">
      <alignment vertical="center"/>
    </xf>
    <xf numFmtId="0" fontId="9" fillId="0" borderId="0" xfId="0" applyFont="1" applyAlignment="1">
      <alignment vertical="center" wrapText="1"/>
    </xf>
    <xf numFmtId="0" fontId="9" fillId="0" borderId="0" xfId="0" applyFont="1" applyAlignment="1">
      <alignment horizontal="left"/>
    </xf>
    <xf numFmtId="0" fontId="34" fillId="0" borderId="0" xfId="0" applyFont="1" applyAlignment="1">
      <alignment horizontal="center" vertical="top" wrapText="1"/>
    </xf>
    <xf numFmtId="0" fontId="9" fillId="0" borderId="0" xfId="0" applyFont="1" applyAlignment="1">
      <alignment horizontal="right" vertical="center" wrapText="1"/>
    </xf>
    <xf numFmtId="0" fontId="9" fillId="0" borderId="0" xfId="0" applyFont="1" applyProtection="1">
      <alignment vertical="center"/>
      <protection locked="0"/>
    </xf>
    <xf numFmtId="0" fontId="10" fillId="0" borderId="0" xfId="0" applyFont="1" applyProtection="1">
      <alignment vertical="center"/>
      <protection locked="0"/>
    </xf>
    <xf numFmtId="0" fontId="10" fillId="0" borderId="0" xfId="0" applyFont="1" applyAlignment="1" applyProtection="1">
      <protection locked="0"/>
    </xf>
    <xf numFmtId="0" fontId="11" fillId="0" borderId="0" xfId="0" applyFont="1" applyAlignment="1" applyProtection="1">
      <protection locked="0"/>
    </xf>
    <xf numFmtId="0" fontId="10" fillId="0" borderId="24" xfId="0" applyFont="1" applyBorder="1" applyAlignment="1" applyProtection="1">
      <protection locked="0"/>
    </xf>
    <xf numFmtId="0" fontId="11" fillId="0" borderId="24" xfId="0" applyFont="1" applyBorder="1" applyAlignment="1" applyProtection="1">
      <protection locked="0"/>
    </xf>
    <xf numFmtId="0" fontId="12" fillId="0" borderId="0" xfId="0" applyFont="1" applyAlignment="1" applyProtection="1">
      <alignment vertical="center" wrapText="1"/>
      <protection locked="0"/>
    </xf>
    <xf numFmtId="0" fontId="9" fillId="0" borderId="0" xfId="0" applyFont="1" applyAlignment="1" applyProtection="1">
      <alignment vertical="top" wrapText="1"/>
      <protection locked="0"/>
    </xf>
    <xf numFmtId="0" fontId="9" fillId="0" borderId="86" xfId="0" applyFont="1" applyBorder="1" applyProtection="1">
      <alignment vertical="center"/>
      <protection locked="0"/>
    </xf>
    <xf numFmtId="0" fontId="12" fillId="0" borderId="0" xfId="0" applyFont="1" applyAlignment="1" applyProtection="1">
      <alignment wrapText="1"/>
      <protection locked="0"/>
    </xf>
    <xf numFmtId="0" fontId="12" fillId="0" borderId="0" xfId="0" applyFont="1" applyProtection="1">
      <alignment vertical="center"/>
      <protection locked="0"/>
    </xf>
    <xf numFmtId="0" fontId="12" fillId="0" borderId="0" xfId="0" applyFont="1" applyAlignment="1" applyProtection="1">
      <alignment horizontal="left" wrapText="1"/>
      <protection locked="0"/>
    </xf>
    <xf numFmtId="0" fontId="12" fillId="0" borderId="0" xfId="0" applyFont="1" applyAlignment="1" applyProtection="1">
      <alignment horizontal="justify" vertical="top"/>
      <protection locked="0"/>
    </xf>
    <xf numFmtId="0" fontId="12" fillId="0" borderId="0" xfId="0" applyFont="1" applyAlignment="1" applyProtection="1">
      <alignment horizontal="left" vertical="top"/>
      <protection locked="0"/>
    </xf>
    <xf numFmtId="0" fontId="9" fillId="0" borderId="0" xfId="0" applyFont="1" applyAlignment="1" applyProtection="1">
      <alignment vertical="center" wrapText="1"/>
      <protection locked="0"/>
    </xf>
    <xf numFmtId="0" fontId="9" fillId="0" borderId="0" xfId="0" applyFont="1" applyAlignment="1" applyProtection="1">
      <alignment horizontal="left" vertical="center" wrapText="1"/>
      <protection locked="0"/>
    </xf>
    <xf numFmtId="0" fontId="9" fillId="0" borderId="19" xfId="0" applyFont="1" applyBorder="1" applyAlignment="1" applyProtection="1">
      <alignment vertical="center" wrapText="1"/>
      <protection locked="0"/>
    </xf>
    <xf numFmtId="0" fontId="9" fillId="0" borderId="19" xfId="0" applyFont="1" applyBorder="1" applyAlignment="1" applyProtection="1">
      <alignment horizontal="left" vertical="center" wrapText="1"/>
      <protection locked="0"/>
    </xf>
    <xf numFmtId="0" fontId="9" fillId="0" borderId="0" xfId="0" applyFont="1" applyAlignment="1" applyProtection="1">
      <alignment horizontal="left" vertical="top" wrapText="1"/>
      <protection locked="0"/>
    </xf>
    <xf numFmtId="0" fontId="12" fillId="0" borderId="0" xfId="0" applyFont="1" applyAlignment="1" applyProtection="1">
      <alignment vertical="top" shrinkToFit="1"/>
      <protection locked="0"/>
    </xf>
    <xf numFmtId="0" fontId="12" fillId="0" borderId="0" xfId="0" applyFont="1" applyAlignment="1" applyProtection="1">
      <alignment vertical="center" shrinkToFit="1"/>
      <protection locked="0"/>
    </xf>
    <xf numFmtId="0" fontId="17" fillId="0" borderId="0" xfId="0" applyFont="1" applyAlignment="1" applyProtection="1">
      <alignment horizontal="left"/>
      <protection locked="0"/>
    </xf>
    <xf numFmtId="0" fontId="28" fillId="0" borderId="0" xfId="0" applyFont="1" applyAlignment="1" applyProtection="1">
      <alignment horizontal="left"/>
      <protection locked="0"/>
    </xf>
    <xf numFmtId="0" fontId="17" fillId="0" borderId="0" xfId="0" applyFont="1" applyProtection="1">
      <alignment vertical="center"/>
      <protection locked="0"/>
    </xf>
    <xf numFmtId="0" fontId="17" fillId="0" borderId="0" xfId="0" applyFont="1" applyAlignment="1" applyProtection="1">
      <alignment wrapText="1"/>
      <protection locked="0"/>
    </xf>
    <xf numFmtId="0" fontId="9" fillId="0" borderId="0" xfId="0" applyFont="1" applyAlignment="1" applyProtection="1">
      <alignment wrapText="1"/>
      <protection locked="0"/>
    </xf>
    <xf numFmtId="0" fontId="12" fillId="0" borderId="0" xfId="0" applyFont="1" applyAlignment="1" applyProtection="1">
      <alignment vertical="top" wrapText="1"/>
      <protection locked="0"/>
    </xf>
    <xf numFmtId="0" fontId="12" fillId="0" borderId="0" xfId="0" applyFont="1" applyAlignment="1" applyProtection="1">
      <alignment horizontal="left" vertical="top" wrapText="1"/>
      <protection locked="0"/>
    </xf>
    <xf numFmtId="0" fontId="13" fillId="0" borderId="0" xfId="0" applyFont="1" applyAlignment="1" applyProtection="1">
      <alignment vertical="top" wrapText="1"/>
      <protection locked="0"/>
    </xf>
    <xf numFmtId="0" fontId="13" fillId="0" borderId="0" xfId="0" applyFont="1" applyAlignment="1" applyProtection="1">
      <alignment horizontal="left" vertical="top" wrapText="1"/>
      <protection locked="0"/>
    </xf>
    <xf numFmtId="0" fontId="9" fillId="0" borderId="6" xfId="0" applyFont="1" applyBorder="1" applyProtection="1">
      <alignment vertical="center"/>
      <protection locked="0"/>
    </xf>
    <xf numFmtId="0" fontId="9" fillId="0" borderId="3" xfId="0" applyFont="1" applyBorder="1" applyAlignment="1" applyProtection="1">
      <alignment wrapText="1"/>
      <protection locked="0"/>
    </xf>
    <xf numFmtId="0" fontId="9" fillId="0" borderId="3" xfId="0" applyFont="1" applyBorder="1" applyAlignment="1" applyProtection="1">
      <alignment horizontal="left" wrapText="1"/>
      <protection locked="0"/>
    </xf>
    <xf numFmtId="0" fontId="9" fillId="0" borderId="0" xfId="0" applyFont="1" applyAlignment="1" applyProtection="1">
      <protection locked="0"/>
    </xf>
    <xf numFmtId="0" fontId="9" fillId="0" borderId="93" xfId="0" applyFont="1" applyBorder="1" applyProtection="1">
      <alignment vertical="center"/>
      <protection locked="0"/>
    </xf>
    <xf numFmtId="0" fontId="9" fillId="0" borderId="93" xfId="0" applyFont="1" applyBorder="1" applyAlignment="1" applyProtection="1">
      <alignment horizontal="left" vertical="center"/>
      <protection locked="0"/>
    </xf>
    <xf numFmtId="0" fontId="11" fillId="0" borderId="93" xfId="0" applyFont="1" applyBorder="1" applyAlignment="1" applyProtection="1">
      <protection locked="0"/>
    </xf>
    <xf numFmtId="0" fontId="9" fillId="0" borderId="0" xfId="0" applyFont="1" applyAlignment="1" applyProtection="1">
      <alignment horizontal="center" vertical="center" wrapText="1"/>
      <protection locked="0"/>
    </xf>
    <xf numFmtId="0" fontId="39" fillId="0" borderId="0" xfId="0" applyFont="1" applyAlignment="1">
      <alignment vertical="center" wrapText="1"/>
    </xf>
    <xf numFmtId="0" fontId="39" fillId="0" borderId="0" xfId="0" applyFont="1">
      <alignment vertical="center"/>
    </xf>
    <xf numFmtId="0" fontId="40" fillId="9" borderId="0" xfId="0" applyFont="1" applyFill="1" applyAlignment="1">
      <alignment vertical="center" wrapText="1"/>
    </xf>
    <xf numFmtId="0" fontId="40" fillId="0" borderId="0" xfId="0" applyFont="1" applyAlignment="1">
      <alignment vertical="center" wrapText="1"/>
    </xf>
    <xf numFmtId="0" fontId="39" fillId="0" borderId="1" xfId="0" applyFont="1" applyBorder="1" applyAlignment="1">
      <alignment vertical="center" wrapText="1"/>
    </xf>
    <xf numFmtId="0" fontId="39" fillId="0" borderId="1" xfId="0" applyFont="1" applyBorder="1" applyAlignment="1">
      <alignment horizontal="center" vertical="center" wrapText="1"/>
    </xf>
    <xf numFmtId="0" fontId="41" fillId="9" borderId="0" xfId="0" applyFont="1" applyFill="1" applyAlignment="1">
      <alignment vertical="center" wrapText="1"/>
    </xf>
    <xf numFmtId="0" fontId="12" fillId="0" borderId="28" xfId="0" applyFont="1" applyBorder="1" applyProtection="1">
      <alignment vertical="center"/>
      <protection locked="0"/>
    </xf>
    <xf numFmtId="0" fontId="25" fillId="0" borderId="0" xfId="0" applyFont="1" applyProtection="1">
      <alignment vertical="center"/>
      <protection locked="0"/>
    </xf>
    <xf numFmtId="0" fontId="12" fillId="0" borderId="0" xfId="0" applyFont="1" applyAlignment="1">
      <alignment vertical="center" wrapText="1"/>
    </xf>
    <xf numFmtId="0" fontId="9" fillId="0" borderId="0" xfId="0" applyFont="1" applyAlignment="1">
      <alignment wrapText="1"/>
    </xf>
    <xf numFmtId="0" fontId="9" fillId="0" borderId="0" xfId="0" applyFont="1" applyAlignment="1">
      <alignment vertical="center" shrinkToFit="1"/>
    </xf>
    <xf numFmtId="0" fontId="28" fillId="0" borderId="0" xfId="0" applyFont="1" applyAlignment="1">
      <alignment horizontal="left"/>
    </xf>
    <xf numFmtId="0" fontId="25" fillId="0" borderId="0" xfId="0" applyFont="1" applyAlignment="1">
      <alignment horizontal="left"/>
    </xf>
    <xf numFmtId="0" fontId="17" fillId="0" borderId="0" xfId="0" applyFont="1" applyAlignment="1">
      <alignment horizontal="left"/>
    </xf>
    <xf numFmtId="0" fontId="17" fillId="0" borderId="0" xfId="0" applyFont="1">
      <alignment vertical="center"/>
    </xf>
    <xf numFmtId="0" fontId="17" fillId="0" borderId="0" xfId="0" applyFont="1" applyAlignment="1">
      <alignment wrapText="1"/>
    </xf>
    <xf numFmtId="0" fontId="9" fillId="0" borderId="9" xfId="0" applyFont="1" applyBorder="1" applyProtection="1">
      <alignment vertical="center"/>
      <protection locked="0"/>
    </xf>
    <xf numFmtId="0" fontId="22" fillId="0" borderId="0" xfId="0" applyFont="1" applyAlignment="1" applyProtection="1">
      <alignment vertical="center" wrapText="1"/>
      <protection locked="0"/>
    </xf>
    <xf numFmtId="0" fontId="40" fillId="5" borderId="0" xfId="0" applyFont="1" applyFill="1" applyAlignment="1">
      <alignment horizontal="center" vertical="center" wrapText="1"/>
    </xf>
    <xf numFmtId="0" fontId="12" fillId="0" borderId="0" xfId="0" applyFont="1" applyAlignment="1">
      <alignment vertical="top" wrapText="1"/>
    </xf>
    <xf numFmtId="0" fontId="40" fillId="10" borderId="0" xfId="0" applyFont="1" applyFill="1" applyAlignment="1">
      <alignment vertical="center" wrapText="1"/>
    </xf>
    <xf numFmtId="0" fontId="9" fillId="0" borderId="85" xfId="0" applyFont="1" applyBorder="1" applyProtection="1">
      <alignment vertical="center"/>
      <protection locked="0"/>
    </xf>
    <xf numFmtId="0" fontId="9" fillId="0" borderId="0" xfId="0" applyFont="1" applyAlignment="1" applyProtection="1">
      <alignment horizontal="center" vertical="top" wrapText="1"/>
      <protection locked="0"/>
    </xf>
    <xf numFmtId="0" fontId="9" fillId="0" borderId="0" xfId="0" applyFont="1" applyAlignment="1" applyProtection="1">
      <alignment horizontal="center" vertical="center"/>
      <protection locked="0"/>
    </xf>
    <xf numFmtId="0" fontId="10" fillId="0" borderId="6" xfId="0" applyFont="1" applyBorder="1" applyProtection="1">
      <alignment vertical="center"/>
      <protection locked="0"/>
    </xf>
    <xf numFmtId="0" fontId="29" fillId="0" borderId="0" xfId="0" applyFont="1" applyProtection="1">
      <alignment vertical="center"/>
      <protection locked="0"/>
    </xf>
    <xf numFmtId="0" fontId="9" fillId="0" borderId="0" xfId="0" applyFont="1" applyAlignment="1" applyProtection="1">
      <alignment horizontal="center"/>
      <protection locked="0"/>
    </xf>
    <xf numFmtId="179" fontId="9" fillId="0" borderId="0" xfId="0" applyNumberFormat="1" applyFont="1" applyProtection="1">
      <alignment vertical="center"/>
      <protection locked="0"/>
    </xf>
    <xf numFmtId="0" fontId="13" fillId="0" borderId="0" xfId="0" applyFont="1" applyProtection="1">
      <alignment vertical="center"/>
      <protection locked="0"/>
    </xf>
    <xf numFmtId="0" fontId="39" fillId="5" borderId="0" xfId="0" applyFont="1" applyFill="1" applyAlignment="1">
      <alignment vertical="center" wrapText="1"/>
    </xf>
    <xf numFmtId="0" fontId="39" fillId="11" borderId="0" xfId="0" quotePrefix="1" applyFont="1" applyFill="1" applyAlignment="1">
      <alignment horizontal="right" vertical="center" wrapText="1"/>
    </xf>
    <xf numFmtId="0" fontId="39" fillId="11" borderId="0" xfId="0" applyFont="1" applyFill="1" applyAlignment="1">
      <alignment vertical="center" wrapText="1"/>
    </xf>
    <xf numFmtId="0" fontId="42" fillId="0" borderId="0" xfId="0" applyFont="1" applyProtection="1">
      <alignment vertical="center"/>
      <protection locked="0"/>
    </xf>
    <xf numFmtId="0" fontId="19" fillId="0" borderId="0" xfId="0" applyFont="1" applyAlignment="1" applyProtection="1">
      <alignment vertical="center" wrapText="1"/>
      <protection locked="0"/>
    </xf>
    <xf numFmtId="0" fontId="55" fillId="0" borderId="0" xfId="0" applyFont="1" applyAlignment="1" applyProtection="1">
      <alignment horizontal="left"/>
      <protection locked="0"/>
    </xf>
    <xf numFmtId="179" fontId="9" fillId="0" borderId="0" xfId="0" applyNumberFormat="1" applyFont="1" applyAlignment="1" applyProtection="1">
      <alignment horizontal="left" vertical="center"/>
      <protection locked="0"/>
    </xf>
    <xf numFmtId="0" fontId="12" fillId="0" borderId="0" xfId="0" applyFont="1">
      <alignment vertical="center"/>
    </xf>
    <xf numFmtId="0" fontId="12" fillId="0" borderId="0" xfId="0" applyFont="1" applyAlignment="1">
      <alignment horizontal="left" vertical="center"/>
    </xf>
    <xf numFmtId="0" fontId="28" fillId="0" borderId="0" xfId="0" applyFont="1" applyAlignment="1" applyProtection="1">
      <protection locked="0"/>
    </xf>
    <xf numFmtId="0" fontId="25" fillId="0" borderId="0" xfId="0" applyFont="1" applyAlignment="1">
      <alignment vertical="center" wrapText="1"/>
    </xf>
    <xf numFmtId="0" fontId="25" fillId="0" borderId="0" xfId="0" applyFont="1">
      <alignment vertical="center"/>
    </xf>
    <xf numFmtId="0" fontId="9" fillId="0" borderId="0" xfId="0" applyFont="1" applyAlignment="1">
      <alignment horizontal="center" vertical="center"/>
    </xf>
    <xf numFmtId="0" fontId="42" fillId="0" borderId="0" xfId="0" applyFont="1">
      <alignment vertical="center"/>
    </xf>
    <xf numFmtId="0" fontId="9" fillId="0" borderId="0" xfId="0" applyFont="1" applyAlignment="1">
      <alignment horizontal="left" vertical="center"/>
    </xf>
    <xf numFmtId="0" fontId="66" fillId="0" borderId="0" xfId="3" applyNumberFormat="1" applyFont="1" applyProtection="1">
      <alignment vertical="center" wrapText="1"/>
    </xf>
    <xf numFmtId="0" fontId="43" fillId="0" borderId="0" xfId="3" applyNumberFormat="1" applyProtection="1">
      <alignment vertical="center" wrapText="1"/>
    </xf>
    <xf numFmtId="0" fontId="10" fillId="0" borderId="0" xfId="0" applyFont="1" applyAlignment="1" applyProtection="1">
      <alignment vertical="center" wrapText="1"/>
      <protection locked="0"/>
    </xf>
    <xf numFmtId="0" fontId="67" fillId="0" borderId="0" xfId="0" applyFont="1" applyAlignment="1">
      <alignment horizontal="right" vertical="center"/>
    </xf>
    <xf numFmtId="0" fontId="10" fillId="0" borderId="0" xfId="0" applyFont="1">
      <alignment vertical="center"/>
    </xf>
    <xf numFmtId="0" fontId="12" fillId="0" borderId="0" xfId="0" applyFont="1" applyAlignment="1">
      <alignment shrinkToFit="1"/>
    </xf>
    <xf numFmtId="0" fontId="12" fillId="0" borderId="0" xfId="0" applyFont="1" applyAlignment="1">
      <alignment vertical="center" shrinkToFit="1"/>
    </xf>
    <xf numFmtId="0" fontId="9" fillId="0" borderId="0" xfId="0" applyFont="1" applyAlignment="1">
      <alignment shrinkToFit="1"/>
    </xf>
    <xf numFmtId="0" fontId="9" fillId="0" borderId="0" xfId="0" applyFont="1" applyAlignment="1">
      <alignment vertical="top" shrinkToFit="1"/>
    </xf>
    <xf numFmtId="0" fontId="12" fillId="0" borderId="0" xfId="0" applyFont="1" applyAlignment="1">
      <alignment vertical="top" shrinkToFit="1"/>
    </xf>
    <xf numFmtId="0" fontId="68" fillId="0" borderId="0" xfId="0" applyFont="1">
      <alignment vertical="center"/>
    </xf>
    <xf numFmtId="0" fontId="9" fillId="0" borderId="0" xfId="0" applyFont="1" applyAlignment="1">
      <alignment vertical="top"/>
    </xf>
    <xf numFmtId="0" fontId="69" fillId="0" borderId="0" xfId="0" applyFont="1">
      <alignment vertical="center"/>
    </xf>
    <xf numFmtId="0" fontId="9" fillId="0" borderId="18" xfId="0" applyFont="1" applyBorder="1">
      <alignment vertical="center"/>
    </xf>
    <xf numFmtId="0" fontId="9" fillId="0" borderId="19" xfId="0" applyFont="1" applyBorder="1">
      <alignment vertical="center"/>
    </xf>
    <xf numFmtId="0" fontId="42" fillId="0" borderId="19" xfId="0" applyFont="1" applyBorder="1">
      <alignment vertical="center"/>
    </xf>
    <xf numFmtId="0" fontId="42" fillId="0" borderId="22" xfId="0" applyFont="1" applyBorder="1">
      <alignment vertical="center"/>
    </xf>
    <xf numFmtId="0" fontId="9" fillId="0" borderId="23" xfId="0" applyFont="1" applyBorder="1">
      <alignment vertical="center"/>
    </xf>
    <xf numFmtId="0" fontId="9" fillId="0" borderId="24" xfId="0" applyFont="1" applyBorder="1">
      <alignment vertical="center"/>
    </xf>
    <xf numFmtId="0" fontId="42" fillId="0" borderId="24" xfId="0" applyFont="1" applyBorder="1">
      <alignment vertical="center"/>
    </xf>
    <xf numFmtId="0" fontId="42" fillId="0" borderId="27" xfId="0" applyFont="1" applyBorder="1">
      <alignment vertical="center"/>
    </xf>
    <xf numFmtId="0" fontId="42" fillId="0" borderId="23" xfId="0" applyFont="1" applyBorder="1">
      <alignment vertical="center"/>
    </xf>
    <xf numFmtId="0" fontId="36" fillId="0" borderId="6" xfId="0" applyFont="1" applyBorder="1" applyProtection="1">
      <alignment vertical="center"/>
      <protection locked="0"/>
    </xf>
    <xf numFmtId="0" fontId="10" fillId="0" borderId="0" xfId="0" applyFont="1" applyAlignment="1" applyProtection="1">
      <alignment horizontal="center" vertical="center"/>
      <protection locked="0"/>
    </xf>
    <xf numFmtId="0" fontId="9" fillId="5" borderId="0" xfId="0" applyFont="1" applyFill="1" applyProtection="1">
      <alignment vertical="center"/>
      <protection locked="0"/>
    </xf>
    <xf numFmtId="0" fontId="9" fillId="5" borderId="0" xfId="0" applyFont="1" applyFill="1" applyAlignment="1" applyProtection="1">
      <alignment horizontal="center" vertical="center"/>
      <protection locked="0"/>
    </xf>
    <xf numFmtId="179" fontId="9" fillId="5" borderId="0" xfId="0" applyNumberFormat="1" applyFont="1" applyFill="1" applyAlignment="1" applyProtection="1">
      <alignment horizontal="left" vertical="center"/>
      <protection locked="0"/>
    </xf>
    <xf numFmtId="179" fontId="9" fillId="5" borderId="0" xfId="0" applyNumberFormat="1" applyFont="1" applyFill="1" applyProtection="1">
      <alignment vertical="center"/>
      <protection locked="0"/>
    </xf>
    <xf numFmtId="0" fontId="13" fillId="5" borderId="0" xfId="0" applyFont="1" applyFill="1" applyProtection="1">
      <alignment vertical="center"/>
      <protection locked="0"/>
    </xf>
    <xf numFmtId="0" fontId="12" fillId="0" borderId="28" xfId="0" applyFont="1" applyBorder="1" applyAlignment="1">
      <alignment horizontal="center" vertical="center" wrapText="1"/>
    </xf>
    <xf numFmtId="0" fontId="56" fillId="0" borderId="0" xfId="0" applyFont="1" applyAlignment="1">
      <alignment vertical="top" wrapText="1"/>
    </xf>
    <xf numFmtId="0" fontId="9" fillId="0" borderId="0" xfId="0" applyFont="1" applyAlignment="1">
      <alignment horizontal="left" vertical="center" wrapText="1"/>
    </xf>
    <xf numFmtId="0" fontId="9" fillId="0" borderId="0" xfId="0" applyFont="1" applyAlignment="1" applyProtection="1">
      <alignment horizontal="left" wrapText="1"/>
      <protection locked="0"/>
    </xf>
    <xf numFmtId="0" fontId="13" fillId="0" borderId="0" xfId="0" applyFont="1" applyAlignment="1">
      <alignment horizontal="left" vertical="top" wrapText="1"/>
    </xf>
    <xf numFmtId="0" fontId="12" fillId="0" borderId="0" xfId="0" applyFont="1" applyAlignment="1" applyProtection="1">
      <alignment horizontal="left" vertical="center" wrapText="1"/>
      <protection locked="0"/>
    </xf>
    <xf numFmtId="0" fontId="10" fillId="0" borderId="0" xfId="0" applyFont="1" applyAlignment="1" applyProtection="1">
      <alignment horizontal="left" vertical="center"/>
      <protection locked="0"/>
    </xf>
    <xf numFmtId="0" fontId="9" fillId="0" borderId="0" xfId="0" applyFont="1" applyAlignment="1" applyProtection="1">
      <alignment horizontal="left"/>
      <protection locked="0"/>
    </xf>
    <xf numFmtId="0" fontId="9" fillId="0" borderId="0" xfId="0" applyFont="1" applyAlignment="1" applyProtection="1">
      <alignment horizontal="left" vertical="top"/>
      <protection locked="0"/>
    </xf>
    <xf numFmtId="0" fontId="12" fillId="0" borderId="0" xfId="0" applyFont="1" applyAlignment="1" applyProtection="1">
      <alignment horizontal="left" vertical="center"/>
      <protection locked="0"/>
    </xf>
    <xf numFmtId="0" fontId="9" fillId="0" borderId="0" xfId="0" applyFont="1" applyAlignment="1" applyProtection="1">
      <alignment horizontal="left" vertical="center"/>
      <protection locked="0"/>
    </xf>
    <xf numFmtId="0" fontId="34" fillId="0" borderId="137" xfId="0" applyFont="1" applyBorder="1" applyAlignment="1">
      <alignment horizontal="center" vertical="top" wrapText="1"/>
    </xf>
    <xf numFmtId="0" fontId="79" fillId="0" borderId="0" xfId="0" applyFont="1" applyAlignment="1">
      <alignment horizontal="center" vertical="center" wrapText="1"/>
    </xf>
    <xf numFmtId="0" fontId="25" fillId="0" borderId="0" xfId="0" applyFont="1" applyAlignment="1" applyProtection="1">
      <alignment horizontal="center" vertical="center" wrapText="1"/>
      <protection locked="0"/>
    </xf>
    <xf numFmtId="179" fontId="25" fillId="0" borderId="0" xfId="0" applyNumberFormat="1" applyFont="1" applyAlignment="1">
      <alignment horizontal="left"/>
    </xf>
    <xf numFmtId="179" fontId="25" fillId="0" borderId="0" xfId="0" applyNumberFormat="1" applyFont="1" applyAlignment="1">
      <alignment vertical="center" wrapText="1"/>
    </xf>
    <xf numFmtId="179" fontId="25" fillId="0" borderId="0" xfId="0" applyNumberFormat="1" applyFont="1">
      <alignment vertical="center"/>
    </xf>
    <xf numFmtId="179" fontId="77" fillId="0" borderId="0" xfId="0" applyNumberFormat="1" applyFont="1">
      <alignment vertical="center"/>
    </xf>
    <xf numFmtId="179" fontId="9" fillId="0" borderId="0" xfId="0" applyNumberFormat="1" applyFont="1">
      <alignment vertical="center"/>
    </xf>
    <xf numFmtId="179" fontId="9" fillId="0" borderId="0" xfId="0" applyNumberFormat="1" applyFont="1" applyAlignment="1">
      <alignment vertical="center" wrapText="1"/>
    </xf>
    <xf numFmtId="179" fontId="9" fillId="0" borderId="0" xfId="0" applyNumberFormat="1" applyFont="1" applyAlignment="1">
      <alignment horizontal="center" vertical="center"/>
    </xf>
    <xf numFmtId="179" fontId="10" fillId="0" borderId="0" xfId="0" applyNumberFormat="1" applyFont="1" applyAlignment="1" applyProtection="1">
      <alignment horizontal="center" vertical="center"/>
      <protection locked="0"/>
    </xf>
    <xf numFmtId="179" fontId="10" fillId="0" borderId="0" xfId="0" applyNumberFormat="1" applyFont="1" applyProtection="1">
      <alignment vertical="center"/>
      <protection locked="0"/>
    </xf>
    <xf numFmtId="179" fontId="10" fillId="0" borderId="0" xfId="0" applyNumberFormat="1" applyFont="1" applyAlignment="1" applyProtection="1">
      <alignment vertical="center" wrapText="1"/>
      <protection locked="0"/>
    </xf>
    <xf numFmtId="179" fontId="9" fillId="0" borderId="0" xfId="0" applyNumberFormat="1" applyFont="1" applyAlignment="1" applyProtection="1">
      <alignment horizontal="center" vertical="center"/>
      <protection locked="0"/>
    </xf>
    <xf numFmtId="179" fontId="9" fillId="0" borderId="0" xfId="0" applyNumberFormat="1" applyFont="1" applyAlignment="1" applyProtection="1">
      <alignment vertical="center" wrapText="1"/>
      <protection locked="0"/>
    </xf>
    <xf numFmtId="0" fontId="82" fillId="0" borderId="0" xfId="0" applyFont="1" applyAlignment="1" applyProtection="1">
      <alignment horizontal="left" vertical="center"/>
      <protection locked="0"/>
    </xf>
    <xf numFmtId="0" fontId="25" fillId="0" borderId="0" xfId="0" applyFont="1" applyAlignment="1" applyProtection="1">
      <alignment horizontal="left" vertical="center"/>
      <protection locked="0"/>
    </xf>
    <xf numFmtId="0" fontId="38" fillId="0" borderId="0" xfId="0" applyFont="1" applyProtection="1">
      <alignment vertical="center"/>
      <protection locked="0"/>
    </xf>
    <xf numFmtId="179" fontId="25" fillId="11" borderId="0" xfId="0" applyNumberFormat="1" applyFont="1" applyFill="1" applyAlignment="1">
      <alignment horizontal="center" vertical="center" wrapText="1"/>
    </xf>
    <xf numFmtId="0" fontId="9" fillId="11" borderId="0" xfId="0" applyFont="1" applyFill="1" applyProtection="1">
      <alignment vertical="center"/>
      <protection locked="0"/>
    </xf>
    <xf numFmtId="0" fontId="9" fillId="11" borderId="0" xfId="0" applyFont="1" applyFill="1" applyAlignment="1" applyProtection="1">
      <alignment horizontal="center" vertical="center"/>
      <protection locked="0"/>
    </xf>
    <xf numFmtId="179" fontId="9" fillId="11" borderId="0" xfId="0" applyNumberFormat="1" applyFont="1" applyFill="1" applyAlignment="1" applyProtection="1">
      <alignment horizontal="left" vertical="center"/>
      <protection locked="0"/>
    </xf>
    <xf numFmtId="0" fontId="9" fillId="8" borderId="0" xfId="0" applyFont="1" applyFill="1" applyProtection="1">
      <alignment vertical="center"/>
      <protection locked="0"/>
    </xf>
    <xf numFmtId="0" fontId="9" fillId="8" borderId="0" xfId="0" applyFont="1" applyFill="1" applyAlignment="1" applyProtection="1">
      <alignment horizontal="center" vertical="center"/>
      <protection locked="0"/>
    </xf>
    <xf numFmtId="179" fontId="9" fillId="8" borderId="0" xfId="0" applyNumberFormat="1" applyFont="1" applyFill="1" applyAlignment="1" applyProtection="1">
      <alignment horizontal="left" vertical="center"/>
      <protection locked="0"/>
    </xf>
    <xf numFmtId="0" fontId="12" fillId="0" borderId="3" xfId="0" applyFont="1" applyBorder="1" applyAlignment="1" applyProtection="1">
      <alignment horizontal="center" vertical="center" wrapText="1"/>
      <protection locked="0"/>
    </xf>
    <xf numFmtId="0" fontId="12" fillId="0" borderId="24" xfId="0" applyFont="1" applyBorder="1" applyAlignment="1" applyProtection="1">
      <alignment horizontal="center" vertical="center" wrapText="1"/>
      <protection locked="0"/>
    </xf>
    <xf numFmtId="0" fontId="12" fillId="0" borderId="6" xfId="0" applyFont="1" applyBorder="1" applyAlignment="1" applyProtection="1">
      <alignment horizontal="center" vertical="center" wrapText="1"/>
      <protection locked="0"/>
    </xf>
    <xf numFmtId="0" fontId="12" fillId="0" borderId="3" xfId="0" applyFont="1" applyBorder="1" applyAlignment="1" applyProtection="1">
      <alignment vertical="center" shrinkToFit="1"/>
      <protection locked="0"/>
    </xf>
    <xf numFmtId="0" fontId="12" fillId="0" borderId="6" xfId="0" applyFont="1" applyBorder="1" applyAlignment="1" applyProtection="1">
      <alignment vertical="center" shrinkToFit="1"/>
      <protection locked="0"/>
    </xf>
    <xf numFmtId="0" fontId="12" fillId="0" borderId="24" xfId="0" applyFont="1" applyBorder="1" applyAlignment="1" applyProtection="1">
      <alignment vertical="center" shrinkToFit="1"/>
      <protection locked="0"/>
    </xf>
    <xf numFmtId="0" fontId="12" fillId="0" borderId="1" xfId="0" applyFont="1" applyBorder="1">
      <alignment vertical="center"/>
    </xf>
    <xf numFmtId="0" fontId="83" fillId="0" borderId="0" xfId="0" applyFont="1" applyAlignment="1" applyProtection="1">
      <alignment vertical="center" wrapText="1"/>
      <protection locked="0"/>
    </xf>
    <xf numFmtId="179" fontId="9" fillId="11" borderId="0" xfId="0" applyNumberFormat="1" applyFont="1" applyFill="1" applyAlignment="1">
      <alignment horizontal="center" vertical="center"/>
    </xf>
    <xf numFmtId="179" fontId="9" fillId="11" borderId="0" xfId="0" applyNumberFormat="1" applyFont="1" applyFill="1">
      <alignment vertical="center"/>
    </xf>
    <xf numFmtId="179" fontId="9" fillId="11" borderId="0" xfId="0" applyNumberFormat="1" applyFont="1" applyFill="1" applyAlignment="1">
      <alignment vertical="center" wrapText="1"/>
    </xf>
    <xf numFmtId="0" fontId="68" fillId="0" borderId="0" xfId="0" applyFont="1" applyProtection="1">
      <alignment vertical="center"/>
      <protection locked="0"/>
    </xf>
    <xf numFmtId="0" fontId="69" fillId="0" borderId="0" xfId="0" applyFont="1" applyAlignment="1" applyProtection="1">
      <alignment horizontal="left" vertical="center"/>
      <protection locked="0"/>
    </xf>
    <xf numFmtId="0" fontId="9" fillId="0" borderId="0" xfId="0" applyFont="1" applyAlignment="1">
      <alignment horizontal="center" vertical="center" wrapText="1"/>
    </xf>
    <xf numFmtId="0" fontId="9" fillId="0" borderId="9" xfId="0" applyFont="1" applyBorder="1" applyAlignment="1" applyProtection="1">
      <alignment vertical="center" wrapText="1"/>
      <protection locked="0"/>
    </xf>
    <xf numFmtId="0" fontId="10" fillId="0" borderId="0" xfId="0" applyFont="1" applyAlignment="1" applyProtection="1">
      <alignment horizontal="left" vertical="center"/>
      <protection locked="0"/>
    </xf>
    <xf numFmtId="0" fontId="97" fillId="0" borderId="0" xfId="0" applyFont="1" applyAlignment="1">
      <alignment horizontal="center" vertical="center" wrapText="1"/>
    </xf>
    <xf numFmtId="0" fontId="98" fillId="0" borderId="0" xfId="0" applyFont="1" applyAlignment="1" applyProtection="1">
      <alignment horizontal="center" vertical="center" wrapText="1"/>
      <protection locked="0"/>
    </xf>
    <xf numFmtId="0" fontId="99" fillId="14" borderId="0" xfId="0" applyFont="1" applyFill="1" applyAlignment="1" applyProtection="1">
      <alignment horizontal="center" vertical="center" wrapText="1"/>
      <protection locked="0"/>
    </xf>
    <xf numFmtId="0" fontId="37" fillId="0" borderId="0" xfId="0" applyFont="1" applyAlignment="1" applyProtection="1">
      <alignment horizontal="left" vertical="center" wrapText="1"/>
      <protection locked="0"/>
    </xf>
    <xf numFmtId="0" fontId="34" fillId="0" borderId="137" xfId="0" applyFont="1" applyBorder="1" applyAlignment="1" applyProtection="1">
      <alignment horizontal="center" vertical="center"/>
      <protection locked="0"/>
    </xf>
    <xf numFmtId="0" fontId="9" fillId="2" borderId="145" xfId="0" applyFont="1" applyFill="1" applyBorder="1" applyAlignment="1">
      <alignment horizontal="center" vertical="center"/>
    </xf>
    <xf numFmtId="0" fontId="9" fillId="2" borderId="78" xfId="0" applyFont="1" applyFill="1" applyBorder="1" applyAlignment="1">
      <alignment horizontal="center" vertical="center"/>
    </xf>
    <xf numFmtId="0" fontId="9" fillId="0" borderId="78" xfId="0" applyFont="1" applyBorder="1" applyAlignment="1" applyProtection="1">
      <alignment horizontal="center" vertical="center" wrapText="1"/>
      <protection locked="0"/>
    </xf>
    <xf numFmtId="0" fontId="9" fillId="0" borderId="146" xfId="0" applyFont="1" applyBorder="1" applyAlignment="1" applyProtection="1">
      <alignment horizontal="center" vertical="center" wrapText="1"/>
      <protection locked="0"/>
    </xf>
    <xf numFmtId="0" fontId="9" fillId="0" borderId="2" xfId="0" applyFont="1" applyBorder="1" applyAlignment="1" applyProtection="1">
      <alignment horizontal="center" vertical="center"/>
      <protection locked="0"/>
    </xf>
    <xf numFmtId="0" fontId="9" fillId="0" borderId="3" xfId="0" applyFont="1" applyBorder="1" applyAlignment="1" applyProtection="1">
      <alignment horizontal="center" vertical="center"/>
      <protection locked="0"/>
    </xf>
    <xf numFmtId="0" fontId="9" fillId="0" borderId="4" xfId="0" applyFont="1" applyBorder="1" applyAlignment="1" applyProtection="1">
      <alignment horizontal="center" vertical="center"/>
      <protection locked="0"/>
    </xf>
    <xf numFmtId="0" fontId="9" fillId="0" borderId="5" xfId="0"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0" fontId="9" fillId="0" borderId="7" xfId="0" applyFont="1" applyBorder="1" applyAlignment="1" applyProtection="1">
      <alignment horizontal="center" vertical="center"/>
      <protection locked="0"/>
    </xf>
    <xf numFmtId="0" fontId="9" fillId="0" borderId="1" xfId="0" applyFont="1" applyBorder="1" applyAlignment="1" applyProtection="1">
      <alignment horizontal="left" vertical="center"/>
      <protection locked="0"/>
    </xf>
    <xf numFmtId="0" fontId="34" fillId="0" borderId="18" xfId="0" applyFont="1" applyBorder="1" applyAlignment="1" applyProtection="1">
      <alignment horizontal="center" vertical="center"/>
      <protection locked="0"/>
    </xf>
    <xf numFmtId="0" fontId="34" fillId="0" borderId="22" xfId="0" applyFont="1" applyBorder="1" applyAlignment="1" applyProtection="1">
      <alignment horizontal="center" vertical="center"/>
      <protection locked="0"/>
    </xf>
    <xf numFmtId="0" fontId="34" fillId="0" borderId="23" xfId="0" applyFont="1" applyBorder="1" applyAlignment="1" applyProtection="1">
      <alignment horizontal="center" vertical="center"/>
      <protection locked="0"/>
    </xf>
    <xf numFmtId="0" fontId="34" fillId="0" borderId="27" xfId="0" applyFont="1" applyBorder="1" applyAlignment="1" applyProtection="1">
      <alignment horizontal="center" vertical="center"/>
      <protection locked="0"/>
    </xf>
    <xf numFmtId="0" fontId="9" fillId="0" borderId="3"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9" fillId="2" borderId="142" xfId="0" applyFont="1" applyFill="1" applyBorder="1" applyAlignment="1">
      <alignment horizontal="center" vertical="center"/>
    </xf>
    <xf numFmtId="0" fontId="9" fillId="2" borderId="143" xfId="0" applyFont="1" applyFill="1" applyBorder="1" applyAlignment="1">
      <alignment horizontal="center" vertical="center"/>
    </xf>
    <xf numFmtId="177" fontId="9" fillId="0" borderId="143" xfId="0" applyNumberFormat="1" applyFont="1" applyBorder="1" applyAlignment="1" applyProtection="1">
      <alignment horizontal="center" vertical="center" wrapText="1"/>
      <protection locked="0"/>
    </xf>
    <xf numFmtId="177" fontId="9" fillId="0" borderId="78" xfId="0" applyNumberFormat="1" applyFont="1" applyBorder="1" applyAlignment="1" applyProtection="1">
      <alignment horizontal="center" vertical="center" wrapText="1"/>
      <protection locked="0"/>
    </xf>
    <xf numFmtId="0" fontId="9" fillId="2" borderId="143" xfId="0" applyFont="1" applyFill="1" applyBorder="1" applyAlignment="1" applyProtection="1">
      <alignment horizontal="center" vertical="center" wrapText="1"/>
      <protection locked="0"/>
    </xf>
    <xf numFmtId="0" fontId="9" fillId="2" borderId="78" xfId="0" applyFont="1" applyFill="1" applyBorder="1" applyAlignment="1" applyProtection="1">
      <alignment horizontal="center" vertical="center" wrapText="1"/>
      <protection locked="0"/>
    </xf>
    <xf numFmtId="0" fontId="9" fillId="0" borderId="143" xfId="0" applyFont="1" applyBorder="1" applyAlignment="1" applyProtection="1">
      <alignment horizontal="center" vertical="center" wrapText="1"/>
      <protection locked="0"/>
    </xf>
    <xf numFmtId="0" fontId="9" fillId="0" borderId="144" xfId="0" applyFont="1" applyBorder="1" applyAlignment="1" applyProtection="1">
      <alignment horizontal="center" vertical="center" wrapText="1"/>
      <protection locked="0"/>
    </xf>
    <xf numFmtId="0" fontId="12" fillId="2" borderId="18" xfId="0" applyFont="1" applyFill="1" applyBorder="1" applyAlignment="1">
      <alignment horizontal="center" vertical="center" wrapText="1"/>
    </xf>
    <xf numFmtId="0" fontId="12" fillId="2" borderId="19" xfId="0" applyFont="1" applyFill="1" applyBorder="1" applyAlignment="1">
      <alignment horizontal="center" vertical="center" wrapText="1"/>
    </xf>
    <xf numFmtId="0" fontId="12" fillId="2" borderId="20" xfId="0" applyFont="1" applyFill="1" applyBorder="1" applyAlignment="1">
      <alignment horizontal="center" vertical="center" wrapText="1"/>
    </xf>
    <xf numFmtId="0" fontId="12" fillId="2" borderId="29"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12" fillId="2" borderId="7" xfId="0" applyFont="1" applyFill="1" applyBorder="1" applyAlignment="1">
      <alignment horizontal="center" vertical="center" wrapText="1"/>
    </xf>
    <xf numFmtId="176" fontId="12" fillId="0" borderId="21" xfId="0" applyNumberFormat="1" applyFont="1" applyBorder="1" applyAlignment="1" applyProtection="1">
      <alignment horizontal="center" vertical="center" wrapText="1"/>
      <protection locked="0"/>
    </xf>
    <xf numFmtId="176" fontId="12" fillId="0" borderId="19" xfId="0" applyNumberFormat="1" applyFont="1" applyBorder="1" applyAlignment="1" applyProtection="1">
      <alignment horizontal="center" vertical="center" wrapText="1"/>
      <protection locked="0"/>
    </xf>
    <xf numFmtId="176" fontId="12" fillId="0" borderId="20" xfId="0" applyNumberFormat="1" applyFont="1" applyBorder="1" applyAlignment="1" applyProtection="1">
      <alignment horizontal="center" vertical="center" wrapText="1"/>
      <protection locked="0"/>
    </xf>
    <xf numFmtId="176" fontId="12" fillId="0" borderId="5" xfId="0" applyNumberFormat="1" applyFont="1" applyBorder="1" applyAlignment="1" applyProtection="1">
      <alignment horizontal="center" vertical="center" wrapText="1"/>
      <protection locked="0"/>
    </xf>
    <xf numFmtId="176" fontId="12" fillId="0" borderId="6" xfId="0" applyNumberFormat="1" applyFont="1" applyBorder="1" applyAlignment="1" applyProtection="1">
      <alignment horizontal="center" vertical="center" wrapText="1"/>
      <protection locked="0"/>
    </xf>
    <xf numFmtId="176" fontId="12" fillId="0" borderId="7" xfId="0" applyNumberFormat="1" applyFont="1" applyBorder="1" applyAlignment="1" applyProtection="1">
      <alignment horizontal="center" vertical="center" wrapText="1"/>
      <protection locked="0"/>
    </xf>
    <xf numFmtId="0" fontId="12" fillId="2" borderId="21"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0" borderId="83" xfId="0" applyFont="1" applyBorder="1" applyAlignment="1" applyProtection="1">
      <alignment horizontal="center" vertical="center" wrapText="1"/>
      <protection locked="0"/>
    </xf>
    <xf numFmtId="0" fontId="12" fillId="0" borderId="130" xfId="0" applyFont="1" applyBorder="1" applyAlignment="1" applyProtection="1">
      <alignment horizontal="center" vertical="center" wrapText="1"/>
      <protection locked="0"/>
    </xf>
    <xf numFmtId="0" fontId="12" fillId="0" borderId="6" xfId="0" applyFont="1" applyBorder="1" applyAlignment="1" applyProtection="1">
      <alignment horizontal="center" vertical="center" wrapText="1"/>
      <protection locked="0"/>
    </xf>
    <xf numFmtId="0" fontId="12" fillId="0" borderId="30" xfId="0" applyFont="1" applyBorder="1" applyAlignment="1" applyProtection="1">
      <alignment horizontal="center" vertical="center" wrapText="1"/>
      <protection locked="0"/>
    </xf>
    <xf numFmtId="0" fontId="9" fillId="2" borderId="145" xfId="0" applyFont="1" applyFill="1" applyBorder="1" applyAlignment="1">
      <alignment horizontal="center" vertical="center" wrapText="1"/>
    </xf>
    <xf numFmtId="0" fontId="12" fillId="0" borderId="78" xfId="0" applyFont="1" applyBorder="1" applyAlignment="1" applyProtection="1">
      <alignment horizontal="center" vertical="center" wrapText="1"/>
      <protection locked="0"/>
    </xf>
    <xf numFmtId="0" fontId="12" fillId="0" borderId="146" xfId="0" applyFont="1" applyBorder="1" applyAlignment="1" applyProtection="1">
      <alignment horizontal="center" vertical="center" wrapText="1"/>
      <protection locked="0"/>
    </xf>
    <xf numFmtId="0" fontId="25" fillId="2" borderId="145" xfId="0" applyFont="1" applyFill="1" applyBorder="1" applyAlignment="1">
      <alignment horizontal="center" vertical="center" wrapText="1"/>
    </xf>
    <xf numFmtId="0" fontId="25" fillId="2" borderId="78" xfId="0" applyFont="1" applyFill="1" applyBorder="1" applyAlignment="1">
      <alignment horizontal="center" vertical="center"/>
    </xf>
    <xf numFmtId="0" fontId="25" fillId="2" borderId="145" xfId="0" applyFont="1" applyFill="1" applyBorder="1" applyAlignment="1">
      <alignment horizontal="center" vertical="center"/>
    </xf>
    <xf numFmtId="0" fontId="9" fillId="2" borderId="78" xfId="0" applyFont="1" applyFill="1" applyBorder="1" applyAlignment="1">
      <alignment horizontal="center" vertical="center" wrapText="1"/>
    </xf>
    <xf numFmtId="0" fontId="9" fillId="2" borderId="155" xfId="0" applyFont="1" applyFill="1" applyBorder="1" applyAlignment="1">
      <alignment horizontal="center" vertical="center" wrapText="1"/>
    </xf>
    <xf numFmtId="0" fontId="9" fillId="2" borderId="156" xfId="0" applyFont="1" applyFill="1" applyBorder="1" applyAlignment="1">
      <alignment horizontal="center" vertical="center" wrapText="1"/>
    </xf>
    <xf numFmtId="0" fontId="9" fillId="2" borderId="147" xfId="0" applyFont="1" applyFill="1" applyBorder="1" applyAlignment="1">
      <alignment horizontal="center" vertical="center" wrapText="1"/>
    </xf>
    <xf numFmtId="0" fontId="9" fillId="2" borderId="93" xfId="0" applyFont="1" applyFill="1" applyBorder="1" applyAlignment="1">
      <alignment horizontal="center" vertical="center" wrapText="1"/>
    </xf>
    <xf numFmtId="0" fontId="9" fillId="2" borderId="148" xfId="0" applyFont="1" applyFill="1" applyBorder="1" applyAlignment="1">
      <alignment horizontal="center" vertical="center" wrapText="1"/>
    </xf>
    <xf numFmtId="0" fontId="9" fillId="2" borderId="149" xfId="0" applyFont="1" applyFill="1" applyBorder="1" applyAlignment="1">
      <alignment horizontal="center" vertical="center" wrapText="1"/>
    </xf>
    <xf numFmtId="0" fontId="9" fillId="2" borderId="116" xfId="0" applyFont="1" applyFill="1" applyBorder="1" applyAlignment="1">
      <alignment horizontal="center" vertical="center" wrapText="1"/>
    </xf>
    <xf numFmtId="0" fontId="9" fillId="2" borderId="150" xfId="0" applyFont="1" applyFill="1" applyBorder="1" applyAlignment="1">
      <alignment horizontal="center" vertical="center" wrapText="1"/>
    </xf>
    <xf numFmtId="0" fontId="9" fillId="0" borderId="147" xfId="0" applyFont="1" applyBorder="1" applyAlignment="1">
      <alignment horizontal="left" vertical="center" wrapText="1"/>
    </xf>
    <xf numFmtId="0" fontId="9" fillId="0" borderId="93" xfId="0" applyFont="1" applyBorder="1" applyAlignment="1">
      <alignment horizontal="left" vertical="center" wrapText="1"/>
    </xf>
    <xf numFmtId="0" fontId="9" fillId="0" borderId="148" xfId="0" applyFont="1" applyBorder="1" applyAlignment="1">
      <alignment horizontal="left" vertical="center" wrapText="1"/>
    </xf>
    <xf numFmtId="0" fontId="9" fillId="0" borderId="151" xfId="0" applyFont="1" applyBorder="1" applyAlignment="1">
      <alignment horizontal="left" vertical="center" wrapText="1"/>
    </xf>
    <xf numFmtId="0" fontId="9" fillId="0" borderId="0" xfId="0" applyFont="1" applyAlignment="1">
      <alignment horizontal="left" vertical="center" wrapText="1"/>
    </xf>
    <xf numFmtId="0" fontId="9" fillId="0" borderId="152" xfId="0" applyFont="1" applyBorder="1" applyAlignment="1">
      <alignment horizontal="left" vertical="center" wrapText="1"/>
    </xf>
    <xf numFmtId="0" fontId="9" fillId="2" borderId="147" xfId="0" applyFont="1" applyFill="1" applyBorder="1" applyAlignment="1" applyProtection="1">
      <alignment horizontal="center" vertical="center"/>
      <protection locked="0"/>
    </xf>
    <xf numFmtId="0" fontId="9" fillId="2" borderId="93" xfId="0" applyFont="1" applyFill="1" applyBorder="1" applyAlignment="1" applyProtection="1">
      <alignment horizontal="center" vertical="center"/>
      <protection locked="0"/>
    </xf>
    <xf numFmtId="0" fontId="9" fillId="2" borderId="148" xfId="0" applyFont="1" applyFill="1" applyBorder="1" applyAlignment="1" applyProtection="1">
      <alignment horizontal="center" vertical="center"/>
      <protection locked="0"/>
    </xf>
    <xf numFmtId="0" fontId="9" fillId="2" borderId="140" xfId="0" applyFont="1" applyFill="1" applyBorder="1" applyAlignment="1" applyProtection="1">
      <alignment horizontal="center" vertical="center"/>
      <protection locked="0"/>
    </xf>
    <xf numFmtId="0" fontId="9" fillId="2" borderId="24" xfId="0" applyFont="1" applyFill="1" applyBorder="1" applyAlignment="1" applyProtection="1">
      <alignment horizontal="center" vertical="center"/>
      <protection locked="0"/>
    </xf>
    <xf numFmtId="0" fontId="9" fillId="2" borderId="141" xfId="0" applyFont="1" applyFill="1" applyBorder="1" applyAlignment="1" applyProtection="1">
      <alignment horizontal="center" vertical="center"/>
      <protection locked="0"/>
    </xf>
    <xf numFmtId="0" fontId="9" fillId="0" borderId="147" xfId="0" applyFont="1" applyBorder="1" applyAlignment="1" applyProtection="1">
      <alignment horizontal="left" vertical="center"/>
      <protection locked="0"/>
    </xf>
    <xf numFmtId="0" fontId="9" fillId="0" borderId="93" xfId="0" applyFont="1" applyBorder="1" applyAlignment="1" applyProtection="1">
      <alignment horizontal="left" vertical="center"/>
      <protection locked="0"/>
    </xf>
    <xf numFmtId="0" fontId="9" fillId="0" borderId="140" xfId="0" applyFont="1" applyBorder="1" applyAlignment="1" applyProtection="1">
      <alignment horizontal="left" vertical="center"/>
      <protection locked="0"/>
    </xf>
    <xf numFmtId="0" fontId="9" fillId="0" borderId="24" xfId="0" applyFont="1" applyBorder="1" applyAlignment="1" applyProtection="1">
      <alignment horizontal="left" vertical="center"/>
      <protection locked="0"/>
    </xf>
    <xf numFmtId="0" fontId="9" fillId="2" borderId="1" xfId="0" applyFont="1" applyFill="1" applyBorder="1" applyAlignment="1" applyProtection="1">
      <alignment horizontal="center" vertical="center" wrapText="1"/>
      <protection locked="0"/>
    </xf>
    <xf numFmtId="0" fontId="9" fillId="2" borderId="16" xfId="0" applyFont="1" applyFill="1" applyBorder="1" applyAlignment="1" applyProtection="1">
      <alignment horizontal="center" vertical="center" wrapText="1"/>
      <protection locked="0"/>
    </xf>
    <xf numFmtId="0" fontId="9" fillId="0" borderId="153" xfId="0" applyFont="1" applyBorder="1" applyAlignment="1" applyProtection="1">
      <alignment horizontal="left" vertical="center" wrapText="1"/>
      <protection locked="0"/>
    </xf>
    <xf numFmtId="0" fontId="9" fillId="0" borderId="93" xfId="0" applyFont="1" applyBorder="1" applyAlignment="1" applyProtection="1">
      <alignment horizontal="left" vertical="center" wrapText="1"/>
      <protection locked="0"/>
    </xf>
    <xf numFmtId="0" fontId="9" fillId="0" borderId="154" xfId="0" applyFont="1" applyBorder="1" applyAlignment="1" applyProtection="1">
      <alignment horizontal="left" vertical="center" wrapText="1"/>
      <protection locked="0"/>
    </xf>
    <xf numFmtId="0" fontId="9" fillId="0" borderId="26" xfId="0" applyFont="1" applyBorder="1" applyAlignment="1" applyProtection="1">
      <alignment horizontal="left" vertical="center" wrapText="1"/>
      <protection locked="0"/>
    </xf>
    <xf numFmtId="0" fontId="9" fillId="0" borderId="24" xfId="0" applyFont="1" applyBorder="1" applyAlignment="1" applyProtection="1">
      <alignment horizontal="left" vertical="center" wrapText="1"/>
      <protection locked="0"/>
    </xf>
    <xf numFmtId="0" fontId="9" fillId="0" borderId="25" xfId="0" applyFont="1" applyBorder="1" applyAlignment="1" applyProtection="1">
      <alignment horizontal="left" vertical="center" wrapText="1"/>
      <protection locked="0"/>
    </xf>
    <xf numFmtId="0" fontId="9" fillId="0" borderId="129" xfId="0" applyFont="1" applyBorder="1" applyAlignment="1" applyProtection="1">
      <alignment horizontal="left" vertical="center" wrapText="1"/>
      <protection locked="0"/>
    </xf>
    <xf numFmtId="0" fontId="9" fillId="0" borderId="27" xfId="0" applyFont="1" applyBorder="1" applyAlignment="1" applyProtection="1">
      <alignment horizontal="left" vertical="center" wrapText="1"/>
      <protection locked="0"/>
    </xf>
    <xf numFmtId="0" fontId="9" fillId="0" borderId="77" xfId="0" applyFont="1" applyBorder="1" applyAlignment="1">
      <alignment horizontal="left" vertical="center" wrapText="1"/>
    </xf>
    <xf numFmtId="0" fontId="10" fillId="0" borderId="0" xfId="0" applyFont="1" applyAlignment="1" applyProtection="1">
      <alignment horizontal="left" vertical="center" wrapText="1"/>
      <protection locked="0"/>
    </xf>
    <xf numFmtId="0" fontId="12" fillId="2" borderId="75" xfId="0" applyFont="1" applyFill="1" applyBorder="1" applyAlignment="1">
      <alignment horizontal="center" vertical="center" wrapText="1"/>
    </xf>
    <xf numFmtId="0" fontId="12" fillId="2" borderId="40" xfId="0" applyFont="1" applyFill="1" applyBorder="1" applyAlignment="1">
      <alignment horizontal="center" vertical="center" wrapText="1"/>
    </xf>
    <xf numFmtId="0" fontId="12" fillId="2" borderId="13"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0" borderId="10" xfId="0" applyFont="1" applyBorder="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0" fontId="12" fillId="0" borderId="9" xfId="0" applyFont="1" applyBorder="1" applyAlignment="1" applyProtection="1">
      <alignment horizontal="center" vertical="center" wrapText="1"/>
      <protection locked="0"/>
    </xf>
    <xf numFmtId="0" fontId="12" fillId="0" borderId="5" xfId="0" applyFont="1" applyBorder="1" applyAlignment="1" applyProtection="1">
      <alignment horizontal="center" vertical="center" wrapText="1"/>
      <protection locked="0"/>
    </xf>
    <xf numFmtId="0" fontId="12" fillId="0" borderId="7" xfId="0" applyFont="1" applyBorder="1" applyAlignment="1" applyProtection="1">
      <alignment horizontal="center" vertical="center" wrapText="1"/>
      <protection locked="0"/>
    </xf>
    <xf numFmtId="0" fontId="17" fillId="0" borderId="10" xfId="0" applyFont="1" applyBorder="1" applyAlignment="1" applyProtection="1">
      <alignment horizontal="center" wrapText="1"/>
      <protection locked="0"/>
    </xf>
    <xf numFmtId="0" fontId="17" fillId="0" borderId="0" xfId="0" applyFont="1" applyAlignment="1" applyProtection="1">
      <alignment horizontal="center" wrapText="1"/>
      <protection locked="0"/>
    </xf>
    <xf numFmtId="0" fontId="17" fillId="0" borderId="60" xfId="0" applyFont="1" applyBorder="1" applyAlignment="1" applyProtection="1">
      <alignment horizontal="center" wrapText="1"/>
      <protection locked="0"/>
    </xf>
    <xf numFmtId="0" fontId="17" fillId="0" borderId="26" xfId="0" applyFont="1" applyBorder="1" applyAlignment="1" applyProtection="1">
      <alignment horizontal="center" wrapText="1"/>
      <protection locked="0"/>
    </xf>
    <xf numFmtId="0" fontId="17" fillId="0" borderId="24" xfId="0" applyFont="1" applyBorder="1" applyAlignment="1" applyProtection="1">
      <alignment horizontal="center" wrapText="1"/>
      <protection locked="0"/>
    </xf>
    <xf numFmtId="0" fontId="17" fillId="0" borderId="27" xfId="0" applyFont="1" applyBorder="1" applyAlignment="1" applyProtection="1">
      <alignment horizontal="center" wrapText="1"/>
      <protection locked="0"/>
    </xf>
    <xf numFmtId="0" fontId="12" fillId="0" borderId="2" xfId="0" applyFont="1" applyBorder="1" applyAlignment="1" applyProtection="1">
      <alignment horizontal="left" vertical="center" wrapText="1"/>
      <protection locked="0"/>
    </xf>
    <xf numFmtId="0" fontId="12" fillId="0" borderId="3" xfId="0" applyFont="1" applyBorder="1" applyAlignment="1" applyProtection="1">
      <alignment horizontal="left" vertical="center" wrapText="1"/>
      <protection locked="0"/>
    </xf>
    <xf numFmtId="0" fontId="12" fillId="0" borderId="4" xfId="0" applyFont="1" applyBorder="1" applyAlignment="1" applyProtection="1">
      <alignment horizontal="left" vertical="center" wrapText="1"/>
      <protection locked="0"/>
    </xf>
    <xf numFmtId="0" fontId="12" fillId="0" borderId="5" xfId="0" applyFont="1" applyBorder="1" applyAlignment="1" applyProtection="1">
      <alignment horizontal="left" vertical="center" wrapText="1"/>
      <protection locked="0"/>
    </xf>
    <xf numFmtId="0" fontId="12" fillId="0" borderId="6" xfId="0" applyFont="1" applyBorder="1" applyAlignment="1" applyProtection="1">
      <alignment horizontal="left" vertical="center" wrapText="1"/>
      <protection locked="0"/>
    </xf>
    <xf numFmtId="0" fontId="12" fillId="0" borderId="7" xfId="0" applyFont="1" applyBorder="1" applyAlignment="1" applyProtection="1">
      <alignment horizontal="left" vertical="center" wrapText="1"/>
      <protection locked="0"/>
    </xf>
    <xf numFmtId="0" fontId="12" fillId="2" borderId="15" xfId="0" applyFont="1" applyFill="1" applyBorder="1" applyAlignment="1">
      <alignment horizontal="center" vertical="center" wrapText="1"/>
    </xf>
    <xf numFmtId="0" fontId="12" fillId="2" borderId="16" xfId="0" applyFont="1" applyFill="1" applyBorder="1" applyAlignment="1">
      <alignment horizontal="center" vertical="center" wrapText="1"/>
    </xf>
    <xf numFmtId="0" fontId="12" fillId="0" borderId="26" xfId="0" applyFont="1" applyBorder="1" applyAlignment="1" applyProtection="1">
      <alignment horizontal="left" vertical="center" wrapText="1"/>
      <protection locked="0"/>
    </xf>
    <xf numFmtId="0" fontId="12" fillId="0" borderId="24" xfId="0" applyFont="1" applyBorder="1" applyAlignment="1" applyProtection="1">
      <alignment horizontal="left" vertical="center" wrapText="1"/>
      <protection locked="0"/>
    </xf>
    <xf numFmtId="0" fontId="12" fillId="0" borderId="25" xfId="0" applyFont="1" applyBorder="1" applyAlignment="1" applyProtection="1">
      <alignment horizontal="left" vertical="center" wrapText="1"/>
      <protection locked="0"/>
    </xf>
    <xf numFmtId="0" fontId="110" fillId="0" borderId="0" xfId="0" applyFont="1" applyAlignment="1" applyProtection="1">
      <alignment horizontal="left" vertical="center" wrapText="1"/>
      <protection locked="0"/>
    </xf>
    <xf numFmtId="0" fontId="105" fillId="0" borderId="0" xfId="0" applyFont="1" applyAlignment="1" applyProtection="1">
      <alignment horizontal="left" vertical="center" wrapText="1"/>
      <protection locked="0"/>
    </xf>
    <xf numFmtId="0" fontId="109" fillId="0" borderId="0" xfId="0" applyFont="1" applyAlignment="1" applyProtection="1">
      <alignment horizontal="left" vertical="center"/>
      <protection locked="0"/>
    </xf>
    <xf numFmtId="0" fontId="9" fillId="0" borderId="0" xfId="0" applyFont="1" applyAlignment="1" applyProtection="1">
      <alignment horizontal="left" vertical="center"/>
      <protection locked="0"/>
    </xf>
    <xf numFmtId="0" fontId="9" fillId="0" borderId="4"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9" fillId="0" borderId="6" xfId="0" applyFont="1" applyBorder="1" applyAlignment="1" applyProtection="1">
      <alignment horizontal="left" vertical="center" wrapText="1"/>
      <protection locked="0"/>
    </xf>
    <xf numFmtId="0" fontId="9" fillId="0" borderId="7" xfId="0" applyFont="1" applyBorder="1" applyAlignment="1" applyProtection="1">
      <alignment horizontal="left" vertical="center" wrapText="1"/>
      <protection locked="0"/>
    </xf>
    <xf numFmtId="0" fontId="9" fillId="0" borderId="2"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5" xfId="0" applyFont="1" applyBorder="1" applyAlignment="1" applyProtection="1">
      <alignment horizontal="left" vertical="center" wrapText="1"/>
      <protection locked="0"/>
    </xf>
    <xf numFmtId="0" fontId="12" fillId="0" borderId="0" xfId="0" applyFont="1" applyAlignment="1">
      <alignment horizontal="center" vertical="top" wrapText="1"/>
    </xf>
    <xf numFmtId="0" fontId="12" fillId="0" borderId="0" xfId="0" applyFont="1" applyAlignment="1">
      <alignment horizontal="left" vertical="top" wrapText="1"/>
    </xf>
    <xf numFmtId="0" fontId="12" fillId="0" borderId="3" xfId="0" applyFont="1" applyBorder="1" applyAlignment="1" applyProtection="1">
      <alignment horizontal="center" vertical="center" wrapText="1"/>
      <protection locked="0"/>
    </xf>
    <xf numFmtId="0" fontId="12" fillId="0" borderId="24" xfId="0" applyFont="1" applyBorder="1" applyAlignment="1" applyProtection="1">
      <alignment horizontal="center" vertical="center" wrapText="1"/>
      <protection locked="0"/>
    </xf>
    <xf numFmtId="0" fontId="42" fillId="2" borderId="2" xfId="0" applyFont="1" applyFill="1" applyBorder="1" applyAlignment="1">
      <alignment horizontal="center" vertical="center"/>
    </xf>
    <xf numFmtId="0" fontId="42" fillId="2" borderId="3" xfId="0" applyFont="1" applyFill="1" applyBorder="1" applyAlignment="1">
      <alignment horizontal="center" vertical="center"/>
    </xf>
    <xf numFmtId="0" fontId="42" fillId="2" borderId="4" xfId="0" applyFont="1" applyFill="1" applyBorder="1" applyAlignment="1">
      <alignment horizontal="center" vertical="center"/>
    </xf>
    <xf numFmtId="0" fontId="42" fillId="2" borderId="26" xfId="0" applyFont="1" applyFill="1" applyBorder="1" applyAlignment="1">
      <alignment horizontal="center" vertical="center"/>
    </xf>
    <xf numFmtId="0" fontId="42" fillId="2" borderId="24" xfId="0" applyFont="1" applyFill="1" applyBorder="1" applyAlignment="1">
      <alignment horizontal="center" vertical="center"/>
    </xf>
    <xf numFmtId="0" fontId="42" fillId="2" borderId="25" xfId="0" applyFont="1" applyFill="1" applyBorder="1" applyAlignment="1">
      <alignment horizontal="center" vertical="center"/>
    </xf>
    <xf numFmtId="0" fontId="12" fillId="0" borderId="3" xfId="0" applyFont="1" applyBorder="1" applyAlignment="1">
      <alignment horizontal="center" vertical="center"/>
    </xf>
    <xf numFmtId="0" fontId="12" fillId="0" borderId="24" xfId="0" applyFont="1" applyBorder="1" applyAlignment="1">
      <alignment horizontal="center" vertical="center"/>
    </xf>
    <xf numFmtId="0" fontId="12" fillId="0" borderId="37" xfId="0" applyFont="1" applyBorder="1" applyAlignment="1" applyProtection="1">
      <alignment horizontal="center" vertical="center" wrapText="1"/>
      <protection locked="0"/>
    </xf>
    <xf numFmtId="0" fontId="12" fillId="0" borderId="27" xfId="0" applyFont="1" applyBorder="1" applyAlignment="1" applyProtection="1">
      <alignment horizontal="center" vertical="center" wrapText="1"/>
      <protection locked="0"/>
    </xf>
    <xf numFmtId="0" fontId="9" fillId="2" borderId="2"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26" xfId="0" applyFont="1" applyFill="1" applyBorder="1" applyAlignment="1">
      <alignment horizontal="center" vertical="center"/>
    </xf>
    <xf numFmtId="0" fontId="9" fillId="2" borderId="24" xfId="0" applyFont="1" applyFill="1" applyBorder="1" applyAlignment="1">
      <alignment horizontal="center" vertical="center"/>
    </xf>
    <xf numFmtId="0" fontId="9" fillId="2" borderId="25" xfId="0" applyFont="1" applyFill="1" applyBorder="1" applyAlignment="1">
      <alignment horizontal="center" vertical="center"/>
    </xf>
    <xf numFmtId="0" fontId="12" fillId="0" borderId="11" xfId="0" applyFont="1" applyBorder="1" applyAlignment="1" applyProtection="1">
      <alignment horizontal="left" vertical="center" wrapText="1"/>
      <protection locked="0"/>
    </xf>
    <xf numFmtId="0" fontId="12" fillId="0" borderId="12" xfId="0" applyFont="1" applyBorder="1" applyAlignment="1" applyProtection="1">
      <alignment horizontal="left" vertical="center" wrapText="1"/>
      <protection locked="0"/>
    </xf>
    <xf numFmtId="0" fontId="12" fillId="0" borderId="1"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2" fillId="0" borderId="4" xfId="0" applyFont="1" applyBorder="1" applyAlignment="1" applyProtection="1">
      <alignment horizontal="center" vertical="center" wrapText="1"/>
      <protection locked="0"/>
    </xf>
    <xf numFmtId="0" fontId="12" fillId="0" borderId="25" xfId="0" applyFont="1" applyBorder="1" applyAlignment="1" applyProtection="1">
      <alignment horizontal="center" vertical="center" wrapText="1"/>
      <protection locked="0"/>
    </xf>
    <xf numFmtId="0" fontId="12" fillId="2" borderId="26"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wrapText="1"/>
    </xf>
    <xf numFmtId="0" fontId="12" fillId="0" borderId="1" xfId="0" applyFont="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12" fillId="2" borderId="1" xfId="0" applyFont="1" applyFill="1" applyBorder="1" applyAlignment="1">
      <alignment horizontal="center" vertical="center"/>
    </xf>
    <xf numFmtId="0" fontId="12" fillId="0" borderId="37" xfId="0" applyFont="1" applyBorder="1" applyAlignment="1" applyProtection="1">
      <alignment horizontal="left" vertical="center" wrapText="1"/>
      <protection locked="0"/>
    </xf>
    <xf numFmtId="0" fontId="12" fillId="0" borderId="30" xfId="0" applyFont="1" applyBorder="1" applyAlignment="1" applyProtection="1">
      <alignment horizontal="left" vertical="center" wrapText="1"/>
      <protection locked="0"/>
    </xf>
    <xf numFmtId="0" fontId="12" fillId="0" borderId="2" xfId="0" applyFont="1" applyBorder="1" applyAlignment="1" applyProtection="1">
      <alignment horizontal="center" vertical="center" wrapText="1"/>
      <protection locked="0"/>
    </xf>
    <xf numFmtId="0" fontId="12" fillId="2" borderId="11" xfId="0" applyFont="1" applyFill="1" applyBorder="1" applyAlignment="1">
      <alignment horizontal="center" vertical="center" wrapText="1"/>
    </xf>
    <xf numFmtId="0" fontId="12" fillId="0" borderId="41" xfId="0" applyFont="1" applyBorder="1" applyAlignment="1" applyProtection="1">
      <alignment horizontal="center" vertical="center"/>
      <protection locked="0"/>
    </xf>
    <xf numFmtId="0" fontId="12" fillId="0" borderId="11" xfId="0" applyFont="1" applyBorder="1" applyAlignment="1" applyProtection="1">
      <alignment horizontal="center" vertical="center"/>
      <protection locked="0"/>
    </xf>
    <xf numFmtId="0" fontId="12" fillId="0" borderId="13" xfId="0" applyFont="1" applyBorder="1" applyAlignment="1" applyProtection="1">
      <alignment horizontal="center" vertical="center"/>
      <protection locked="0"/>
    </xf>
    <xf numFmtId="0" fontId="12" fillId="0" borderId="15" xfId="0" applyFont="1" applyBorder="1" applyAlignment="1" applyProtection="1">
      <alignment horizontal="center" vertical="center"/>
      <protection locked="0"/>
    </xf>
    <xf numFmtId="0" fontId="12" fillId="0" borderId="16" xfId="0" applyFont="1" applyBorder="1" applyAlignment="1" applyProtection="1">
      <alignment horizontal="center" vertical="center"/>
      <protection locked="0"/>
    </xf>
    <xf numFmtId="0" fontId="12" fillId="0" borderId="11" xfId="0" applyFont="1" applyBorder="1" applyAlignment="1" applyProtection="1">
      <alignment horizontal="center" vertical="center" wrapText="1"/>
      <protection locked="0"/>
    </xf>
    <xf numFmtId="0" fontId="12" fillId="0" borderId="16" xfId="0" applyFont="1" applyBorder="1" applyAlignment="1" applyProtection="1">
      <alignment horizontal="center" vertical="center" wrapText="1"/>
      <protection locked="0"/>
    </xf>
    <xf numFmtId="0" fontId="13" fillId="0" borderId="8" xfId="0" applyFont="1" applyBorder="1" applyAlignment="1" applyProtection="1">
      <alignment horizontal="center" vertical="center"/>
      <protection locked="0"/>
    </xf>
    <xf numFmtId="0" fontId="13" fillId="0" borderId="38" xfId="0" applyFont="1" applyBorder="1" applyAlignment="1" applyProtection="1">
      <alignment horizontal="center" vertical="center"/>
      <protection locked="0"/>
    </xf>
    <xf numFmtId="0" fontId="13" fillId="0" borderId="39" xfId="0" applyFont="1" applyBorder="1" applyAlignment="1" applyProtection="1">
      <alignment horizontal="center" vertical="center"/>
      <protection locked="0"/>
    </xf>
    <xf numFmtId="0" fontId="15" fillId="0" borderId="8" xfId="0" applyFont="1" applyBorder="1" applyAlignment="1">
      <alignment horizontal="left" vertical="center" wrapText="1"/>
    </xf>
    <xf numFmtId="0" fontId="15" fillId="0" borderId="38" xfId="0" applyFont="1" applyBorder="1" applyAlignment="1">
      <alignment horizontal="left" vertical="center" wrapText="1"/>
    </xf>
    <xf numFmtId="0" fontId="15" fillId="0" borderId="39" xfId="0" applyFont="1" applyBorder="1" applyAlignment="1">
      <alignment horizontal="left" vertical="center" wrapText="1"/>
    </xf>
    <xf numFmtId="0" fontId="13" fillId="0" borderId="2" xfId="0" applyFont="1" applyBorder="1" applyAlignment="1" applyProtection="1">
      <alignment horizontal="center" vertical="center" wrapText="1"/>
      <protection locked="0"/>
    </xf>
    <xf numFmtId="0" fontId="13" fillId="0" borderId="3" xfId="0" applyFont="1" applyBorder="1" applyAlignment="1" applyProtection="1">
      <alignment horizontal="center" vertical="center" wrapText="1"/>
      <protection locked="0"/>
    </xf>
    <xf numFmtId="0" fontId="13" fillId="0" borderId="4" xfId="0" applyFont="1" applyBorder="1" applyAlignment="1" applyProtection="1">
      <alignment horizontal="center" vertical="center" wrapText="1"/>
      <protection locked="0"/>
    </xf>
    <xf numFmtId="0" fontId="13" fillId="0" borderId="10"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0" borderId="9" xfId="0" applyFont="1" applyBorder="1" applyAlignment="1" applyProtection="1">
      <alignment horizontal="center" vertical="center" wrapText="1"/>
      <protection locked="0"/>
    </xf>
    <xf numFmtId="0" fontId="27" fillId="0" borderId="1" xfId="0" applyFont="1" applyBorder="1" applyAlignment="1">
      <alignment vertical="center" wrapText="1"/>
    </xf>
    <xf numFmtId="0" fontId="13" fillId="5" borderId="8" xfId="0" applyFont="1" applyFill="1" applyBorder="1" applyAlignment="1" applyProtection="1">
      <alignment horizontal="center" vertical="center"/>
      <protection locked="0"/>
    </xf>
    <xf numFmtId="0" fontId="13" fillId="5" borderId="38" xfId="0" applyFont="1" applyFill="1" applyBorder="1" applyAlignment="1" applyProtection="1">
      <alignment horizontal="center" vertical="center"/>
      <protection locked="0"/>
    </xf>
    <xf numFmtId="0" fontId="13" fillId="5" borderId="39" xfId="0" applyFont="1" applyFill="1" applyBorder="1" applyAlignment="1" applyProtection="1">
      <alignment horizontal="center" vertical="center"/>
      <protection locked="0"/>
    </xf>
    <xf numFmtId="0" fontId="27" fillId="0" borderId="8" xfId="0" applyFont="1" applyBorder="1" applyAlignment="1">
      <alignment horizontal="left" vertical="center" wrapText="1"/>
    </xf>
    <xf numFmtId="0" fontId="27" fillId="0" borderId="38" xfId="0" applyFont="1" applyBorder="1" applyAlignment="1">
      <alignment horizontal="left" vertical="center" wrapText="1"/>
    </xf>
    <xf numFmtId="0" fontId="27" fillId="0" borderId="39" xfId="0" applyFont="1" applyBorder="1" applyAlignment="1">
      <alignment horizontal="left" vertical="center" wrapText="1"/>
    </xf>
    <xf numFmtId="0" fontId="13" fillId="3" borderId="1" xfId="0" applyFont="1" applyFill="1" applyBorder="1" applyAlignment="1" applyProtection="1">
      <alignment horizontal="center" vertical="center"/>
      <protection locked="0"/>
    </xf>
    <xf numFmtId="0" fontId="13" fillId="3" borderId="38" xfId="0" applyFont="1" applyFill="1" applyBorder="1" applyAlignment="1" applyProtection="1">
      <alignment horizontal="center" vertical="center"/>
      <protection locked="0"/>
    </xf>
    <xf numFmtId="0" fontId="13" fillId="3" borderId="39" xfId="0" applyFont="1" applyFill="1" applyBorder="1" applyAlignment="1" applyProtection="1">
      <alignment horizontal="center" vertical="center"/>
      <protection locked="0"/>
    </xf>
    <xf numFmtId="0" fontId="13" fillId="3" borderId="8" xfId="0" applyFont="1" applyFill="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0" fontId="27" fillId="0" borderId="1" xfId="0" applyFont="1" applyBorder="1" applyAlignment="1">
      <alignment horizontal="left" vertical="center" wrapText="1"/>
    </xf>
    <xf numFmtId="0" fontId="13" fillId="0" borderId="1" xfId="0" applyFont="1" applyBorder="1" applyAlignment="1" applyProtection="1">
      <alignment horizontal="center" vertical="center" wrapText="1"/>
      <protection locked="0"/>
    </xf>
    <xf numFmtId="0" fontId="13" fillId="4" borderId="8" xfId="0" applyFont="1" applyFill="1" applyBorder="1" applyAlignment="1" applyProtection="1">
      <alignment horizontal="center" vertical="center"/>
      <protection locked="0"/>
    </xf>
    <xf numFmtId="0" fontId="13" fillId="4" borderId="38" xfId="0" applyFont="1" applyFill="1" applyBorder="1" applyAlignment="1" applyProtection="1">
      <alignment horizontal="center" vertical="center"/>
      <protection locked="0"/>
    </xf>
    <xf numFmtId="0" fontId="13" fillId="4" borderId="39" xfId="0" applyFont="1" applyFill="1" applyBorder="1" applyAlignment="1" applyProtection="1">
      <alignment horizontal="center" vertical="center"/>
      <protection locked="0"/>
    </xf>
    <xf numFmtId="0" fontId="13" fillId="0" borderId="5" xfId="0" applyFont="1" applyBorder="1" applyAlignment="1" applyProtection="1">
      <alignment horizontal="center" vertical="center" wrapText="1"/>
      <protection locked="0"/>
    </xf>
    <xf numFmtId="0" fontId="13" fillId="0" borderId="6" xfId="0" applyFont="1" applyBorder="1" applyAlignment="1" applyProtection="1">
      <alignment horizontal="center" vertical="center" wrapText="1"/>
      <protection locked="0"/>
    </xf>
    <xf numFmtId="0" fontId="13" fillId="0" borderId="7" xfId="0" applyFont="1" applyBorder="1" applyAlignment="1" applyProtection="1">
      <alignment horizontal="center" vertical="center" wrapText="1"/>
      <protection locked="0"/>
    </xf>
    <xf numFmtId="0" fontId="27" fillId="0" borderId="2" xfId="0" applyFont="1" applyBorder="1" applyAlignment="1">
      <alignment vertical="center" wrapText="1"/>
    </xf>
    <xf numFmtId="0" fontId="27" fillId="0" borderId="3" xfId="0" applyFont="1" applyBorder="1" applyAlignment="1">
      <alignment vertical="center" wrapText="1"/>
    </xf>
    <xf numFmtId="0" fontId="27" fillId="0" borderId="4" xfId="0" applyFont="1" applyBorder="1" applyAlignment="1">
      <alignment vertical="center" wrapText="1"/>
    </xf>
    <xf numFmtId="0" fontId="27" fillId="0" borderId="2" xfId="0" applyFont="1" applyBorder="1" applyAlignment="1">
      <alignment horizontal="left" vertical="center" wrapText="1"/>
    </xf>
    <xf numFmtId="0" fontId="27" fillId="0" borderId="3" xfId="0" applyFont="1" applyBorder="1" applyAlignment="1">
      <alignment horizontal="left" vertical="center" wrapText="1"/>
    </xf>
    <xf numFmtId="0" fontId="27" fillId="0" borderId="4" xfId="0" applyFont="1" applyBorder="1" applyAlignment="1">
      <alignment horizontal="left" vertical="center" wrapText="1"/>
    </xf>
    <xf numFmtId="0" fontId="27" fillId="0" borderId="5" xfId="0" applyFont="1" applyBorder="1" applyAlignment="1">
      <alignment horizontal="left" vertical="center" wrapText="1"/>
    </xf>
    <xf numFmtId="0" fontId="27" fillId="0" borderId="6" xfId="0" applyFont="1" applyBorder="1" applyAlignment="1">
      <alignment horizontal="left" vertical="center" wrapText="1"/>
    </xf>
    <xf numFmtId="0" fontId="27" fillId="0" borderId="7" xfId="0" applyFont="1" applyBorder="1" applyAlignment="1">
      <alignment horizontal="left" vertical="center" wrapText="1"/>
    </xf>
    <xf numFmtId="0" fontId="13" fillId="5" borderId="1" xfId="0" applyFont="1" applyFill="1" applyBorder="1" applyAlignment="1" applyProtection="1">
      <alignment horizontal="center" vertical="center"/>
      <protection locked="0"/>
    </xf>
    <xf numFmtId="0" fontId="13" fillId="5" borderId="3" xfId="0" applyFont="1" applyFill="1" applyBorder="1" applyAlignment="1" applyProtection="1">
      <alignment horizontal="center" vertical="center"/>
      <protection locked="0"/>
    </xf>
    <xf numFmtId="0" fontId="13" fillId="5" borderId="6" xfId="0" applyFont="1" applyFill="1" applyBorder="1" applyAlignment="1" applyProtection="1">
      <alignment horizontal="center" vertical="center"/>
      <protection locked="0"/>
    </xf>
    <xf numFmtId="0" fontId="13" fillId="0" borderId="2" xfId="0" applyFont="1" applyBorder="1" applyAlignment="1" applyProtection="1">
      <alignment horizontal="center" vertical="center"/>
      <protection locked="0"/>
    </xf>
    <xf numFmtId="0" fontId="13" fillId="0" borderId="3" xfId="0" applyFont="1" applyBorder="1" applyAlignment="1" applyProtection="1">
      <alignment horizontal="center" vertical="center"/>
      <protection locked="0"/>
    </xf>
    <xf numFmtId="0" fontId="13" fillId="0" borderId="4" xfId="0" applyFont="1" applyBorder="1" applyAlignment="1" applyProtection="1">
      <alignment horizontal="center" vertical="center"/>
      <protection locked="0"/>
    </xf>
    <xf numFmtId="0" fontId="13" fillId="0" borderId="10" xfId="0" applyFont="1" applyBorder="1" applyAlignment="1" applyProtection="1">
      <alignment horizontal="center" vertical="center"/>
      <protection locked="0"/>
    </xf>
    <xf numFmtId="0" fontId="13" fillId="0" borderId="0" xfId="0" applyFont="1" applyAlignment="1" applyProtection="1">
      <alignment horizontal="center" vertical="center"/>
      <protection locked="0"/>
    </xf>
    <xf numFmtId="0" fontId="13" fillId="0" borderId="9" xfId="0" applyFont="1" applyBorder="1" applyAlignment="1" applyProtection="1">
      <alignment horizontal="center" vertical="center"/>
      <protection locked="0"/>
    </xf>
    <xf numFmtId="0" fontId="13" fillId="0" borderId="5" xfId="0" applyFont="1" applyBorder="1" applyAlignment="1" applyProtection="1">
      <alignment horizontal="center" vertical="center"/>
      <protection locked="0"/>
    </xf>
    <xf numFmtId="0" fontId="13" fillId="0" borderId="6" xfId="0" applyFont="1" applyBorder="1" applyAlignment="1" applyProtection="1">
      <alignment horizontal="center" vertical="center"/>
      <protection locked="0"/>
    </xf>
    <xf numFmtId="0" fontId="13" fillId="0" borderId="7" xfId="0" applyFont="1" applyBorder="1" applyAlignment="1" applyProtection="1">
      <alignment horizontal="center" vertical="center"/>
      <protection locked="0"/>
    </xf>
    <xf numFmtId="0" fontId="13" fillId="0" borderId="8" xfId="0" applyFont="1" applyBorder="1" applyAlignment="1" applyProtection="1">
      <alignment horizontal="center" vertical="center" wrapText="1"/>
      <protection locked="0"/>
    </xf>
    <xf numFmtId="0" fontId="13" fillId="0" borderId="38" xfId="0" applyFont="1" applyBorder="1" applyAlignment="1" applyProtection="1">
      <alignment horizontal="center" vertical="center" wrapText="1"/>
      <protection locked="0"/>
    </xf>
    <xf numFmtId="0" fontId="13" fillId="0" borderId="39" xfId="0" applyFont="1" applyBorder="1" applyAlignment="1" applyProtection="1">
      <alignment horizontal="center" vertical="center" wrapText="1"/>
      <protection locked="0"/>
    </xf>
    <xf numFmtId="0" fontId="13" fillId="5" borderId="2" xfId="0" applyFont="1" applyFill="1" applyBorder="1" applyAlignment="1" applyProtection="1">
      <alignment horizontal="center" vertical="center"/>
      <protection locked="0"/>
    </xf>
    <xf numFmtId="0" fontId="13" fillId="5" borderId="4" xfId="0" applyFont="1" applyFill="1" applyBorder="1" applyAlignment="1" applyProtection="1">
      <alignment horizontal="center" vertical="center"/>
      <protection locked="0"/>
    </xf>
    <xf numFmtId="0" fontId="13" fillId="5" borderId="10" xfId="0" applyFont="1" applyFill="1" applyBorder="1" applyAlignment="1" applyProtection="1">
      <alignment horizontal="center" vertical="center"/>
      <protection locked="0"/>
    </xf>
    <xf numFmtId="0" fontId="13" fillId="5" borderId="0" xfId="0" applyFont="1" applyFill="1" applyAlignment="1" applyProtection="1">
      <alignment horizontal="center" vertical="center"/>
      <protection locked="0"/>
    </xf>
    <xf numFmtId="0" fontId="13" fillId="5" borderId="9" xfId="0" applyFont="1" applyFill="1" applyBorder="1" applyAlignment="1" applyProtection="1">
      <alignment horizontal="center" vertical="center"/>
      <protection locked="0"/>
    </xf>
    <xf numFmtId="0" fontId="13" fillId="5" borderId="5" xfId="0" applyFont="1" applyFill="1" applyBorder="1" applyAlignment="1" applyProtection="1">
      <alignment horizontal="center" vertical="center"/>
      <protection locked="0"/>
    </xf>
    <xf numFmtId="0" fontId="13" fillId="5" borderId="7" xfId="0" applyFont="1" applyFill="1" applyBorder="1" applyAlignment="1" applyProtection="1">
      <alignment horizontal="center" vertical="center"/>
      <protection locked="0"/>
    </xf>
    <xf numFmtId="0" fontId="27" fillId="0" borderId="10" xfId="0" applyFont="1" applyBorder="1" applyAlignment="1">
      <alignment horizontal="left" vertical="center" wrapText="1"/>
    </xf>
    <xf numFmtId="0" fontId="27" fillId="0" borderId="0" xfId="0" applyFont="1" applyAlignment="1">
      <alignment horizontal="left" vertical="center" wrapText="1"/>
    </xf>
    <xf numFmtId="0" fontId="27" fillId="0" borderId="9" xfId="0" applyFont="1" applyBorder="1" applyAlignment="1">
      <alignment horizontal="left" vertical="center" wrapText="1"/>
    </xf>
    <xf numFmtId="0" fontId="15" fillId="0" borderId="1" xfId="0" applyFont="1" applyBorder="1" applyAlignment="1">
      <alignment horizontal="left" vertical="center" wrapText="1"/>
    </xf>
    <xf numFmtId="0" fontId="9" fillId="0" borderId="6" xfId="0" applyFont="1" applyBorder="1" applyAlignment="1" applyProtection="1">
      <alignment horizontal="left" wrapText="1"/>
      <protection locked="0"/>
    </xf>
    <xf numFmtId="0" fontId="9" fillId="0" borderId="0" xfId="0" applyFont="1" applyAlignment="1" applyProtection="1">
      <alignment horizontal="left" wrapText="1"/>
      <protection locked="0"/>
    </xf>
    <xf numFmtId="0" fontId="15" fillId="0" borderId="1" xfId="0" applyFont="1" applyBorder="1" applyAlignment="1">
      <alignment horizontal="left" vertical="center"/>
    </xf>
    <xf numFmtId="0" fontId="13" fillId="4" borderId="78" xfId="0" applyFont="1" applyFill="1" applyBorder="1" applyAlignment="1" applyProtection="1">
      <alignment horizontal="center" vertical="center"/>
      <protection locked="0"/>
    </xf>
    <xf numFmtId="0" fontId="35" fillId="0" borderId="93" xfId="0" applyFont="1" applyBorder="1" applyAlignment="1">
      <alignment horizontal="center"/>
    </xf>
    <xf numFmtId="0" fontId="35" fillId="0" borderId="6" xfId="0" applyFont="1" applyBorder="1" applyAlignment="1">
      <alignment horizontal="center"/>
    </xf>
    <xf numFmtId="0" fontId="13" fillId="4" borderId="120" xfId="0" applyFont="1" applyFill="1" applyBorder="1" applyAlignment="1" applyProtection="1">
      <alignment horizontal="center" vertical="center"/>
      <protection locked="0"/>
    </xf>
    <xf numFmtId="0" fontId="13" fillId="4" borderId="121" xfId="0" applyFont="1" applyFill="1" applyBorder="1" applyAlignment="1" applyProtection="1">
      <alignment horizontal="center" vertical="center"/>
      <protection locked="0"/>
    </xf>
    <xf numFmtId="0" fontId="13" fillId="4" borderId="122" xfId="0" applyFont="1" applyFill="1" applyBorder="1" applyAlignment="1" applyProtection="1">
      <alignment horizontal="center" vertical="center"/>
      <protection locked="0"/>
    </xf>
    <xf numFmtId="0" fontId="13" fillId="0" borderId="118" xfId="0" applyFont="1" applyBorder="1" applyAlignment="1" applyProtection="1">
      <alignment horizontal="center" vertical="center"/>
      <protection locked="0"/>
    </xf>
    <xf numFmtId="0" fontId="13" fillId="0" borderId="118" xfId="0" applyFont="1" applyBorder="1" applyAlignment="1">
      <alignment horizontal="left" vertical="center" wrapText="1"/>
    </xf>
    <xf numFmtId="0" fontId="78" fillId="0" borderId="0" xfId="0" applyFont="1" applyAlignment="1">
      <alignment horizontal="left" vertical="top" wrapText="1"/>
    </xf>
    <xf numFmtId="0" fontId="20" fillId="0" borderId="0" xfId="0" applyFont="1" applyAlignment="1">
      <alignment horizontal="left" vertical="top" wrapText="1"/>
    </xf>
    <xf numFmtId="0" fontId="9" fillId="0" borderId="3" xfId="0" applyFont="1" applyBorder="1" applyAlignment="1" applyProtection="1">
      <alignment horizontal="left"/>
      <protection locked="0"/>
    </xf>
    <xf numFmtId="0" fontId="36" fillId="0" borderId="3" xfId="0" applyFont="1" applyBorder="1" applyAlignment="1" applyProtection="1">
      <alignment horizontal="left"/>
      <protection locked="0"/>
    </xf>
    <xf numFmtId="0" fontId="36" fillId="0" borderId="6" xfId="0" applyFont="1" applyBorder="1" applyAlignment="1" applyProtection="1">
      <alignment horizontal="left"/>
      <protection locked="0"/>
    </xf>
    <xf numFmtId="0" fontId="10" fillId="2" borderId="0" xfId="0" applyFont="1" applyFill="1" applyAlignment="1" applyProtection="1">
      <alignment horizontal="center" vertical="center"/>
      <protection locked="0"/>
    </xf>
    <xf numFmtId="0" fontId="13" fillId="0" borderId="0" xfId="0" applyFont="1" applyAlignment="1">
      <alignment horizontal="left" vertical="center" wrapText="1"/>
    </xf>
    <xf numFmtId="0" fontId="9" fillId="0" borderId="6" xfId="0" applyFont="1" applyBorder="1" applyAlignment="1" applyProtection="1">
      <alignment horizontal="left" vertical="center"/>
      <protection locked="0"/>
    </xf>
    <xf numFmtId="0" fontId="111" fillId="0" borderId="0" xfId="0" applyFont="1" applyAlignment="1">
      <alignment horizontal="left" vertical="top" wrapText="1"/>
    </xf>
    <xf numFmtId="0" fontId="34" fillId="0" borderId="6" xfId="0" applyFont="1" applyBorder="1" applyAlignment="1">
      <alignment horizontal="center"/>
    </xf>
    <xf numFmtId="0" fontId="76" fillId="0" borderId="0" xfId="0" applyFont="1" applyAlignment="1">
      <alignment horizontal="left" vertical="top" wrapText="1"/>
    </xf>
    <xf numFmtId="0" fontId="30" fillId="0" borderId="0" xfId="0" applyFont="1" applyAlignment="1">
      <alignment horizontal="center" vertical="top" wrapText="1"/>
    </xf>
    <xf numFmtId="0" fontId="79" fillId="0" borderId="0" xfId="0" applyFont="1" applyAlignment="1">
      <alignment horizontal="center" vertical="center" wrapText="1"/>
    </xf>
    <xf numFmtId="0" fontId="12" fillId="0" borderId="31" xfId="0" applyFont="1" applyBorder="1" applyAlignment="1" applyProtection="1">
      <alignment horizontal="left" vertical="center" wrapText="1"/>
      <protection locked="0"/>
    </xf>
    <xf numFmtId="0" fontId="12" fillId="0" borderId="28" xfId="0" applyFont="1" applyBorder="1" applyAlignment="1" applyProtection="1">
      <alignment horizontal="left" vertical="center" wrapText="1"/>
      <protection locked="0"/>
    </xf>
    <xf numFmtId="0" fontId="12" fillId="0" borderId="0" xfId="0" applyFont="1" applyAlignment="1" applyProtection="1">
      <alignment horizontal="left" vertical="center" wrapText="1"/>
      <protection locked="0"/>
    </xf>
    <xf numFmtId="0" fontId="12" fillId="0" borderId="9" xfId="0" applyFont="1" applyBorder="1" applyAlignment="1" applyProtection="1">
      <alignment horizontal="left" vertical="center" wrapText="1"/>
      <protection locked="0"/>
    </xf>
    <xf numFmtId="0" fontId="12" fillId="0" borderId="23" xfId="0" applyFont="1" applyBorder="1" applyAlignment="1" applyProtection="1">
      <alignment horizontal="left" vertical="center" wrapText="1"/>
      <protection locked="0"/>
    </xf>
    <xf numFmtId="0" fontId="12" fillId="0" borderId="16" xfId="0" applyFont="1" applyBorder="1" applyAlignment="1" applyProtection="1">
      <alignment horizontal="left" vertical="center" wrapText="1"/>
      <protection locked="0"/>
    </xf>
    <xf numFmtId="0" fontId="12" fillId="0" borderId="10" xfId="0" applyFont="1" applyBorder="1" applyAlignment="1">
      <alignment horizontal="center" vertical="center" shrinkToFit="1"/>
    </xf>
    <xf numFmtId="0" fontId="12" fillId="0" borderId="0" xfId="0" applyFont="1" applyAlignment="1">
      <alignment horizontal="center" vertical="center" shrinkToFit="1"/>
    </xf>
    <xf numFmtId="0" fontId="12" fillId="0" borderId="9" xfId="0" applyFont="1" applyBorder="1" applyAlignment="1">
      <alignment horizontal="center" vertical="center" shrinkToFit="1"/>
    </xf>
    <xf numFmtId="0" fontId="12" fillId="0" borderId="2" xfId="0" applyFont="1" applyBorder="1" applyAlignment="1" applyProtection="1">
      <alignment horizontal="center" vertical="center" shrinkToFit="1"/>
      <protection locked="0"/>
    </xf>
    <xf numFmtId="0" fontId="12" fillId="0" borderId="3" xfId="0" applyFont="1" applyBorder="1" applyAlignment="1" applyProtection="1">
      <alignment horizontal="center" vertical="center" shrinkToFit="1"/>
      <protection locked="0"/>
    </xf>
    <xf numFmtId="0" fontId="12" fillId="0" borderId="5" xfId="0" applyFont="1" applyBorder="1" applyAlignment="1" applyProtection="1">
      <alignment horizontal="center" vertical="center" shrinkToFit="1"/>
      <protection locked="0"/>
    </xf>
    <xf numFmtId="0" fontId="12" fillId="0" borderId="6" xfId="0" applyFont="1" applyBorder="1" applyAlignment="1" applyProtection="1">
      <alignment horizontal="center" vertical="center" shrinkToFit="1"/>
      <protection locked="0"/>
    </xf>
    <xf numFmtId="0" fontId="12" fillId="0" borderId="1" xfId="0" applyFont="1" applyBorder="1" applyAlignment="1" applyProtection="1">
      <alignment horizontal="center" vertical="center" wrapText="1"/>
      <protection locked="0"/>
    </xf>
    <xf numFmtId="0" fontId="12" fillId="0" borderId="14" xfId="0" applyFont="1" applyBorder="1" applyAlignment="1" applyProtection="1">
      <alignment horizontal="center" vertical="center" wrapText="1"/>
      <protection locked="0"/>
    </xf>
    <xf numFmtId="0" fontId="12" fillId="0" borderId="66" xfId="0" applyFont="1" applyBorder="1" applyAlignment="1" applyProtection="1">
      <alignment horizontal="center" vertical="center" wrapText="1"/>
      <protection locked="0"/>
    </xf>
    <xf numFmtId="0" fontId="12" fillId="0" borderId="5" xfId="0" applyFont="1" applyBorder="1" applyAlignment="1">
      <alignment horizontal="center" vertical="center" shrinkToFit="1"/>
    </xf>
    <xf numFmtId="0" fontId="12" fillId="0" borderId="6" xfId="0" applyFont="1" applyBorder="1" applyAlignment="1">
      <alignment horizontal="center" vertical="center" shrinkToFit="1"/>
    </xf>
    <xf numFmtId="0" fontId="12" fillId="0" borderId="7" xfId="0" applyFont="1" applyBorder="1" applyAlignment="1">
      <alignment horizontal="center" vertical="center" shrinkToFit="1"/>
    </xf>
    <xf numFmtId="0" fontId="12" fillId="0" borderId="0" xfId="0" applyFont="1" applyAlignment="1" applyProtection="1">
      <alignment horizontal="center" vertical="center" shrinkToFit="1"/>
      <protection locked="0"/>
    </xf>
    <xf numFmtId="0" fontId="12" fillId="0" borderId="17" xfId="0" applyFont="1" applyBorder="1" applyAlignment="1" applyProtection="1">
      <alignment horizontal="center" vertical="center" wrapText="1"/>
      <protection locked="0"/>
    </xf>
    <xf numFmtId="0" fontId="12" fillId="0" borderId="26" xfId="0" applyFont="1" applyBorder="1" applyAlignment="1">
      <alignment horizontal="center" vertical="center" shrinkToFit="1"/>
    </xf>
    <xf numFmtId="0" fontId="12" fillId="0" borderId="24" xfId="0" applyFont="1" applyBorder="1" applyAlignment="1">
      <alignment horizontal="center" vertical="center" shrinkToFit="1"/>
    </xf>
    <xf numFmtId="0" fontId="12" fillId="0" borderId="25" xfId="0" applyFont="1" applyBorder="1" applyAlignment="1">
      <alignment horizontal="center" vertical="center" shrinkToFit="1"/>
    </xf>
    <xf numFmtId="0" fontId="12" fillId="0" borderId="26" xfId="0" applyFont="1" applyBorder="1" applyAlignment="1" applyProtection="1">
      <alignment horizontal="center" vertical="center" wrapText="1"/>
      <protection locked="0"/>
    </xf>
    <xf numFmtId="0" fontId="12" fillId="0" borderId="24" xfId="0" applyFont="1" applyBorder="1" applyAlignment="1" applyProtection="1">
      <alignment horizontal="center" vertical="center" shrinkToFit="1"/>
      <protection locked="0"/>
    </xf>
    <xf numFmtId="0" fontId="12" fillId="0" borderId="29" xfId="0" applyFont="1" applyBorder="1" applyAlignment="1" applyProtection="1">
      <alignment horizontal="left" vertical="center" wrapText="1"/>
      <protection locked="0"/>
    </xf>
    <xf numFmtId="0" fontId="12" fillId="0" borderId="34" xfId="0" applyFont="1" applyBorder="1" applyAlignment="1" applyProtection="1">
      <alignment horizontal="center" vertical="center" wrapText="1"/>
      <protection locked="0"/>
    </xf>
    <xf numFmtId="0" fontId="12" fillId="0" borderId="62" xfId="0" applyFont="1" applyBorder="1" applyAlignment="1" applyProtection="1">
      <alignment horizontal="center" vertical="center" wrapText="1"/>
      <protection locked="0"/>
    </xf>
    <xf numFmtId="0" fontId="12" fillId="0" borderId="64" xfId="0" applyFont="1" applyBorder="1" applyAlignment="1" applyProtection="1">
      <alignment horizontal="center" vertical="center" wrapText="1"/>
      <protection locked="0"/>
    </xf>
    <xf numFmtId="0" fontId="12" fillId="0" borderId="61" xfId="0" applyFont="1" applyBorder="1" applyAlignment="1" applyProtection="1">
      <alignment horizontal="center" vertical="center" wrapText="1"/>
      <protection locked="0"/>
    </xf>
    <xf numFmtId="0" fontId="12" fillId="0" borderId="18" xfId="0" applyFont="1" applyBorder="1" applyAlignment="1">
      <alignment horizontal="left" vertical="center" wrapText="1"/>
    </xf>
    <xf numFmtId="0" fontId="12" fillId="0" borderId="19" xfId="0" applyFont="1" applyBorder="1" applyAlignment="1">
      <alignment horizontal="left" vertical="center" wrapText="1"/>
    </xf>
    <xf numFmtId="0" fontId="12" fillId="0" borderId="20" xfId="0" applyFont="1" applyBorder="1" applyAlignment="1">
      <alignment horizontal="left" vertical="center" wrapText="1"/>
    </xf>
    <xf numFmtId="0" fontId="12" fillId="0" borderId="28" xfId="0" applyFont="1" applyBorder="1" applyAlignment="1">
      <alignment horizontal="left" vertical="center" wrapText="1"/>
    </xf>
    <xf numFmtId="0" fontId="12" fillId="0" borderId="0" xfId="0" applyFont="1" applyAlignment="1">
      <alignment horizontal="left" vertical="center" wrapText="1"/>
    </xf>
    <xf numFmtId="0" fontId="12" fillId="0" borderId="9" xfId="0" applyFont="1" applyBorder="1" applyAlignment="1">
      <alignment horizontal="left" vertical="center" wrapText="1"/>
    </xf>
    <xf numFmtId="0" fontId="12" fillId="0" borderId="29" xfId="0" applyFont="1" applyBorder="1" applyAlignment="1">
      <alignment horizontal="left" vertical="center" wrapText="1"/>
    </xf>
    <xf numFmtId="0" fontId="12" fillId="0" borderId="6" xfId="0" applyFont="1" applyBorder="1" applyAlignment="1">
      <alignment horizontal="left" vertical="center" wrapText="1"/>
    </xf>
    <xf numFmtId="0" fontId="12" fillId="0" borderId="7" xfId="0" applyFont="1" applyBorder="1" applyAlignment="1">
      <alignment horizontal="left" vertical="center" wrapText="1"/>
    </xf>
    <xf numFmtId="0" fontId="60" fillId="0" borderId="31" xfId="0" applyFont="1" applyBorder="1" applyAlignment="1" applyProtection="1">
      <alignment horizontal="left" vertical="center" wrapText="1"/>
      <protection locked="0"/>
    </xf>
    <xf numFmtId="0" fontId="12" fillId="0" borderId="2" xfId="0" applyFont="1" applyBorder="1" applyAlignment="1">
      <alignment horizontal="center" vertical="center" shrinkToFit="1"/>
    </xf>
    <xf numFmtId="0" fontId="12" fillId="0" borderId="3" xfId="0" applyFont="1" applyBorder="1" applyAlignment="1">
      <alignment horizontal="center" vertical="center" shrinkToFit="1"/>
    </xf>
    <xf numFmtId="0" fontId="12" fillId="0" borderId="4" xfId="0" applyFont="1" applyBorder="1" applyAlignment="1">
      <alignment horizontal="center" vertical="center" shrinkToFit="1"/>
    </xf>
    <xf numFmtId="0" fontId="12" fillId="0" borderId="21" xfId="0" applyFont="1" applyBorder="1" applyAlignment="1">
      <alignment horizontal="left" vertical="center" wrapText="1"/>
    </xf>
    <xf numFmtId="0" fontId="12" fillId="0" borderId="10" xfId="0" applyFont="1" applyBorder="1" applyAlignment="1">
      <alignment horizontal="left" vertical="center" wrapText="1"/>
    </xf>
    <xf numFmtId="0" fontId="12" fillId="0" borderId="5" xfId="0" applyFont="1" applyBorder="1" applyAlignment="1">
      <alignment horizontal="left" vertical="center" wrapText="1"/>
    </xf>
    <xf numFmtId="0" fontId="12" fillId="0" borderId="21" xfId="0" applyFont="1" applyBorder="1" applyAlignment="1">
      <alignment horizontal="center" vertical="center" shrinkToFit="1"/>
    </xf>
    <xf numFmtId="0" fontId="12" fillId="0" borderId="19" xfId="0" applyFont="1" applyBorder="1" applyAlignment="1">
      <alignment horizontal="center" vertical="center" shrinkToFit="1"/>
    </xf>
    <xf numFmtId="0" fontId="12" fillId="0" borderId="20" xfId="0" applyFont="1" applyBorder="1" applyAlignment="1">
      <alignment horizontal="center" vertical="center" shrinkToFit="1"/>
    </xf>
    <xf numFmtId="0" fontId="12" fillId="0" borderId="19"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21" xfId="0" applyFont="1" applyBorder="1" applyAlignment="1" applyProtection="1">
      <alignment horizontal="center" vertical="center" wrapText="1"/>
      <protection locked="0"/>
    </xf>
    <xf numFmtId="0" fontId="12" fillId="0" borderId="19" xfId="0" applyFont="1" applyBorder="1" applyAlignment="1" applyProtection="1">
      <alignment horizontal="center" vertical="center" wrapText="1"/>
      <protection locked="0"/>
    </xf>
    <xf numFmtId="0" fontId="12" fillId="0" borderId="20" xfId="0" applyFont="1" applyBorder="1" applyAlignment="1" applyProtection="1">
      <alignment horizontal="center" vertical="center" wrapText="1"/>
      <protection locked="0"/>
    </xf>
    <xf numFmtId="0" fontId="12" fillId="0" borderId="21" xfId="0" applyFont="1" applyBorder="1" applyAlignment="1" applyProtection="1">
      <alignment horizontal="center" vertical="center" shrinkToFit="1"/>
      <protection locked="0"/>
    </xf>
    <xf numFmtId="0" fontId="12" fillId="0" borderId="19" xfId="0" applyFont="1" applyBorder="1" applyAlignment="1" applyProtection="1">
      <alignment horizontal="center" vertical="center" shrinkToFit="1"/>
      <protection locked="0"/>
    </xf>
    <xf numFmtId="0" fontId="12" fillId="0" borderId="22" xfId="0" applyFont="1" applyBorder="1" applyAlignment="1" applyProtection="1">
      <alignment horizontal="center" vertical="center" wrapText="1"/>
      <protection locked="0"/>
    </xf>
    <xf numFmtId="0" fontId="12" fillId="0" borderId="60" xfId="0" applyFont="1" applyBorder="1" applyAlignment="1" applyProtection="1">
      <alignment horizontal="center" vertical="center" wrapText="1"/>
      <protection locked="0"/>
    </xf>
    <xf numFmtId="0" fontId="10" fillId="2" borderId="0" xfId="0" applyFont="1" applyFill="1" applyAlignment="1">
      <alignment horizontal="center" vertical="center"/>
    </xf>
    <xf numFmtId="0" fontId="25" fillId="0" borderId="0" xfId="0" applyFont="1" applyAlignment="1">
      <alignment horizontal="left" vertical="top" wrapText="1"/>
    </xf>
    <xf numFmtId="0" fontId="25" fillId="0" borderId="24" xfId="0" applyFont="1" applyBorder="1" applyAlignment="1">
      <alignment horizontal="left" vertical="top" wrapText="1"/>
    </xf>
    <xf numFmtId="0" fontId="12" fillId="2" borderId="23" xfId="0" applyFont="1" applyFill="1" applyBorder="1" applyAlignment="1">
      <alignment horizontal="center" vertical="center" wrapText="1"/>
    </xf>
    <xf numFmtId="0" fontId="19" fillId="2" borderId="62" xfId="0" applyFont="1" applyFill="1" applyBorder="1" applyAlignment="1">
      <alignment horizontal="center" vertical="center" wrapText="1"/>
    </xf>
    <xf numFmtId="0" fontId="19" fillId="2" borderId="74" xfId="0" applyFont="1" applyFill="1" applyBorder="1" applyAlignment="1">
      <alignment horizontal="center" vertical="center" wrapText="1"/>
    </xf>
    <xf numFmtId="0" fontId="12" fillId="0" borderId="34" xfId="0" applyFont="1" applyBorder="1" applyAlignment="1" applyProtection="1">
      <alignment horizontal="center" vertical="center" shrinkToFit="1"/>
      <protection locked="0"/>
    </xf>
    <xf numFmtId="0" fontId="12" fillId="0" borderId="66" xfId="0" applyFont="1" applyBorder="1" applyAlignment="1" applyProtection="1">
      <alignment horizontal="center" vertical="center" shrinkToFit="1"/>
      <protection locked="0"/>
    </xf>
    <xf numFmtId="0" fontId="12" fillId="0" borderId="63" xfId="0" applyFont="1" applyBorder="1" applyAlignment="1" applyProtection="1">
      <alignment horizontal="center" vertical="center" shrinkToFit="1"/>
      <protection locked="0"/>
    </xf>
    <xf numFmtId="0" fontId="12" fillId="0" borderId="64" xfId="0" applyFont="1" applyBorder="1" applyAlignment="1" applyProtection="1">
      <alignment horizontal="center" vertical="center" shrinkToFit="1"/>
      <protection locked="0"/>
    </xf>
    <xf numFmtId="0" fontId="12" fillId="0" borderId="65" xfId="0" applyFont="1" applyBorder="1" applyAlignment="1" applyProtection="1">
      <alignment horizontal="center" vertical="center" shrinkToFit="1"/>
      <protection locked="0"/>
    </xf>
    <xf numFmtId="0" fontId="12" fillId="0" borderId="74" xfId="0" applyFont="1" applyBorder="1" applyAlignment="1" applyProtection="1">
      <alignment horizontal="center" vertical="center" shrinkToFit="1"/>
      <protection locked="0"/>
    </xf>
    <xf numFmtId="0" fontId="9" fillId="0" borderId="16" xfId="0" applyFont="1" applyBorder="1" applyAlignment="1">
      <alignment horizontal="left" vertical="center" wrapText="1"/>
    </xf>
    <xf numFmtId="0" fontId="9" fillId="0" borderId="17" xfId="0" applyFont="1" applyBorder="1" applyAlignment="1">
      <alignment horizontal="left" vertical="center" wrapText="1"/>
    </xf>
    <xf numFmtId="0" fontId="9" fillId="0" borderId="24" xfId="0" applyFont="1" applyBorder="1" applyAlignment="1">
      <alignment horizontal="left" vertical="center" wrapText="1"/>
    </xf>
    <xf numFmtId="0" fontId="12" fillId="0" borderId="8" xfId="0" applyFont="1" applyBorder="1">
      <alignment vertical="center"/>
    </xf>
    <xf numFmtId="0" fontId="12" fillId="0" borderId="38" xfId="0" applyFont="1" applyBorder="1">
      <alignment vertical="center"/>
    </xf>
    <xf numFmtId="0" fontId="12" fillId="0" borderId="39" xfId="0" applyFont="1" applyBorder="1">
      <alignment vertical="center"/>
    </xf>
    <xf numFmtId="0" fontId="12" fillId="0" borderId="8" xfId="0" applyFont="1" applyBorder="1" applyAlignment="1">
      <alignment vertical="center" wrapText="1"/>
    </xf>
    <xf numFmtId="0" fontId="12" fillId="0" borderId="38" xfId="0" applyFont="1" applyBorder="1" applyAlignment="1">
      <alignment vertical="center" wrapText="1"/>
    </xf>
    <xf numFmtId="0" fontId="12" fillId="0" borderId="72" xfId="0" applyFont="1" applyBorder="1" applyAlignment="1">
      <alignment vertical="center" wrapText="1"/>
    </xf>
    <xf numFmtId="0" fontId="12" fillId="0" borderId="35" xfId="0" applyFont="1" applyBorder="1" applyAlignment="1">
      <alignment horizontal="left" vertical="center" wrapText="1"/>
    </xf>
    <xf numFmtId="0" fontId="12" fillId="0" borderId="49" xfId="0" applyFont="1" applyBorder="1" applyAlignment="1">
      <alignment horizontal="left" vertical="center" wrapText="1"/>
    </xf>
    <xf numFmtId="0" fontId="12" fillId="0" borderId="36" xfId="0" applyFont="1" applyBorder="1" applyAlignment="1">
      <alignment horizontal="left" vertical="center" wrapText="1"/>
    </xf>
    <xf numFmtId="0" fontId="12" fillId="0" borderId="73" xfId="0" applyFont="1" applyBorder="1" applyAlignment="1">
      <alignment horizontal="left" vertical="center" wrapText="1"/>
    </xf>
    <xf numFmtId="0" fontId="9" fillId="0" borderId="1" xfId="0" applyFont="1" applyBorder="1" applyAlignment="1">
      <alignment horizontal="left" vertical="center" wrapText="1"/>
    </xf>
    <xf numFmtId="0" fontId="9" fillId="0" borderId="14" xfId="0" applyFont="1" applyBorder="1" applyAlignment="1">
      <alignment horizontal="left" vertical="center" wrapText="1"/>
    </xf>
    <xf numFmtId="0" fontId="12" fillId="0" borderId="50" xfId="0" applyFont="1" applyBorder="1" applyAlignment="1">
      <alignment horizontal="center" vertical="center" wrapText="1"/>
    </xf>
    <xf numFmtId="0" fontId="12" fillId="0" borderId="28" xfId="0" applyFont="1" applyBorder="1" applyAlignment="1">
      <alignment horizontal="center" vertical="center" wrapText="1"/>
    </xf>
    <xf numFmtId="0" fontId="12" fillId="0" borderId="23" xfId="0" applyFont="1" applyBorder="1" applyAlignment="1">
      <alignment horizontal="center" vertical="center" wrapText="1"/>
    </xf>
    <xf numFmtId="0" fontId="12" fillId="0" borderId="51" xfId="0" applyFont="1" applyBorder="1" applyAlignment="1">
      <alignment horizontal="left" vertical="center" wrapText="1"/>
    </xf>
    <xf numFmtId="0" fontId="12" fillId="0" borderId="52" xfId="0" applyFont="1" applyBorder="1" applyAlignment="1">
      <alignment horizontal="left" vertical="center" wrapText="1"/>
    </xf>
    <xf numFmtId="0" fontId="12" fillId="0" borderId="24" xfId="0" applyFont="1" applyBorder="1" applyAlignment="1">
      <alignment horizontal="left" vertical="center" wrapText="1"/>
    </xf>
    <xf numFmtId="0" fontId="12" fillId="0" borderId="25" xfId="0" applyFont="1" applyBorder="1" applyAlignment="1">
      <alignment horizontal="left" vertical="center" wrapText="1"/>
    </xf>
    <xf numFmtId="0" fontId="12" fillId="0" borderId="123" xfId="0" applyFont="1" applyBorder="1" applyAlignment="1">
      <alignment vertical="center" wrapText="1"/>
    </xf>
    <xf numFmtId="0" fontId="12" fillId="0" borderId="124" xfId="0" applyFont="1" applyBorder="1" applyAlignment="1">
      <alignment vertical="center" wrapText="1"/>
    </xf>
    <xf numFmtId="0" fontId="12" fillId="0" borderId="125" xfId="0" applyFont="1" applyBorder="1" applyAlignment="1">
      <alignment vertical="center" wrapText="1"/>
    </xf>
    <xf numFmtId="0" fontId="12" fillId="0" borderId="5" xfId="0" applyFont="1" applyBorder="1" applyAlignment="1">
      <alignment vertical="center" wrapText="1"/>
    </xf>
    <xf numFmtId="0" fontId="12" fillId="0" borderId="6" xfId="0" applyFont="1" applyBorder="1" applyAlignment="1">
      <alignment vertical="center" wrapText="1"/>
    </xf>
    <xf numFmtId="0" fontId="12" fillId="0" borderId="30" xfId="0" applyFont="1" applyBorder="1" applyAlignment="1">
      <alignment vertical="center" wrapText="1"/>
    </xf>
    <xf numFmtId="0" fontId="12" fillId="0" borderId="39" xfId="0" applyFont="1" applyBorder="1" applyAlignment="1">
      <alignment vertical="center" wrapText="1"/>
    </xf>
    <xf numFmtId="0" fontId="12" fillId="0" borderId="2" xfId="0" applyFont="1" applyBorder="1" applyAlignment="1">
      <alignment vertical="center" wrapText="1"/>
    </xf>
    <xf numFmtId="0" fontId="12" fillId="0" borderId="3" xfId="0" applyFont="1" applyBorder="1" applyAlignment="1">
      <alignment vertical="center" wrapText="1"/>
    </xf>
    <xf numFmtId="0" fontId="12" fillId="0" borderId="4" xfId="0" applyFont="1" applyBorder="1" applyAlignment="1">
      <alignment vertical="center" wrapText="1"/>
    </xf>
    <xf numFmtId="0" fontId="12" fillId="0" borderId="37" xfId="0" applyFont="1" applyBorder="1" applyAlignment="1">
      <alignment vertical="center" wrapText="1"/>
    </xf>
    <xf numFmtId="0" fontId="25" fillId="0" borderId="18" xfId="0" applyFont="1" applyBorder="1" applyAlignment="1" applyProtection="1">
      <alignment horizontal="center" vertical="center" wrapText="1"/>
      <protection locked="0"/>
    </xf>
    <xf numFmtId="0" fontId="25" fillId="0" borderId="19" xfId="0" applyFont="1" applyBorder="1" applyAlignment="1" applyProtection="1">
      <alignment horizontal="center" vertical="center" wrapText="1"/>
      <protection locked="0"/>
    </xf>
    <xf numFmtId="0" fontId="25" fillId="0" borderId="20" xfId="0" applyFont="1" applyBorder="1" applyAlignment="1" applyProtection="1">
      <alignment horizontal="center" vertical="center" wrapText="1"/>
      <protection locked="0"/>
    </xf>
    <xf numFmtId="0" fontId="25" fillId="0" borderId="132" xfId="0" applyFont="1" applyBorder="1" applyAlignment="1" applyProtection="1">
      <alignment horizontal="center" vertical="center" wrapText="1"/>
      <protection locked="0"/>
    </xf>
    <xf numFmtId="0" fontId="25" fillId="0" borderId="38" xfId="0" applyFont="1" applyBorder="1" applyAlignment="1" applyProtection="1">
      <alignment horizontal="center" vertical="center" wrapText="1"/>
      <protection locked="0"/>
    </xf>
    <xf numFmtId="0" fontId="25" fillId="0" borderId="39" xfId="0" applyFont="1" applyBorder="1" applyAlignment="1" applyProtection="1">
      <alignment horizontal="center" vertical="center" wrapText="1"/>
      <protection locked="0"/>
    </xf>
    <xf numFmtId="0" fontId="25" fillId="0" borderId="133" xfId="0" applyFont="1" applyBorder="1" applyAlignment="1" applyProtection="1">
      <alignment horizontal="center" vertical="center" wrapText="1"/>
      <protection locked="0"/>
    </xf>
    <xf numFmtId="0" fontId="25" fillId="0" borderId="49" xfId="0" applyFont="1" applyBorder="1" applyAlignment="1" applyProtection="1">
      <alignment horizontal="center" vertical="center" wrapText="1"/>
      <protection locked="0"/>
    </xf>
    <xf numFmtId="0" fontId="25" fillId="0" borderId="36" xfId="0" applyFont="1" applyBorder="1" applyAlignment="1" applyProtection="1">
      <alignment horizontal="center" vertical="center" wrapText="1"/>
      <protection locked="0"/>
    </xf>
    <xf numFmtId="0" fontId="9" fillId="0" borderId="11" xfId="0" applyFont="1" applyBorder="1" applyAlignment="1">
      <alignment horizontal="left" vertical="center" wrapText="1"/>
    </xf>
    <xf numFmtId="0" fontId="9" fillId="0" borderId="12" xfId="0" applyFont="1" applyBorder="1" applyAlignment="1">
      <alignment horizontal="left" vertical="center" wrapText="1"/>
    </xf>
    <xf numFmtId="0" fontId="12" fillId="0" borderId="53" xfId="0" applyFont="1" applyBorder="1" applyAlignment="1">
      <alignment horizontal="center" vertical="center" wrapText="1"/>
    </xf>
    <xf numFmtId="0" fontId="12" fillId="0" borderId="58" xfId="0" applyFont="1" applyBorder="1" applyAlignment="1">
      <alignment vertical="center" wrapText="1"/>
    </xf>
    <xf numFmtId="0" fontId="12" fillId="0" borderId="69" xfId="0" applyFont="1" applyBorder="1" applyAlignment="1">
      <alignment vertical="center" wrapText="1"/>
    </xf>
    <xf numFmtId="0" fontId="12" fillId="0" borderId="1" xfId="0" applyFont="1" applyBorder="1" applyAlignment="1">
      <alignment vertical="center" wrapText="1"/>
    </xf>
    <xf numFmtId="0" fontId="12" fillId="0" borderId="14" xfId="0" applyFont="1" applyBorder="1" applyAlignment="1">
      <alignment vertical="center" wrapText="1"/>
    </xf>
    <xf numFmtId="0" fontId="12" fillId="0" borderId="59" xfId="0" applyFont="1" applyBorder="1" applyAlignment="1">
      <alignment vertical="center" wrapText="1"/>
    </xf>
    <xf numFmtId="0" fontId="12" fillId="0" borderId="70" xfId="0" applyFont="1" applyBorder="1" applyAlignment="1">
      <alignment vertical="center" wrapText="1"/>
    </xf>
    <xf numFmtId="0" fontId="19" fillId="2" borderId="45" xfId="0" applyFont="1" applyFill="1" applyBorder="1" applyAlignment="1" applyProtection="1">
      <alignment horizontal="center" vertical="center" wrapText="1"/>
      <protection locked="0"/>
    </xf>
    <xf numFmtId="0" fontId="19" fillId="2" borderId="46" xfId="0" applyFont="1" applyFill="1" applyBorder="1" applyAlignment="1" applyProtection="1">
      <alignment horizontal="center" vertical="center" wrapText="1"/>
      <protection locked="0"/>
    </xf>
    <xf numFmtId="0" fontId="19" fillId="2" borderId="47" xfId="0" applyFont="1" applyFill="1" applyBorder="1" applyAlignment="1" applyProtection="1">
      <alignment horizontal="center" vertical="center" wrapText="1"/>
      <protection locked="0"/>
    </xf>
    <xf numFmtId="0" fontId="19" fillId="2" borderId="48" xfId="0" applyFont="1" applyFill="1" applyBorder="1" applyAlignment="1" applyProtection="1">
      <alignment horizontal="center" vertical="center" wrapText="1"/>
      <protection locked="0"/>
    </xf>
    <xf numFmtId="0" fontId="18" fillId="2" borderId="48" xfId="0" applyFont="1" applyFill="1" applyBorder="1" applyAlignment="1" applyProtection="1">
      <alignment horizontal="center" vertical="center" wrapText="1"/>
      <protection locked="0"/>
    </xf>
    <xf numFmtId="0" fontId="18" fillId="2" borderId="46" xfId="0" applyFont="1" applyFill="1" applyBorder="1" applyAlignment="1" applyProtection="1">
      <alignment horizontal="center" vertical="center" wrapText="1"/>
      <protection locked="0"/>
    </xf>
    <xf numFmtId="0" fontId="18" fillId="2" borderId="67" xfId="0" applyFont="1" applyFill="1" applyBorder="1" applyAlignment="1" applyProtection="1">
      <alignment horizontal="center" vertical="center" wrapText="1"/>
      <protection locked="0"/>
    </xf>
    <xf numFmtId="0" fontId="12" fillId="0" borderId="54" xfId="0" applyFont="1" applyBorder="1" applyAlignment="1">
      <alignment horizontal="left" vertical="center" wrapText="1"/>
    </xf>
    <xf numFmtId="0" fontId="12" fillId="0" borderId="55" xfId="0" applyFont="1" applyBorder="1" applyAlignment="1">
      <alignment horizontal="left" vertical="center" wrapText="1"/>
    </xf>
    <xf numFmtId="0" fontId="12" fillId="0" borderId="56" xfId="0" applyFont="1" applyBorder="1" applyAlignment="1">
      <alignment vertical="center" wrapText="1"/>
    </xf>
    <xf numFmtId="0" fontId="12" fillId="0" borderId="51" xfId="0" applyFont="1" applyBorder="1" applyAlignment="1">
      <alignment vertical="center" wrapText="1"/>
    </xf>
    <xf numFmtId="0" fontId="12" fillId="0" borderId="52" xfId="0" applyFont="1" applyBorder="1" applyAlignment="1">
      <alignment vertical="center" wrapText="1"/>
    </xf>
    <xf numFmtId="0" fontId="12" fillId="0" borderId="57" xfId="0" applyFont="1" applyBorder="1" applyAlignment="1">
      <alignment vertical="center" wrapText="1"/>
    </xf>
    <xf numFmtId="0" fontId="12" fillId="0" borderId="54" xfId="0" applyFont="1" applyBorder="1" applyAlignment="1">
      <alignment vertical="center" wrapText="1"/>
    </xf>
    <xf numFmtId="0" fontId="12" fillId="0" borderId="55" xfId="0" applyFont="1" applyBorder="1" applyAlignment="1">
      <alignment vertical="center" wrapText="1"/>
    </xf>
    <xf numFmtId="0" fontId="12" fillId="0" borderId="68" xfId="0" applyFont="1" applyBorder="1" applyAlignment="1">
      <alignment vertical="center" wrapText="1"/>
    </xf>
    <xf numFmtId="0" fontId="12" fillId="0" borderId="71" xfId="0" applyFont="1" applyBorder="1" applyAlignment="1">
      <alignment vertical="center" wrapText="1"/>
    </xf>
    <xf numFmtId="0" fontId="9" fillId="2" borderId="41"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9" fillId="2" borderId="13"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9" fillId="2" borderId="16" xfId="0" applyFont="1" applyFill="1" applyBorder="1" applyAlignment="1">
      <alignment horizontal="center" vertical="center" wrapText="1"/>
    </xf>
    <xf numFmtId="0" fontId="9" fillId="0" borderId="1" xfId="0" applyFont="1" applyBorder="1" applyAlignment="1" applyProtection="1">
      <alignment horizontal="center" vertical="center" wrapText="1"/>
      <protection locked="0"/>
    </xf>
    <xf numFmtId="0" fontId="9" fillId="0" borderId="40" xfId="0" applyFont="1" applyBorder="1" applyAlignment="1" applyProtection="1">
      <alignment horizontal="center" vertical="center" wrapText="1"/>
      <protection locked="0"/>
    </xf>
    <xf numFmtId="0" fontId="9" fillId="0" borderId="16" xfId="0" applyFont="1" applyBorder="1" applyAlignment="1" applyProtection="1">
      <alignment horizontal="center" vertical="center" wrapText="1"/>
      <protection locked="0"/>
    </xf>
    <xf numFmtId="0" fontId="9" fillId="2" borderId="40" xfId="0" applyFont="1" applyFill="1" applyBorder="1" applyAlignment="1">
      <alignment horizontal="center" vertical="center" wrapText="1"/>
    </xf>
    <xf numFmtId="49" fontId="43" fillId="0" borderId="40" xfId="3" applyNumberFormat="1" applyBorder="1" applyProtection="1">
      <alignment vertical="center" wrapText="1"/>
      <protection locked="0"/>
    </xf>
    <xf numFmtId="49" fontId="9" fillId="0" borderId="40" xfId="0" applyNumberFormat="1" applyFont="1" applyBorder="1" applyAlignment="1" applyProtection="1">
      <alignment horizontal="center" vertical="center" wrapText="1"/>
      <protection locked="0"/>
    </xf>
    <xf numFmtId="49" fontId="9" fillId="0" borderId="61" xfId="0" applyNumberFormat="1" applyFont="1" applyBorder="1" applyAlignment="1" applyProtection="1">
      <alignment horizontal="center" vertical="center" wrapText="1"/>
      <protection locked="0"/>
    </xf>
    <xf numFmtId="49" fontId="9" fillId="0" borderId="16" xfId="0" applyNumberFormat="1" applyFont="1" applyBorder="1" applyAlignment="1" applyProtection="1">
      <alignment horizontal="center" vertical="center" wrapText="1"/>
      <protection locked="0"/>
    </xf>
    <xf numFmtId="49" fontId="9" fillId="0" borderId="17" xfId="0" applyNumberFormat="1" applyFont="1" applyBorder="1" applyAlignment="1" applyProtection="1">
      <alignment horizontal="center" vertical="center" wrapText="1"/>
      <protection locked="0"/>
    </xf>
    <xf numFmtId="0" fontId="9" fillId="2" borderId="7"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39"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0" borderId="10" xfId="0" applyFont="1" applyBorder="1" applyAlignment="1" applyProtection="1">
      <alignment horizontal="center" vertical="center" wrapText="1"/>
      <protection locked="0"/>
    </xf>
    <xf numFmtId="0" fontId="9" fillId="0" borderId="0" xfId="0" applyFont="1" applyAlignment="1" applyProtection="1">
      <alignment horizontal="center" vertical="center" wrapText="1"/>
      <protection locked="0"/>
    </xf>
    <xf numFmtId="0" fontId="9" fillId="0" borderId="5" xfId="0" applyFont="1" applyBorder="1" applyAlignment="1" applyProtection="1">
      <alignment horizontal="center" vertical="center" wrapText="1"/>
      <protection locked="0"/>
    </xf>
    <xf numFmtId="0" fontId="9" fillId="0" borderId="6" xfId="0" applyFont="1" applyBorder="1" applyAlignment="1" applyProtection="1">
      <alignment horizontal="center" vertical="center" wrapText="1"/>
      <protection locked="0"/>
    </xf>
    <xf numFmtId="0" fontId="9" fillId="2" borderId="75" xfId="0" applyFont="1" applyFill="1" applyBorder="1" applyAlignment="1">
      <alignment horizontal="center" vertical="center" wrapText="1"/>
    </xf>
    <xf numFmtId="0" fontId="9" fillId="2" borderId="113" xfId="0" applyFont="1" applyFill="1" applyBorder="1" applyAlignment="1">
      <alignment horizontal="center" vertical="center" wrapText="1"/>
    </xf>
    <xf numFmtId="0" fontId="9" fillId="2" borderId="114" xfId="0" applyFont="1" applyFill="1" applyBorder="1" applyAlignment="1">
      <alignment horizontal="center" vertical="center" wrapText="1"/>
    </xf>
    <xf numFmtId="0" fontId="9" fillId="0" borderId="9" xfId="0" applyFont="1" applyBorder="1" applyAlignment="1" applyProtection="1">
      <alignment horizontal="center" vertical="center" wrapText="1"/>
      <protection locked="0"/>
    </xf>
    <xf numFmtId="0" fontId="9" fillId="0" borderId="7" xfId="0" applyFont="1" applyBorder="1" applyAlignment="1" applyProtection="1">
      <alignment horizontal="center" vertical="center" wrapText="1"/>
      <protection locked="0"/>
    </xf>
    <xf numFmtId="49" fontId="46" fillId="2" borderId="8" xfId="0" applyNumberFormat="1" applyFont="1" applyFill="1" applyBorder="1" applyAlignment="1">
      <alignment horizontal="center" vertical="center" wrapText="1"/>
    </xf>
    <xf numFmtId="49" fontId="46" fillId="2" borderId="38" xfId="0" applyNumberFormat="1" applyFont="1" applyFill="1" applyBorder="1" applyAlignment="1">
      <alignment horizontal="center" vertical="center" wrapText="1"/>
    </xf>
    <xf numFmtId="178" fontId="12" fillId="0" borderId="35" xfId="0" applyNumberFormat="1" applyFont="1" applyBorder="1" applyAlignment="1" applyProtection="1">
      <alignment horizontal="center" vertical="center" wrapText="1"/>
      <protection locked="0"/>
    </xf>
    <xf numFmtId="178" fontId="12" fillId="0" borderId="49" xfId="0" applyNumberFormat="1" applyFont="1" applyBorder="1" applyAlignment="1" applyProtection="1">
      <alignment horizontal="center" vertical="center" wrapText="1"/>
      <protection locked="0"/>
    </xf>
    <xf numFmtId="49" fontId="12" fillId="0" borderId="2" xfId="0" applyNumberFormat="1" applyFont="1" applyBorder="1" applyAlignment="1" applyProtection="1">
      <alignment horizontal="center" vertical="center" wrapText="1"/>
      <protection locked="0"/>
    </xf>
    <xf numFmtId="49" fontId="12" fillId="0" borderId="3" xfId="0" applyNumberFormat="1" applyFont="1" applyBorder="1" applyAlignment="1" applyProtection="1">
      <alignment horizontal="center" vertical="center" wrapText="1"/>
      <protection locked="0"/>
    </xf>
    <xf numFmtId="49" fontId="12" fillId="0" borderId="4" xfId="0" applyNumberFormat="1" applyFont="1" applyBorder="1" applyAlignment="1" applyProtection="1">
      <alignment horizontal="center" vertical="center" wrapText="1"/>
      <protection locked="0"/>
    </xf>
    <xf numFmtId="49" fontId="12" fillId="0" borderId="26" xfId="0" applyNumberFormat="1" applyFont="1" applyBorder="1" applyAlignment="1" applyProtection="1">
      <alignment horizontal="center" vertical="center" wrapText="1"/>
      <protection locked="0"/>
    </xf>
    <xf numFmtId="49" fontId="12" fillId="0" borderId="24" xfId="0" applyNumberFormat="1" applyFont="1" applyBorder="1" applyAlignment="1" applyProtection="1">
      <alignment horizontal="center" vertical="center" wrapText="1"/>
      <protection locked="0"/>
    </xf>
    <xf numFmtId="49" fontId="12" fillId="0" borderId="25" xfId="0" applyNumberFormat="1" applyFont="1" applyBorder="1" applyAlignment="1" applyProtection="1">
      <alignment horizontal="center" vertical="center" wrapText="1"/>
      <protection locked="0"/>
    </xf>
    <xf numFmtId="0" fontId="9" fillId="0" borderId="93" xfId="0" applyFont="1" applyBorder="1" applyAlignment="1" applyProtection="1">
      <alignment horizontal="center" vertical="center" wrapText="1"/>
      <protection locked="0"/>
    </xf>
    <xf numFmtId="0" fontId="9" fillId="0" borderId="129" xfId="0" applyFont="1" applyBorder="1" applyAlignment="1" applyProtection="1">
      <alignment horizontal="center" vertical="center" wrapText="1"/>
      <protection locked="0"/>
    </xf>
    <xf numFmtId="0" fontId="9" fillId="0" borderId="30" xfId="0" applyFont="1" applyBorder="1" applyAlignment="1" applyProtection="1">
      <alignment horizontal="center" vertical="center" wrapText="1"/>
      <protection locked="0"/>
    </xf>
    <xf numFmtId="0" fontId="12" fillId="2" borderId="21" xfId="0" applyFont="1" applyFill="1" applyBorder="1" applyAlignment="1" applyProtection="1">
      <alignment horizontal="center" vertical="center" wrapText="1"/>
      <protection locked="0"/>
    </xf>
    <xf numFmtId="0" fontId="12" fillId="2" borderId="19" xfId="0" applyFont="1" applyFill="1" applyBorder="1" applyAlignment="1" applyProtection="1">
      <alignment horizontal="center" vertical="center" wrapText="1"/>
      <protection locked="0"/>
    </xf>
    <xf numFmtId="0" fontId="12" fillId="2" borderId="20" xfId="0" applyFont="1" applyFill="1" applyBorder="1" applyAlignment="1" applyProtection="1">
      <alignment horizontal="center" vertical="center" wrapText="1"/>
      <protection locked="0"/>
    </xf>
    <xf numFmtId="0" fontId="12" fillId="2" borderId="26" xfId="0" applyFont="1" applyFill="1" applyBorder="1" applyAlignment="1" applyProtection="1">
      <alignment horizontal="center" vertical="center" wrapText="1"/>
      <protection locked="0"/>
    </xf>
    <xf numFmtId="0" fontId="12" fillId="2" borderId="24" xfId="0" applyFont="1" applyFill="1" applyBorder="1" applyAlignment="1" applyProtection="1">
      <alignment horizontal="center" vertical="center" wrapText="1"/>
      <protection locked="0"/>
    </xf>
    <xf numFmtId="0" fontId="12" fillId="2" borderId="25" xfId="0" applyFont="1" applyFill="1" applyBorder="1" applyAlignment="1" applyProtection="1">
      <alignment horizontal="center" vertical="center" wrapText="1"/>
      <protection locked="0"/>
    </xf>
    <xf numFmtId="0" fontId="9" fillId="0" borderId="0" xfId="0" applyFont="1" applyAlignment="1" applyProtection="1">
      <alignment horizontal="left"/>
      <protection locked="0"/>
    </xf>
    <xf numFmtId="0" fontId="9" fillId="2" borderId="102" xfId="0" applyFont="1" applyFill="1" applyBorder="1" applyAlignment="1">
      <alignment horizontal="center" vertical="center" wrapText="1"/>
    </xf>
    <xf numFmtId="0" fontId="9" fillId="2" borderId="97" xfId="0" applyFont="1" applyFill="1" applyBorder="1" applyAlignment="1">
      <alignment horizontal="center" vertical="center" wrapText="1"/>
    </xf>
    <xf numFmtId="0" fontId="9" fillId="0" borderId="95" xfId="0" applyFont="1" applyBorder="1" applyAlignment="1" applyProtection="1">
      <alignment horizontal="center" vertical="center" wrapText="1"/>
      <protection locked="0"/>
    </xf>
    <xf numFmtId="0" fontId="9" fillId="0" borderId="103" xfId="0" applyFont="1" applyBorder="1" applyAlignment="1" applyProtection="1">
      <alignment horizontal="center" vertical="center" wrapText="1"/>
      <protection locked="0"/>
    </xf>
    <xf numFmtId="0" fontId="9" fillId="0" borderId="98" xfId="0" applyFont="1" applyBorder="1" applyAlignment="1" applyProtection="1">
      <alignment horizontal="center" vertical="center" wrapText="1"/>
      <protection locked="0"/>
    </xf>
    <xf numFmtId="0" fontId="9" fillId="2" borderId="99"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87" xfId="0" applyFont="1" applyFill="1" applyBorder="1" applyAlignment="1">
      <alignment horizontal="center" vertical="center" wrapText="1"/>
    </xf>
    <xf numFmtId="0" fontId="9" fillId="2" borderId="88" xfId="0" applyFont="1" applyFill="1" applyBorder="1" applyAlignment="1">
      <alignment horizontal="center" vertical="center" wrapText="1"/>
    </xf>
    <xf numFmtId="0" fontId="9" fillId="2" borderId="91" xfId="0" applyFont="1" applyFill="1" applyBorder="1" applyAlignment="1">
      <alignment horizontal="center" vertical="center" wrapText="1"/>
    </xf>
    <xf numFmtId="0" fontId="9" fillId="0" borderId="2" xfId="0" applyFont="1" applyBorder="1" applyAlignment="1" applyProtection="1">
      <alignment horizontal="center" vertical="center" wrapText="1"/>
      <protection locked="0"/>
    </xf>
    <xf numFmtId="0" fontId="9" fillId="0" borderId="3" xfId="0" applyFont="1" applyBorder="1" applyAlignment="1" applyProtection="1">
      <alignment horizontal="center" vertical="center" wrapText="1"/>
      <protection locked="0"/>
    </xf>
    <xf numFmtId="0" fontId="9" fillId="0" borderId="4" xfId="0" applyFont="1" applyBorder="1" applyAlignment="1" applyProtection="1">
      <alignment horizontal="center" vertical="center" wrapText="1"/>
      <protection locked="0"/>
    </xf>
    <xf numFmtId="0" fontId="9" fillId="0" borderId="92" xfId="0" applyFont="1" applyBorder="1" applyAlignment="1" applyProtection="1">
      <alignment horizontal="center" vertical="center" wrapText="1"/>
      <protection locked="0"/>
    </xf>
    <xf numFmtId="0" fontId="9" fillId="0" borderId="88" xfId="0" applyFont="1" applyBorder="1" applyAlignment="1" applyProtection="1">
      <alignment horizontal="center" vertical="center" wrapText="1"/>
      <protection locked="0"/>
    </xf>
    <xf numFmtId="0" fontId="9" fillId="0" borderId="91" xfId="0" applyFont="1" applyBorder="1" applyAlignment="1" applyProtection="1">
      <alignment horizontal="center" vertical="center" wrapText="1"/>
      <protection locked="0"/>
    </xf>
    <xf numFmtId="0" fontId="9" fillId="2" borderId="2" xfId="0" applyFont="1" applyFill="1" applyBorder="1" applyAlignment="1">
      <alignment horizontal="center" vertical="center" wrapText="1"/>
    </xf>
    <xf numFmtId="0" fontId="9" fillId="2" borderId="92" xfId="0" applyFont="1" applyFill="1" applyBorder="1" applyAlignment="1">
      <alignment horizontal="center" vertical="center" wrapText="1"/>
    </xf>
    <xf numFmtId="49" fontId="43" fillId="0" borderId="2" xfId="3" applyNumberFormat="1" applyBorder="1" applyProtection="1">
      <alignment vertical="center" wrapText="1"/>
      <protection locked="0"/>
    </xf>
    <xf numFmtId="49" fontId="9" fillId="0" borderId="3" xfId="0" applyNumberFormat="1" applyFont="1" applyBorder="1" applyAlignment="1" applyProtection="1">
      <alignment horizontal="center" vertical="center" wrapText="1"/>
      <protection locked="0"/>
    </xf>
    <xf numFmtId="49" fontId="9" fillId="0" borderId="100" xfId="0" applyNumberFormat="1" applyFont="1" applyBorder="1" applyAlignment="1" applyProtection="1">
      <alignment horizontal="center" vertical="center" wrapText="1"/>
      <protection locked="0"/>
    </xf>
    <xf numFmtId="49" fontId="9" fillId="0" borderId="92" xfId="0" applyNumberFormat="1" applyFont="1" applyBorder="1" applyAlignment="1" applyProtection="1">
      <alignment horizontal="center" vertical="center" wrapText="1"/>
      <protection locked="0"/>
    </xf>
    <xf numFmtId="49" fontId="9" fillId="0" borderId="88" xfId="0" applyNumberFormat="1" applyFont="1" applyBorder="1" applyAlignment="1" applyProtection="1">
      <alignment horizontal="center" vertical="center" wrapText="1"/>
      <protection locked="0"/>
    </xf>
    <xf numFmtId="49" fontId="9" fillId="0" borderId="89" xfId="0" applyNumberFormat="1" applyFont="1" applyBorder="1" applyAlignment="1" applyProtection="1">
      <alignment horizontal="center" vertical="center" wrapText="1"/>
      <protection locked="0"/>
    </xf>
    <xf numFmtId="0" fontId="37" fillId="2" borderId="19" xfId="0" applyFont="1" applyFill="1" applyBorder="1" applyAlignment="1" applyProtection="1">
      <alignment horizontal="center" vertical="center" wrapText="1"/>
      <protection locked="0"/>
    </xf>
    <xf numFmtId="0" fontId="37" fillId="2" borderId="22" xfId="0" applyFont="1" applyFill="1" applyBorder="1" applyAlignment="1" applyProtection="1">
      <alignment horizontal="center" vertical="center" wrapText="1"/>
      <protection locked="0"/>
    </xf>
    <xf numFmtId="0" fontId="37" fillId="2" borderId="24" xfId="0" applyFont="1" applyFill="1" applyBorder="1" applyAlignment="1" applyProtection="1">
      <alignment horizontal="center" vertical="center" wrapText="1"/>
      <protection locked="0"/>
    </xf>
    <xf numFmtId="0" fontId="37" fillId="2" borderId="27" xfId="0" applyFont="1" applyFill="1" applyBorder="1" applyAlignment="1" applyProtection="1">
      <alignment horizontal="center" vertical="center" wrapText="1"/>
      <protection locked="0"/>
    </xf>
    <xf numFmtId="49" fontId="15" fillId="2" borderId="8" xfId="0" applyNumberFormat="1" applyFont="1" applyFill="1" applyBorder="1" applyAlignment="1">
      <alignment horizontal="center" vertical="center" wrapText="1"/>
    </xf>
    <xf numFmtId="49" fontId="15" fillId="2" borderId="38" xfId="0" applyNumberFormat="1" applyFont="1" applyFill="1" applyBorder="1" applyAlignment="1">
      <alignment horizontal="center" vertical="center" wrapText="1"/>
    </xf>
    <xf numFmtId="0" fontId="25" fillId="0" borderId="24" xfId="0" applyFont="1" applyBorder="1" applyAlignment="1" applyProtection="1">
      <alignment horizontal="left" vertical="center" wrapText="1"/>
      <protection locked="0"/>
    </xf>
    <xf numFmtId="0" fontId="12" fillId="2" borderId="76" xfId="0" applyFont="1" applyFill="1" applyBorder="1" applyAlignment="1" applyProtection="1">
      <alignment horizontal="center" vertical="center" wrapText="1"/>
      <protection locked="0"/>
    </xf>
    <xf numFmtId="0" fontId="12" fillId="2" borderId="32" xfId="0" applyFont="1" applyFill="1" applyBorder="1" applyAlignment="1" applyProtection="1">
      <alignment horizontal="center" vertical="center" wrapText="1"/>
      <protection locked="0"/>
    </xf>
    <xf numFmtId="0" fontId="12" fillId="2" borderId="119" xfId="0" applyFont="1" applyFill="1" applyBorder="1" applyAlignment="1" applyProtection="1">
      <alignment horizontal="center" vertical="center" wrapText="1"/>
      <protection locked="0"/>
    </xf>
    <xf numFmtId="0" fontId="12" fillId="2" borderId="33" xfId="0" applyFont="1" applyFill="1" applyBorder="1" applyAlignment="1" applyProtection="1">
      <alignment horizontal="center" vertical="center" wrapText="1"/>
      <protection locked="0"/>
    </xf>
    <xf numFmtId="0" fontId="12" fillId="2" borderId="132" xfId="0" applyFont="1" applyFill="1" applyBorder="1" applyAlignment="1" applyProtection="1">
      <alignment horizontal="center" vertical="center" wrapText="1"/>
      <protection locked="0"/>
    </xf>
    <xf numFmtId="0" fontId="12" fillId="2" borderId="38" xfId="0" applyFont="1" applyFill="1" applyBorder="1" applyAlignment="1" applyProtection="1">
      <alignment horizontal="center" vertical="center" wrapText="1"/>
      <protection locked="0"/>
    </xf>
    <xf numFmtId="0" fontId="12" fillId="2" borderId="39" xfId="0" applyFont="1" applyFill="1" applyBorder="1" applyAlignment="1" applyProtection="1">
      <alignment horizontal="center" vertical="center" wrapText="1"/>
      <protection locked="0"/>
    </xf>
    <xf numFmtId="0" fontId="12" fillId="2" borderId="8" xfId="0" applyFont="1" applyFill="1" applyBorder="1" applyAlignment="1" applyProtection="1">
      <alignment horizontal="center" vertical="center" wrapText="1"/>
      <protection locked="0"/>
    </xf>
    <xf numFmtId="0" fontId="9" fillId="2" borderId="94" xfId="0" applyFont="1" applyFill="1" applyBorder="1" applyAlignment="1">
      <alignment horizontal="center" vertical="center" wrapText="1"/>
    </xf>
    <xf numFmtId="0" fontId="9" fillId="2" borderId="95" xfId="0" applyFont="1" applyFill="1" applyBorder="1" applyAlignment="1">
      <alignment horizontal="center" vertical="center" wrapText="1"/>
    </xf>
    <xf numFmtId="0" fontId="9" fillId="0" borderId="96" xfId="0" applyFont="1" applyBorder="1" applyAlignment="1" applyProtection="1">
      <alignment horizontal="center" vertical="center" wrapText="1"/>
      <protection locked="0"/>
    </xf>
    <xf numFmtId="0" fontId="10" fillId="0" borderId="0" xfId="0" applyFont="1" applyAlignment="1" applyProtection="1">
      <alignment horizontal="center" vertical="center"/>
      <protection locked="0"/>
    </xf>
    <xf numFmtId="0" fontId="10" fillId="0" borderId="0" xfId="0" applyFont="1" applyAlignment="1" applyProtection="1">
      <alignment horizontal="left" vertical="top" wrapText="1"/>
      <protection locked="0"/>
    </xf>
    <xf numFmtId="0" fontId="9" fillId="0" borderId="0" xfId="0" applyFont="1" applyAlignment="1" applyProtection="1">
      <alignment horizontal="left" vertical="top"/>
      <protection locked="0"/>
    </xf>
    <xf numFmtId="0" fontId="12" fillId="0" borderId="82" xfId="0" applyFont="1" applyBorder="1" applyAlignment="1" applyProtection="1">
      <alignment horizontal="center" vertical="center" wrapText="1"/>
      <protection locked="0"/>
    </xf>
    <xf numFmtId="0" fontId="12" fillId="0" borderId="84" xfId="0" applyFont="1" applyBorder="1" applyAlignment="1" applyProtection="1">
      <alignment horizontal="center" vertical="center" wrapText="1"/>
      <protection locked="0"/>
    </xf>
    <xf numFmtId="0" fontId="12" fillId="0" borderId="85" xfId="0" applyFont="1" applyBorder="1" applyAlignment="1" applyProtection="1">
      <alignment horizontal="center" vertical="center" wrapText="1"/>
      <protection locked="0"/>
    </xf>
    <xf numFmtId="0" fontId="12" fillId="0" borderId="86" xfId="0" applyFont="1" applyBorder="1" applyAlignment="1" applyProtection="1">
      <alignment horizontal="center" vertical="center" wrapText="1"/>
      <protection locked="0"/>
    </xf>
    <xf numFmtId="0" fontId="12" fillId="0" borderId="87" xfId="0" applyFont="1" applyBorder="1" applyAlignment="1" applyProtection="1">
      <alignment horizontal="center" vertical="center" wrapText="1"/>
      <protection locked="0"/>
    </xf>
    <xf numFmtId="0" fontId="12" fillId="0" borderId="88" xfId="0" applyFont="1" applyBorder="1" applyAlignment="1" applyProtection="1">
      <alignment horizontal="center" vertical="center" wrapText="1"/>
      <protection locked="0"/>
    </xf>
    <xf numFmtId="0" fontId="12" fillId="0" borderId="89" xfId="0" applyFont="1" applyBorder="1" applyAlignment="1" applyProtection="1">
      <alignment horizontal="center" vertical="center" wrapText="1"/>
      <protection locked="0"/>
    </xf>
    <xf numFmtId="0" fontId="9" fillId="6" borderId="41" xfId="0" applyFont="1" applyFill="1" applyBorder="1" applyAlignment="1" applyProtection="1">
      <alignment horizontal="center" vertical="center"/>
      <protection locked="0"/>
    </xf>
    <xf numFmtId="0" fontId="9" fillId="6" borderId="11" xfId="0" applyFont="1" applyFill="1" applyBorder="1" applyAlignment="1" applyProtection="1">
      <alignment horizontal="center" vertical="center"/>
      <protection locked="0"/>
    </xf>
    <xf numFmtId="0" fontId="9" fillId="6" borderId="15" xfId="0" applyFont="1" applyFill="1" applyBorder="1" applyAlignment="1" applyProtection="1">
      <alignment horizontal="center" vertical="center"/>
      <protection locked="0"/>
    </xf>
    <xf numFmtId="0" fontId="9" fillId="6" borderId="16" xfId="0" applyFont="1" applyFill="1" applyBorder="1" applyAlignment="1" applyProtection="1">
      <alignment horizontal="center" vertical="center"/>
      <protection locked="0"/>
    </xf>
    <xf numFmtId="0" fontId="25" fillId="0" borderId="18" xfId="0" applyFont="1" applyBorder="1" applyAlignment="1" applyProtection="1">
      <alignment horizontal="left" vertical="center" wrapText="1"/>
      <protection locked="0"/>
    </xf>
    <xf numFmtId="0" fontId="25" fillId="0" borderId="19" xfId="0" applyFont="1" applyBorder="1" applyAlignment="1" applyProtection="1">
      <alignment horizontal="left" vertical="center" wrapText="1"/>
      <protection locked="0"/>
    </xf>
    <xf numFmtId="0" fontId="25" fillId="0" borderId="22" xfId="0" applyFont="1" applyBorder="1" applyAlignment="1" applyProtection="1">
      <alignment horizontal="left" vertical="center" wrapText="1"/>
      <protection locked="0"/>
    </xf>
    <xf numFmtId="0" fontId="25" fillId="0" borderId="23" xfId="0" applyFont="1" applyBorder="1" applyAlignment="1" applyProtection="1">
      <alignment horizontal="left" vertical="center" wrapText="1"/>
      <protection locked="0"/>
    </xf>
    <xf numFmtId="0" fontId="25" fillId="0" borderId="27" xfId="0" applyFont="1" applyBorder="1" applyAlignment="1" applyProtection="1">
      <alignment horizontal="left" vertical="center" wrapText="1"/>
      <protection locked="0"/>
    </xf>
    <xf numFmtId="0" fontId="93" fillId="0" borderId="0" xfId="0" applyFont="1" applyAlignment="1" applyProtection="1">
      <alignment horizontal="center"/>
      <protection locked="0"/>
    </xf>
    <xf numFmtId="0" fontId="34" fillId="0" borderId="0" xfId="0" applyFont="1" applyAlignment="1" applyProtection="1">
      <alignment horizontal="center"/>
      <protection locked="0"/>
    </xf>
    <xf numFmtId="0" fontId="34" fillId="0" borderId="24" xfId="0" applyFont="1" applyBorder="1" applyAlignment="1" applyProtection="1">
      <alignment horizontal="center"/>
      <protection locked="0"/>
    </xf>
    <xf numFmtId="0" fontId="9" fillId="6" borderId="21" xfId="0" applyFont="1" applyFill="1" applyBorder="1" applyAlignment="1" applyProtection="1">
      <alignment horizontal="center" vertical="center"/>
      <protection locked="0"/>
    </xf>
    <xf numFmtId="0" fontId="9" fillId="6" borderId="20" xfId="0" applyFont="1" applyFill="1" applyBorder="1" applyAlignment="1" applyProtection="1">
      <alignment horizontal="center" vertical="center"/>
      <protection locked="0"/>
    </xf>
    <xf numFmtId="0" fontId="9" fillId="6" borderId="26" xfId="0" applyFont="1" applyFill="1" applyBorder="1" applyAlignment="1" applyProtection="1">
      <alignment horizontal="center" vertical="center"/>
      <protection locked="0"/>
    </xf>
    <xf numFmtId="0" fontId="9" fillId="6" borderId="25" xfId="0" applyFont="1" applyFill="1" applyBorder="1" applyAlignment="1" applyProtection="1">
      <alignment horizontal="center" vertical="center"/>
      <protection locked="0"/>
    </xf>
    <xf numFmtId="0" fontId="9" fillId="2" borderId="105" xfId="0" applyFont="1" applyFill="1" applyBorder="1" applyAlignment="1">
      <alignment horizontal="center" vertical="center" wrapText="1"/>
    </xf>
    <xf numFmtId="49" fontId="94" fillId="0" borderId="1" xfId="3" applyNumberFormat="1" applyFont="1" applyBorder="1" applyProtection="1">
      <alignment vertical="center" wrapText="1"/>
      <protection locked="0"/>
    </xf>
    <xf numFmtId="49" fontId="9" fillId="0" borderId="1" xfId="0" applyNumberFormat="1" applyFont="1" applyBorder="1" applyAlignment="1" applyProtection="1">
      <alignment horizontal="center" vertical="center"/>
      <protection locked="0"/>
    </xf>
    <xf numFmtId="49" fontId="9" fillId="0" borderId="16" xfId="0" applyNumberFormat="1" applyFont="1" applyBorder="1" applyAlignment="1" applyProtection="1">
      <alignment horizontal="center" vertical="center"/>
      <protection locked="0"/>
    </xf>
    <xf numFmtId="0" fontId="9" fillId="0" borderId="106" xfId="0" applyFont="1" applyBorder="1" applyAlignment="1" applyProtection="1">
      <alignment horizontal="center" vertical="center" wrapText="1"/>
      <protection locked="0"/>
    </xf>
    <xf numFmtId="0" fontId="9" fillId="0" borderId="107" xfId="0" applyFont="1" applyBorder="1" applyAlignment="1" applyProtection="1">
      <alignment horizontal="center" vertical="center" wrapText="1"/>
      <protection locked="0"/>
    </xf>
    <xf numFmtId="0" fontId="9" fillId="2" borderId="97" xfId="0" applyFont="1" applyFill="1" applyBorder="1" applyAlignment="1">
      <alignment horizontal="center" vertical="center"/>
    </xf>
    <xf numFmtId="0" fontId="9" fillId="2" borderId="1" xfId="0" applyFont="1" applyFill="1" applyBorder="1" applyAlignment="1">
      <alignment horizontal="center" vertical="center"/>
    </xf>
    <xf numFmtId="0" fontId="9" fillId="0" borderId="100" xfId="0" applyFont="1" applyBorder="1" applyAlignment="1" applyProtection="1">
      <alignment horizontal="center" vertical="center" wrapText="1"/>
      <protection locked="0"/>
    </xf>
    <xf numFmtId="0" fontId="9" fillId="0" borderId="104" xfId="0" applyFont="1" applyBorder="1" applyAlignment="1" applyProtection="1">
      <alignment horizontal="center" vertical="center" wrapText="1"/>
      <protection locked="0"/>
    </xf>
    <xf numFmtId="49" fontId="9" fillId="0" borderId="6" xfId="0" applyNumberFormat="1" applyFont="1" applyBorder="1" applyAlignment="1" applyProtection="1">
      <alignment horizontal="center" vertical="center" wrapText="1"/>
      <protection locked="0"/>
    </xf>
    <xf numFmtId="49" fontId="9" fillId="0" borderId="104" xfId="0" applyNumberFormat="1" applyFont="1" applyBorder="1" applyAlignment="1" applyProtection="1">
      <alignment horizontal="center" vertical="center" wrapText="1"/>
      <protection locked="0"/>
    </xf>
    <xf numFmtId="49" fontId="13" fillId="2" borderId="2" xfId="0" applyNumberFormat="1" applyFont="1" applyFill="1" applyBorder="1" applyAlignment="1">
      <alignment horizontal="center" vertical="center" wrapText="1"/>
    </xf>
    <xf numFmtId="49" fontId="13" fillId="2" borderId="3" xfId="0" applyNumberFormat="1" applyFont="1" applyFill="1" applyBorder="1" applyAlignment="1">
      <alignment horizontal="center" vertical="center" wrapText="1"/>
    </xf>
    <xf numFmtId="49" fontId="13" fillId="2" borderId="4" xfId="0" applyNumberFormat="1" applyFont="1" applyFill="1" applyBorder="1" applyAlignment="1">
      <alignment horizontal="center" vertical="center" wrapText="1"/>
    </xf>
    <xf numFmtId="178" fontId="9" fillId="0" borderId="8" xfId="0" applyNumberFormat="1" applyFont="1" applyBorder="1" applyAlignment="1" applyProtection="1">
      <alignment horizontal="center" vertical="center" wrapText="1"/>
      <protection locked="0"/>
    </xf>
    <xf numFmtId="178" fontId="9" fillId="0" borderId="38" xfId="0" applyNumberFormat="1" applyFont="1" applyBorder="1" applyAlignment="1" applyProtection="1">
      <alignment horizontal="center" vertical="center" wrapText="1"/>
      <protection locked="0"/>
    </xf>
    <xf numFmtId="178" fontId="9" fillId="0" borderId="39" xfId="0" applyNumberFormat="1" applyFont="1" applyBorder="1" applyAlignment="1" applyProtection="1">
      <alignment horizontal="center" vertical="center" wrapText="1"/>
      <protection locked="0"/>
    </xf>
    <xf numFmtId="0" fontId="25" fillId="2" borderId="97" xfId="0" applyFont="1" applyFill="1" applyBorder="1" applyAlignment="1">
      <alignment horizontal="center" vertical="center" wrapText="1"/>
    </xf>
    <xf numFmtId="0" fontId="25" fillId="2" borderId="1" xfId="0" applyFont="1" applyFill="1" applyBorder="1" applyAlignment="1">
      <alignment horizontal="center" vertical="center"/>
    </xf>
    <xf numFmtId="0" fontId="25" fillId="2" borderId="97" xfId="0" applyFont="1" applyFill="1" applyBorder="1" applyAlignment="1">
      <alignment horizontal="center" vertical="center"/>
    </xf>
    <xf numFmtId="0" fontId="9" fillId="0" borderId="8" xfId="0" applyFont="1" applyBorder="1" applyAlignment="1" applyProtection="1">
      <alignment horizontal="center" vertical="center" wrapText="1"/>
      <protection locked="0"/>
    </xf>
    <xf numFmtId="49" fontId="9" fillId="0" borderId="1" xfId="0" applyNumberFormat="1" applyFont="1" applyBorder="1" applyAlignment="1" applyProtection="1">
      <alignment horizontal="center" vertical="center" wrapText="1"/>
      <protection locked="0"/>
    </xf>
    <xf numFmtId="0" fontId="22" fillId="0" borderId="0" xfId="0" applyFont="1" applyAlignment="1">
      <alignment horizontal="center" vertical="center" wrapText="1"/>
    </xf>
    <xf numFmtId="0" fontId="22" fillId="0" borderId="0" xfId="0" applyFont="1" applyAlignment="1" applyProtection="1">
      <alignment horizontal="center" vertical="center" wrapText="1"/>
      <protection locked="0"/>
    </xf>
    <xf numFmtId="0" fontId="9" fillId="6" borderId="12" xfId="0" applyFont="1" applyFill="1" applyBorder="1" applyAlignment="1" applyProtection="1">
      <alignment horizontal="center" vertical="center"/>
      <protection locked="0"/>
    </xf>
    <xf numFmtId="0" fontId="9" fillId="6" borderId="17" xfId="0" applyFont="1" applyFill="1" applyBorder="1" applyAlignment="1" applyProtection="1">
      <alignment horizontal="center" vertical="center"/>
      <protection locked="0"/>
    </xf>
    <xf numFmtId="0" fontId="9" fillId="2" borderId="79" xfId="0" applyFont="1" applyFill="1" applyBorder="1" applyAlignment="1">
      <alignment horizontal="center" vertical="center"/>
    </xf>
    <xf numFmtId="0" fontId="9" fillId="2" borderId="80" xfId="0" applyFont="1" applyFill="1" applyBorder="1" applyAlignment="1">
      <alignment horizontal="center" vertical="center"/>
    </xf>
    <xf numFmtId="0" fontId="9" fillId="2" borderId="81" xfId="0" applyFont="1" applyFill="1" applyBorder="1" applyAlignment="1">
      <alignment horizontal="center" vertical="center"/>
    </xf>
    <xf numFmtId="0" fontId="9" fillId="0" borderId="101" xfId="0" applyFont="1" applyBorder="1" applyAlignment="1" applyProtection="1">
      <alignment horizontal="center" vertical="center" wrapText="1"/>
      <protection locked="0"/>
    </xf>
    <xf numFmtId="0" fontId="9" fillId="0" borderId="39" xfId="0" applyFont="1" applyBorder="1" applyAlignment="1" applyProtection="1">
      <alignment horizontal="center" vertical="center" wrapText="1"/>
      <protection locked="0"/>
    </xf>
    <xf numFmtId="0" fontId="9" fillId="0" borderId="40"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00" xfId="0" applyFont="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104" xfId="0" applyFont="1" applyBorder="1" applyAlignment="1">
      <alignment horizontal="center" vertical="center" wrapText="1"/>
    </xf>
    <xf numFmtId="0" fontId="9" fillId="2" borderId="102" xfId="0" applyFont="1" applyFill="1" applyBorder="1" applyAlignment="1">
      <alignment horizontal="center" vertical="center"/>
    </xf>
    <xf numFmtId="0" fontId="9" fillId="2" borderId="40" xfId="0" applyFont="1" applyFill="1" applyBorder="1" applyAlignment="1">
      <alignment horizontal="center" vertical="center"/>
    </xf>
    <xf numFmtId="0" fontId="12" fillId="0" borderId="3" xfId="0" applyFont="1" applyBorder="1" applyAlignment="1" applyProtection="1">
      <alignment horizontal="center" vertical="center"/>
      <protection locked="0"/>
    </xf>
    <xf numFmtId="0" fontId="12" fillId="0" borderId="37" xfId="0" applyFont="1" applyBorder="1" applyAlignment="1" applyProtection="1">
      <alignment horizontal="center" vertical="center"/>
      <protection locked="0"/>
    </xf>
    <xf numFmtId="0" fontId="12" fillId="0" borderId="24" xfId="0" applyFont="1" applyBorder="1" applyAlignment="1" applyProtection="1">
      <alignment horizontal="center" vertical="center"/>
      <protection locked="0"/>
    </xf>
    <xf numFmtId="0" fontId="12" fillId="0" borderId="27" xfId="0" applyFont="1" applyBorder="1" applyAlignment="1" applyProtection="1">
      <alignment horizontal="center" vertical="center"/>
      <protection locked="0"/>
    </xf>
    <xf numFmtId="0" fontId="37" fillId="2" borderId="31" xfId="0" applyFont="1" applyFill="1" applyBorder="1" applyAlignment="1">
      <alignment horizontal="center" vertical="center" wrapText="1"/>
    </xf>
    <xf numFmtId="0" fontId="37" fillId="2" borderId="3" xfId="0" applyFont="1" applyFill="1" applyBorder="1" applyAlignment="1">
      <alignment horizontal="center" vertical="center" wrapText="1"/>
    </xf>
    <xf numFmtId="0" fontId="37" fillId="2" borderId="4" xfId="0" applyFont="1" applyFill="1" applyBorder="1" applyAlignment="1">
      <alignment horizontal="center" vertical="center" wrapText="1"/>
    </xf>
    <xf numFmtId="0" fontId="37" fillId="2" borderId="29" xfId="0" applyFont="1" applyFill="1" applyBorder="1" applyAlignment="1">
      <alignment horizontal="center" vertical="center" wrapText="1"/>
    </xf>
    <xf numFmtId="0" fontId="37" fillId="2" borderId="6" xfId="0" applyFont="1" applyFill="1" applyBorder="1" applyAlignment="1">
      <alignment horizontal="center" vertical="center" wrapText="1"/>
    </xf>
    <xf numFmtId="0" fontId="37" fillId="2" borderId="7" xfId="0" applyFont="1" applyFill="1" applyBorder="1" applyAlignment="1">
      <alignment horizontal="center" vertical="center" wrapText="1"/>
    </xf>
    <xf numFmtId="0" fontId="12" fillId="0" borderId="2" xfId="0" applyFont="1" applyBorder="1" applyAlignment="1" applyProtection="1">
      <alignment horizontal="center" vertical="center"/>
      <protection locked="0"/>
    </xf>
    <xf numFmtId="0" fontId="12" fillId="0" borderId="5" xfId="0" applyFont="1" applyBorder="1" applyAlignment="1" applyProtection="1">
      <alignment horizontal="center" vertical="center"/>
      <protection locked="0"/>
    </xf>
    <xf numFmtId="0" fontId="12" fillId="0" borderId="6" xfId="0" applyFont="1" applyBorder="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9" fillId="0" borderId="38" xfId="0" applyFont="1" applyBorder="1" applyAlignment="1" applyProtection="1">
      <alignment horizontal="center" vertical="center" wrapText="1"/>
      <protection locked="0"/>
    </xf>
    <xf numFmtId="0" fontId="9" fillId="0" borderId="72" xfId="0" applyFont="1" applyBorder="1" applyAlignment="1" applyProtection="1">
      <alignment horizontal="center" vertical="center" wrapText="1"/>
      <protection locked="0"/>
    </xf>
    <xf numFmtId="0" fontId="13" fillId="2" borderId="8"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49" fontId="12" fillId="0" borderId="0" xfId="0" applyNumberFormat="1" applyFont="1" applyAlignment="1" applyProtection="1">
      <alignment horizontal="center" vertical="center" wrapText="1"/>
      <protection locked="0"/>
    </xf>
    <xf numFmtId="49" fontId="12" fillId="0" borderId="9" xfId="0" applyNumberFormat="1" applyFont="1" applyBorder="1" applyAlignment="1" applyProtection="1">
      <alignment horizontal="center" vertical="center" wrapText="1"/>
      <protection locked="0"/>
    </xf>
    <xf numFmtId="49" fontId="15" fillId="2" borderId="39" xfId="0" applyNumberFormat="1" applyFont="1" applyFill="1" applyBorder="1" applyAlignment="1">
      <alignment horizontal="center" vertical="center" wrapText="1"/>
    </xf>
    <xf numFmtId="178" fontId="12" fillId="0" borderId="8" xfId="0" applyNumberFormat="1" applyFont="1" applyBorder="1" applyAlignment="1" applyProtection="1">
      <alignment horizontal="center" vertical="center" wrapText="1"/>
      <protection locked="0"/>
    </xf>
    <xf numFmtId="178" fontId="12" fillId="0" borderId="38" xfId="0" applyNumberFormat="1" applyFont="1" applyBorder="1" applyAlignment="1" applyProtection="1">
      <alignment horizontal="center" vertical="center" wrapText="1"/>
      <protection locked="0"/>
    </xf>
    <xf numFmtId="178" fontId="12" fillId="0" borderId="39" xfId="0" applyNumberFormat="1" applyFont="1" applyBorder="1" applyAlignment="1" applyProtection="1">
      <alignment horizontal="center" vertical="center" wrapText="1"/>
      <protection locked="0"/>
    </xf>
    <xf numFmtId="0" fontId="9" fillId="2" borderId="42" xfId="0" applyFont="1" applyFill="1" applyBorder="1" applyAlignment="1" applyProtection="1">
      <alignment horizontal="center" vertical="center" wrapText="1"/>
      <protection locked="0"/>
    </xf>
    <xf numFmtId="0" fontId="9" fillId="2" borderId="43" xfId="0" applyFont="1" applyFill="1" applyBorder="1" applyAlignment="1" applyProtection="1">
      <alignment horizontal="center" vertical="center" wrapText="1"/>
      <protection locked="0"/>
    </xf>
    <xf numFmtId="0" fontId="9" fillId="2" borderId="44" xfId="0" applyFont="1" applyFill="1" applyBorder="1" applyAlignment="1" applyProtection="1">
      <alignment horizontal="center" vertical="center" wrapText="1"/>
      <protection locked="0"/>
    </xf>
    <xf numFmtId="0" fontId="12" fillId="0" borderId="42" xfId="0" applyFont="1" applyBorder="1" applyAlignment="1" applyProtection="1">
      <alignment horizontal="left" vertical="center" wrapText="1"/>
      <protection locked="0"/>
    </xf>
    <xf numFmtId="0" fontId="12" fillId="0" borderId="43" xfId="0" applyFont="1" applyBorder="1" applyAlignment="1" applyProtection="1">
      <alignment horizontal="left" vertical="center" wrapText="1"/>
      <protection locked="0"/>
    </xf>
    <xf numFmtId="0" fontId="12" fillId="0" borderId="44" xfId="0" applyFont="1" applyBorder="1" applyAlignment="1" applyProtection="1">
      <alignment horizontal="left" vertical="center" wrapText="1"/>
      <protection locked="0"/>
    </xf>
    <xf numFmtId="0" fontId="12" fillId="2" borderId="4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0" borderId="0" xfId="0" applyFont="1" applyAlignment="1" applyProtection="1">
      <alignment horizontal="left" vertical="center"/>
      <protection locked="0"/>
    </xf>
    <xf numFmtId="0" fontId="9" fillId="2" borderId="110" xfId="0" applyFont="1" applyFill="1" applyBorder="1" applyAlignment="1">
      <alignment horizontal="center" vertical="center" wrapText="1"/>
    </xf>
    <xf numFmtId="0" fontId="9" fillId="2" borderId="111" xfId="0" applyFont="1" applyFill="1" applyBorder="1" applyAlignment="1">
      <alignment horizontal="center" vertical="center" wrapText="1"/>
    </xf>
    <xf numFmtId="0" fontId="26" fillId="0" borderId="40" xfId="0" applyFont="1" applyBorder="1" applyAlignment="1" applyProtection="1">
      <alignment horizontal="center" vertical="center" wrapText="1"/>
      <protection locked="0"/>
    </xf>
    <xf numFmtId="0" fontId="9" fillId="0" borderId="61" xfId="0" applyFont="1" applyBorder="1" applyAlignment="1" applyProtection="1">
      <alignment horizontal="center" vertical="center" wrapText="1"/>
      <protection locked="0"/>
    </xf>
    <xf numFmtId="0" fontId="9" fillId="0" borderId="111" xfId="0" applyFont="1" applyBorder="1" applyAlignment="1" applyProtection="1">
      <alignment horizontal="center" vertical="center" wrapText="1"/>
      <protection locked="0"/>
    </xf>
    <xf numFmtId="0" fontId="9" fillId="0" borderId="112" xfId="0" applyFont="1" applyBorder="1" applyAlignment="1" applyProtection="1">
      <alignment horizontal="center" vertical="center" wrapText="1"/>
      <protection locked="0"/>
    </xf>
    <xf numFmtId="0" fontId="9" fillId="0" borderId="21" xfId="0" applyFont="1" applyBorder="1" applyAlignment="1" applyProtection="1">
      <alignment horizontal="center" vertical="center" wrapText="1"/>
      <protection locked="0"/>
    </xf>
    <xf numFmtId="0" fontId="9" fillId="0" borderId="19" xfId="0" applyFont="1" applyBorder="1" applyAlignment="1" applyProtection="1">
      <alignment horizontal="center" vertical="center" wrapText="1"/>
      <protection locked="0"/>
    </xf>
    <xf numFmtId="0" fontId="9" fillId="0" borderId="20" xfId="0" applyFont="1" applyBorder="1" applyAlignment="1" applyProtection="1">
      <alignment horizontal="center" vertical="center" wrapText="1"/>
      <protection locked="0"/>
    </xf>
    <xf numFmtId="0" fontId="9" fillId="2" borderId="21" xfId="0" applyFont="1" applyFill="1" applyBorder="1" applyAlignment="1">
      <alignment horizontal="center" vertical="center" wrapText="1"/>
    </xf>
    <xf numFmtId="0" fontId="9" fillId="2" borderId="19"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0" borderId="22" xfId="0" applyFont="1" applyBorder="1" applyAlignment="1" applyProtection="1">
      <alignment horizontal="center" vertical="center" wrapText="1"/>
      <protection locked="0"/>
    </xf>
    <xf numFmtId="0" fontId="9" fillId="0" borderId="115" xfId="0" applyFont="1" applyBorder="1" applyAlignment="1" applyProtection="1">
      <alignment horizontal="center" vertical="center" wrapText="1"/>
      <protection locked="0"/>
    </xf>
    <xf numFmtId="0" fontId="9" fillId="0" borderId="116" xfId="0" applyFont="1" applyBorder="1" applyAlignment="1" applyProtection="1">
      <alignment horizontal="center" vertical="center" wrapText="1"/>
      <protection locked="0"/>
    </xf>
    <xf numFmtId="0" fontId="9" fillId="0" borderId="117" xfId="0" applyFont="1" applyBorder="1" applyAlignment="1" applyProtection="1">
      <alignment horizontal="center" vertical="center" wrapText="1"/>
      <protection locked="0"/>
    </xf>
    <xf numFmtId="0" fontId="25" fillId="0" borderId="22" xfId="0" applyFont="1" applyBorder="1" applyAlignment="1" applyProtection="1">
      <alignment horizontal="center" vertical="center" wrapText="1"/>
      <protection locked="0"/>
    </xf>
    <xf numFmtId="0" fontId="25" fillId="0" borderId="23" xfId="0" applyFont="1" applyBorder="1" applyAlignment="1" applyProtection="1">
      <alignment horizontal="center" vertical="center" wrapText="1"/>
      <protection locked="0"/>
    </xf>
    <xf numFmtId="0" fontId="25" fillId="0" borderId="24" xfId="0" applyFont="1" applyBorder="1" applyAlignment="1" applyProtection="1">
      <alignment horizontal="center" vertical="center" wrapText="1"/>
      <protection locked="0"/>
    </xf>
    <xf numFmtId="0" fontId="25" fillId="0" borderId="27" xfId="0" applyFont="1" applyBorder="1" applyAlignment="1" applyProtection="1">
      <alignment horizontal="center" vertical="center" wrapText="1"/>
      <protection locked="0"/>
    </xf>
    <xf numFmtId="0" fontId="9" fillId="0" borderId="19" xfId="0" applyFont="1" applyBorder="1" applyAlignment="1" applyProtection="1">
      <alignment horizontal="left" vertical="center" wrapText="1"/>
      <protection locked="0"/>
    </xf>
    <xf numFmtId="0" fontId="9" fillId="0" borderId="22" xfId="0" applyFont="1" applyBorder="1" applyAlignment="1" applyProtection="1">
      <alignment horizontal="left" vertical="center" wrapText="1"/>
      <protection locked="0"/>
    </xf>
    <xf numFmtId="0" fontId="12" fillId="0" borderId="126" xfId="0" applyFont="1" applyBorder="1" applyAlignment="1">
      <alignment vertical="center" wrapText="1"/>
    </xf>
    <xf numFmtId="0" fontId="12" fillId="0" borderId="127" xfId="0" applyFont="1" applyBorder="1" applyAlignment="1">
      <alignment vertical="center" wrapText="1"/>
    </xf>
    <xf numFmtId="0" fontId="12" fillId="0" borderId="128" xfId="0" applyFont="1" applyBorder="1" applyAlignment="1">
      <alignment vertical="center" wrapText="1"/>
    </xf>
    <xf numFmtId="0" fontId="12" fillId="0" borderId="136" xfId="0" applyFont="1" applyBorder="1" applyAlignment="1">
      <alignment vertical="center" wrapText="1"/>
    </xf>
    <xf numFmtId="0" fontId="12" fillId="0" borderId="127" xfId="0" applyFont="1" applyBorder="1" applyAlignment="1">
      <alignment horizontal="left" vertical="center" wrapText="1"/>
    </xf>
    <xf numFmtId="0" fontId="12" fillId="0" borderId="136" xfId="0" applyFont="1" applyBorder="1" applyAlignment="1">
      <alignment horizontal="left" vertical="center" wrapText="1"/>
    </xf>
    <xf numFmtId="0" fontId="12" fillId="0" borderId="12" xfId="0" applyFont="1" applyBorder="1" applyAlignment="1" applyProtection="1">
      <alignment horizontal="center" vertical="center"/>
      <protection locked="0"/>
    </xf>
    <xf numFmtId="0" fontId="26" fillId="0" borderId="1" xfId="0" applyFont="1" applyBorder="1" applyAlignment="1" applyProtection="1">
      <alignment horizontal="center" vertical="center" wrapText="1"/>
      <protection locked="0"/>
    </xf>
    <xf numFmtId="0" fontId="12" fillId="2" borderId="31" xfId="0" applyFont="1" applyFill="1" applyBorder="1" applyAlignment="1">
      <alignment horizontal="center" vertical="center" wrapText="1"/>
    </xf>
    <xf numFmtId="0" fontId="12" fillId="0" borderId="31" xfId="0" applyFont="1" applyBorder="1" applyAlignment="1" applyProtection="1">
      <alignment horizontal="center" vertical="center" wrapText="1"/>
      <protection locked="0"/>
    </xf>
    <xf numFmtId="0" fontId="12" fillId="0" borderId="29" xfId="0" applyFont="1" applyBorder="1" applyAlignment="1" applyProtection="1">
      <alignment horizontal="center" vertical="center" wrapText="1"/>
      <protection locked="0"/>
    </xf>
    <xf numFmtId="0" fontId="13" fillId="0" borderId="31" xfId="0" applyFont="1" applyBorder="1" applyAlignment="1" applyProtection="1">
      <alignment horizontal="center" vertical="center" wrapText="1"/>
      <protection locked="0"/>
    </xf>
    <xf numFmtId="0" fontId="13" fillId="0" borderId="29" xfId="0" applyFont="1" applyBorder="1" applyAlignment="1" applyProtection="1">
      <alignment horizontal="center" vertical="center"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4" xfId="0" applyFont="1" applyBorder="1" applyAlignment="1" applyProtection="1">
      <alignment horizontal="center" vertical="center" wrapText="1"/>
      <protection locked="0"/>
    </xf>
    <xf numFmtId="0" fontId="37" fillId="0" borderId="10" xfId="0" applyFont="1" applyBorder="1" applyAlignment="1" applyProtection="1">
      <alignment horizontal="center" vertical="center" wrapText="1"/>
      <protection locked="0"/>
    </xf>
    <xf numFmtId="0" fontId="37" fillId="0" borderId="0" xfId="0" applyFont="1" applyAlignment="1" applyProtection="1">
      <alignment horizontal="center" vertical="center" wrapText="1"/>
      <protection locked="0"/>
    </xf>
    <xf numFmtId="0" fontId="37" fillId="0" borderId="9" xfId="0" applyFont="1" applyBorder="1" applyAlignment="1" applyProtection="1">
      <alignment horizontal="center" vertical="center" wrapText="1"/>
      <protection locked="0"/>
    </xf>
    <xf numFmtId="0" fontId="12" fillId="0" borderId="108" xfId="0" applyFont="1" applyBorder="1" applyAlignment="1" applyProtection="1">
      <alignment horizontal="center" vertical="center" wrapText="1"/>
      <protection locked="0"/>
    </xf>
    <xf numFmtId="0" fontId="60" fillId="0" borderId="138" xfId="0" applyFont="1" applyBorder="1" applyAlignment="1" applyProtection="1">
      <alignment horizontal="left" vertical="center" wrapText="1"/>
      <protection locked="0"/>
    </xf>
    <xf numFmtId="0" fontId="12" fillId="0" borderId="139" xfId="0" applyFont="1" applyBorder="1" applyAlignment="1" applyProtection="1">
      <alignment horizontal="left" vertical="center" wrapText="1"/>
      <protection locked="0"/>
    </xf>
    <xf numFmtId="0" fontId="95" fillId="0" borderId="2" xfId="0" applyFont="1" applyBorder="1" applyAlignment="1" applyProtection="1">
      <alignment horizontal="left" vertical="center"/>
      <protection locked="0"/>
    </xf>
    <xf numFmtId="0" fontId="9" fillId="0" borderId="3" xfId="0" applyFont="1" applyBorder="1" applyAlignment="1" applyProtection="1">
      <alignment horizontal="left" vertical="center"/>
      <protection locked="0"/>
    </xf>
    <xf numFmtId="0" fontId="9" fillId="0" borderId="37" xfId="0" applyFont="1" applyBorder="1" applyAlignment="1" applyProtection="1">
      <alignment horizontal="left" vertical="center"/>
      <protection locked="0"/>
    </xf>
    <xf numFmtId="0" fontId="9" fillId="0" borderId="5" xfId="0" applyFont="1" applyBorder="1" applyAlignment="1" applyProtection="1">
      <alignment horizontal="left" vertical="center"/>
      <protection locked="0"/>
    </xf>
    <xf numFmtId="0" fontId="9" fillId="0" borderId="30" xfId="0" applyFont="1" applyBorder="1" applyAlignment="1" applyProtection="1">
      <alignment horizontal="left" vertical="center"/>
      <protection locked="0"/>
    </xf>
    <xf numFmtId="0" fontId="12" fillId="0" borderId="109"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7" fillId="0" borderId="38" xfId="0" applyFont="1" applyBorder="1" applyAlignment="1" applyProtection="1">
      <alignment horizontal="center" vertical="center" wrapText="1"/>
      <protection locked="0"/>
    </xf>
    <xf numFmtId="0" fontId="37" fillId="0" borderId="39" xfId="0" applyFont="1" applyBorder="1" applyAlignment="1" applyProtection="1">
      <alignment horizontal="center" vertical="center" wrapText="1"/>
      <protection locked="0"/>
    </xf>
    <xf numFmtId="0" fontId="9" fillId="0" borderId="2" xfId="0" applyFont="1" applyBorder="1" applyAlignment="1" applyProtection="1">
      <alignment horizontal="left" vertical="center"/>
      <protection locked="0"/>
    </xf>
    <xf numFmtId="0" fontId="12" fillId="0" borderId="138" xfId="0" applyFont="1" applyBorder="1" applyAlignment="1" applyProtection="1">
      <alignment horizontal="left" vertical="center" wrapText="1"/>
      <protection locked="0"/>
    </xf>
    <xf numFmtId="0" fontId="37" fillId="0" borderId="5" xfId="0" applyFont="1" applyBorder="1" applyAlignment="1" applyProtection="1">
      <alignment horizontal="center" vertical="center" wrapText="1"/>
      <protection locked="0"/>
    </xf>
    <xf numFmtId="0" fontId="37" fillId="0" borderId="6" xfId="0" applyFont="1" applyBorder="1" applyAlignment="1" applyProtection="1">
      <alignment horizontal="center" vertical="center" wrapText="1"/>
      <protection locked="0"/>
    </xf>
    <xf numFmtId="0" fontId="37" fillId="0" borderId="7" xfId="0" applyFont="1" applyBorder="1" applyAlignment="1" applyProtection="1">
      <alignment horizontal="center" vertical="center" wrapText="1"/>
      <protection locked="0"/>
    </xf>
    <xf numFmtId="0" fontId="37" fillId="0" borderId="28" xfId="0" applyFont="1" applyBorder="1" applyAlignment="1" applyProtection="1">
      <alignment horizontal="center" vertical="center" wrapText="1"/>
      <protection locked="0"/>
    </xf>
    <xf numFmtId="0" fontId="37" fillId="0" borderId="29" xfId="0" applyFont="1" applyBorder="1" applyAlignment="1" applyProtection="1">
      <alignment horizontal="center" vertical="center" wrapText="1"/>
      <protection locked="0"/>
    </xf>
    <xf numFmtId="0" fontId="37" fillId="0" borderId="23" xfId="0" applyFont="1" applyBorder="1" applyAlignment="1" applyProtection="1">
      <alignment horizontal="center" vertical="center" wrapText="1"/>
      <protection locked="0"/>
    </xf>
    <xf numFmtId="0" fontId="37" fillId="0" borderId="24" xfId="0" applyFont="1" applyBorder="1" applyAlignment="1" applyProtection="1">
      <alignment horizontal="center" vertical="center" wrapText="1"/>
      <protection locked="0"/>
    </xf>
    <xf numFmtId="0" fontId="37" fillId="0" borderId="25" xfId="0" applyFont="1" applyBorder="1" applyAlignment="1" applyProtection="1">
      <alignment horizontal="center" vertical="center" wrapText="1"/>
      <protection locked="0"/>
    </xf>
    <xf numFmtId="0" fontId="37" fillId="0" borderId="26" xfId="0" applyFont="1" applyBorder="1" applyAlignment="1" applyProtection="1">
      <alignment horizontal="center" vertical="center" wrapText="1"/>
      <protection locked="0"/>
    </xf>
    <xf numFmtId="0" fontId="12" fillId="0" borderId="140" xfId="0" applyFont="1" applyBorder="1" applyAlignment="1" applyProtection="1">
      <alignment horizontal="left" vertical="center" wrapText="1"/>
      <protection locked="0"/>
    </xf>
    <xf numFmtId="0" fontId="9" fillId="0" borderId="26" xfId="0" applyFont="1" applyBorder="1" applyAlignment="1" applyProtection="1">
      <alignment horizontal="left" vertical="center"/>
      <protection locked="0"/>
    </xf>
    <xf numFmtId="0" fontId="9" fillId="0" borderId="27" xfId="0" applyFont="1" applyBorder="1" applyAlignment="1" applyProtection="1">
      <alignment horizontal="left" vertical="center"/>
      <protection locked="0"/>
    </xf>
    <xf numFmtId="0" fontId="12" fillId="0" borderId="26" xfId="0" applyFont="1" applyBorder="1" applyAlignment="1" applyProtection="1">
      <alignment horizontal="center" vertical="center" shrinkToFit="1"/>
      <protection locked="0"/>
    </xf>
    <xf numFmtId="0" fontId="12" fillId="0" borderId="141" xfId="0" applyFont="1" applyBorder="1" applyAlignment="1" applyProtection="1">
      <alignment horizontal="center" vertical="center" wrapText="1"/>
      <protection locked="0"/>
    </xf>
    <xf numFmtId="179" fontId="37" fillId="0" borderId="11" xfId="0" applyNumberFormat="1" applyFont="1" applyBorder="1" applyAlignment="1">
      <alignment horizontal="left" vertical="center" wrapText="1"/>
    </xf>
    <xf numFmtId="179" fontId="37" fillId="0" borderId="12" xfId="0" applyNumberFormat="1" applyFont="1" applyBorder="1" applyAlignment="1">
      <alignment horizontal="left" vertical="center" wrapText="1"/>
    </xf>
    <xf numFmtId="179" fontId="37" fillId="0" borderId="1" xfId="0" applyNumberFormat="1" applyFont="1" applyBorder="1" applyAlignment="1">
      <alignment horizontal="left" vertical="center" wrapText="1"/>
    </xf>
    <xf numFmtId="179" fontId="37" fillId="0" borderId="14" xfId="0" applyNumberFormat="1" applyFont="1" applyBorder="1" applyAlignment="1">
      <alignment horizontal="left" vertical="center" wrapText="1"/>
    </xf>
    <xf numFmtId="179" fontId="37" fillId="0" borderId="16" xfId="0" applyNumberFormat="1" applyFont="1" applyBorder="1" applyAlignment="1">
      <alignment horizontal="left" vertical="center" wrapText="1"/>
    </xf>
    <xf numFmtId="179" fontId="37" fillId="0" borderId="17" xfId="0" applyNumberFormat="1" applyFont="1" applyBorder="1" applyAlignment="1">
      <alignment horizontal="left" vertical="center" wrapText="1"/>
    </xf>
    <xf numFmtId="0" fontId="13" fillId="2" borderId="1"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37"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3" fillId="2" borderId="30" xfId="0" applyFont="1" applyFill="1" applyBorder="1" applyAlignment="1">
      <alignment horizontal="center" vertical="center" wrapText="1"/>
    </xf>
    <xf numFmtId="179" fontId="12" fillId="0" borderId="1" xfId="0" applyNumberFormat="1" applyFont="1" applyBorder="1" applyAlignment="1" applyProtection="1">
      <alignment horizontal="center" vertical="center" wrapText="1"/>
      <protection locked="0"/>
    </xf>
    <xf numFmtId="0" fontId="13" fillId="2" borderId="21" xfId="0" applyFont="1" applyFill="1" applyBorder="1" applyAlignment="1" applyProtection="1">
      <alignment horizontal="center" vertical="center" wrapText="1"/>
      <protection locked="0"/>
    </xf>
    <xf numFmtId="0" fontId="13" fillId="2" borderId="19" xfId="0" applyFont="1" applyFill="1" applyBorder="1" applyAlignment="1" applyProtection="1">
      <alignment horizontal="center" vertical="center" wrapText="1"/>
      <protection locked="0"/>
    </xf>
    <xf numFmtId="0" fontId="13" fillId="2" borderId="20" xfId="0" applyFont="1" applyFill="1" applyBorder="1" applyAlignment="1" applyProtection="1">
      <alignment horizontal="center" vertical="center" wrapText="1"/>
      <protection locked="0"/>
    </xf>
    <xf numFmtId="0" fontId="13" fillId="2" borderId="5" xfId="0" applyFont="1" applyFill="1" applyBorder="1" applyAlignment="1" applyProtection="1">
      <alignment horizontal="center" vertical="center" wrapText="1"/>
      <protection locked="0"/>
    </xf>
    <xf numFmtId="0" fontId="13" fillId="2" borderId="6" xfId="0" applyFont="1" applyFill="1" applyBorder="1" applyAlignment="1" applyProtection="1">
      <alignment horizontal="center" vertical="center" wrapText="1"/>
      <protection locked="0"/>
    </xf>
    <xf numFmtId="0" fontId="13" fillId="2" borderId="7" xfId="0" applyFont="1" applyFill="1" applyBorder="1" applyAlignment="1" applyProtection="1">
      <alignment horizontal="center" vertical="center" wrapText="1"/>
      <protection locked="0"/>
    </xf>
    <xf numFmtId="179" fontId="18" fillId="0" borderId="21" xfId="0" applyNumberFormat="1" applyFont="1" applyBorder="1" applyAlignment="1">
      <alignment horizontal="center" vertical="center" wrapText="1"/>
    </xf>
    <xf numFmtId="179" fontId="18" fillId="0" borderId="19" xfId="0" applyNumberFormat="1" applyFont="1" applyBorder="1" applyAlignment="1">
      <alignment horizontal="center" vertical="center" wrapText="1"/>
    </xf>
    <xf numFmtId="179" fontId="18" fillId="0" borderId="20" xfId="0" applyNumberFormat="1" applyFont="1" applyBorder="1" applyAlignment="1">
      <alignment horizontal="center" vertical="center" wrapText="1"/>
    </xf>
    <xf numFmtId="179" fontId="18" fillId="0" borderId="5" xfId="0" applyNumberFormat="1" applyFont="1" applyBorder="1" applyAlignment="1">
      <alignment horizontal="center" vertical="center" wrapText="1"/>
    </xf>
    <xf numFmtId="179" fontId="18" fillId="0" borderId="6" xfId="0" applyNumberFormat="1" applyFont="1" applyBorder="1" applyAlignment="1">
      <alignment horizontal="center" vertical="center" wrapText="1"/>
    </xf>
    <xf numFmtId="179" fontId="18" fillId="0" borderId="7" xfId="0" applyNumberFormat="1" applyFont="1" applyBorder="1" applyAlignment="1">
      <alignment horizontal="center" vertical="center" wrapText="1"/>
    </xf>
    <xf numFmtId="0" fontId="74" fillId="0" borderId="21" xfId="3" applyNumberFormat="1" applyFont="1" applyBorder="1" applyAlignment="1" applyProtection="1">
      <alignment horizontal="center" vertical="center" wrapText="1"/>
    </xf>
    <xf numFmtId="0" fontId="74" fillId="0" borderId="19" xfId="3" applyNumberFormat="1" applyFont="1" applyBorder="1" applyAlignment="1" applyProtection="1">
      <alignment horizontal="center" vertical="center" wrapText="1"/>
    </xf>
    <xf numFmtId="0" fontId="74" fillId="0" borderId="22" xfId="3" applyNumberFormat="1" applyFont="1" applyBorder="1" applyAlignment="1" applyProtection="1">
      <alignment horizontal="center" vertical="center" wrapText="1"/>
    </xf>
    <xf numFmtId="0" fontId="74" fillId="0" borderId="5" xfId="3" applyNumberFormat="1" applyFont="1" applyBorder="1" applyAlignment="1" applyProtection="1">
      <alignment horizontal="center" vertical="center" wrapText="1"/>
    </xf>
    <xf numFmtId="0" fontId="74" fillId="0" borderId="6" xfId="3" applyNumberFormat="1" applyFont="1" applyBorder="1" applyAlignment="1" applyProtection="1">
      <alignment horizontal="center" vertical="center" wrapText="1"/>
    </xf>
    <xf numFmtId="0" fontId="74" fillId="0" borderId="30" xfId="3" applyNumberFormat="1" applyFont="1" applyBorder="1" applyAlignment="1" applyProtection="1">
      <alignment horizontal="center" vertical="center" wrapText="1"/>
    </xf>
    <xf numFmtId="0" fontId="57" fillId="0" borderId="21" xfId="3" applyNumberFormat="1" applyFont="1" applyBorder="1" applyAlignment="1" applyProtection="1">
      <alignment horizontal="center" vertical="center" wrapText="1"/>
    </xf>
    <xf numFmtId="0" fontId="57" fillId="0" borderId="19" xfId="3" applyNumberFormat="1" applyFont="1" applyBorder="1" applyAlignment="1" applyProtection="1">
      <alignment horizontal="center" vertical="center" wrapText="1"/>
    </xf>
    <xf numFmtId="0" fontId="57" fillId="0" borderId="22" xfId="3" applyNumberFormat="1" applyFont="1" applyBorder="1" applyAlignment="1" applyProtection="1">
      <alignment horizontal="center" vertical="center" wrapText="1"/>
    </xf>
    <xf numFmtId="0" fontId="57" fillId="0" borderId="5" xfId="3" applyNumberFormat="1" applyFont="1" applyBorder="1" applyAlignment="1" applyProtection="1">
      <alignment horizontal="center" vertical="center" wrapText="1"/>
    </xf>
    <xf numFmtId="0" fontId="57" fillId="0" borderId="6" xfId="3" applyNumberFormat="1" applyFont="1" applyBorder="1" applyAlignment="1" applyProtection="1">
      <alignment horizontal="center" vertical="center" wrapText="1"/>
    </xf>
    <xf numFmtId="0" fontId="57" fillId="0" borderId="30" xfId="3" applyNumberFormat="1" applyFont="1" applyBorder="1" applyAlignment="1" applyProtection="1">
      <alignment horizontal="center" vertical="center" wrapText="1"/>
    </xf>
    <xf numFmtId="179" fontId="18" fillId="0" borderId="11" xfId="0" applyNumberFormat="1" applyFont="1" applyBorder="1" applyAlignment="1">
      <alignment horizontal="left" vertical="center" wrapText="1" shrinkToFit="1"/>
    </xf>
    <xf numFmtId="179" fontId="18" fillId="0" borderId="1" xfId="0" applyNumberFormat="1" applyFont="1" applyBorder="1" applyAlignment="1">
      <alignment horizontal="left" vertical="center" wrapText="1" shrinkToFit="1"/>
    </xf>
    <xf numFmtId="179" fontId="18" fillId="0" borderId="16" xfId="0" applyNumberFormat="1" applyFont="1" applyBorder="1" applyAlignment="1">
      <alignment horizontal="left" vertical="center" wrapText="1" shrinkToFit="1"/>
    </xf>
    <xf numFmtId="179" fontId="61" fillId="0" borderId="0" xfId="0" applyNumberFormat="1" applyFont="1" applyAlignment="1">
      <alignment horizontal="left" vertical="center" wrapText="1"/>
    </xf>
    <xf numFmtId="0" fontId="13" fillId="2" borderId="13" xfId="0" applyFont="1" applyFill="1" applyBorder="1" applyAlignment="1">
      <alignment horizontal="center" vertical="center" wrapText="1"/>
    </xf>
    <xf numFmtId="0" fontId="37" fillId="0" borderId="24" xfId="0" applyFont="1" applyBorder="1" applyAlignment="1">
      <alignment horizontal="center" vertical="center" wrapText="1"/>
    </xf>
    <xf numFmtId="179" fontId="43" fillId="0" borderId="24" xfId="3" applyNumberFormat="1" applyBorder="1" applyAlignment="1" applyProtection="1">
      <alignment horizontal="left" vertical="center" wrapText="1"/>
    </xf>
    <xf numFmtId="0" fontId="13" fillId="2" borderId="8" xfId="0" applyFont="1" applyFill="1" applyBorder="1" applyAlignment="1">
      <alignment horizontal="center" vertical="center" wrapText="1"/>
    </xf>
    <xf numFmtId="0" fontId="10" fillId="2" borderId="41" xfId="0" applyFont="1" applyFill="1" applyBorder="1" applyAlignment="1" applyProtection="1">
      <alignment horizontal="center" vertical="center" wrapText="1"/>
      <protection locked="0"/>
    </xf>
    <xf numFmtId="0" fontId="10" fillId="2" borderId="11" xfId="0" applyFont="1" applyFill="1" applyBorder="1" applyAlignment="1" applyProtection="1">
      <alignment horizontal="center" vertical="center" wrapText="1"/>
      <protection locked="0"/>
    </xf>
    <xf numFmtId="0" fontId="10" fillId="2" borderId="13" xfId="0" applyFont="1" applyFill="1" applyBorder="1" applyAlignment="1" applyProtection="1">
      <alignment horizontal="center" vertical="center" wrapText="1"/>
      <protection locked="0"/>
    </xf>
    <xf numFmtId="0" fontId="10" fillId="2" borderId="1" xfId="0" applyFont="1" applyFill="1" applyBorder="1" applyAlignment="1" applyProtection="1">
      <alignment horizontal="center" vertical="center" wrapText="1"/>
      <protection locked="0"/>
    </xf>
    <xf numFmtId="0" fontId="10" fillId="2" borderId="15" xfId="0" applyFont="1" applyFill="1" applyBorder="1" applyAlignment="1" applyProtection="1">
      <alignment horizontal="center" vertical="center" wrapText="1"/>
      <protection locked="0"/>
    </xf>
    <xf numFmtId="0" fontId="10" fillId="2" borderId="16" xfId="0" applyFont="1" applyFill="1" applyBorder="1" applyAlignment="1" applyProtection="1">
      <alignment horizontal="center" vertical="center" wrapText="1"/>
      <protection locked="0"/>
    </xf>
    <xf numFmtId="179" fontId="12" fillId="0" borderId="1" xfId="0" applyNumberFormat="1" applyFont="1" applyBorder="1" applyAlignment="1" applyProtection="1">
      <alignment horizontal="center" vertical="center" wrapText="1" shrinkToFit="1"/>
      <protection locked="0"/>
    </xf>
    <xf numFmtId="179" fontId="9" fillId="0" borderId="13" xfId="0" applyNumberFormat="1" applyFont="1" applyBorder="1" applyAlignment="1" applyProtection="1">
      <alignment horizontal="center" vertical="center" wrapText="1"/>
      <protection locked="0"/>
    </xf>
    <xf numFmtId="179" fontId="9" fillId="0" borderId="1" xfId="0" applyNumberFormat="1" applyFont="1" applyBorder="1" applyAlignment="1" applyProtection="1">
      <alignment horizontal="center" vertical="center" wrapText="1"/>
      <protection locked="0"/>
    </xf>
    <xf numFmtId="0" fontId="43" fillId="0" borderId="24" xfId="3" applyNumberFormat="1" applyBorder="1" applyAlignment="1" applyProtection="1">
      <alignment horizontal="left" vertical="center" wrapText="1"/>
    </xf>
    <xf numFmtId="0" fontId="12" fillId="0" borderId="1" xfId="0" applyFont="1" applyBorder="1" applyAlignment="1" applyProtection="1">
      <alignment horizontal="center" vertical="center" wrapText="1" shrinkToFit="1"/>
      <protection locked="0"/>
    </xf>
    <xf numFmtId="0" fontId="92" fillId="0" borderId="1" xfId="0" applyFont="1" applyBorder="1" applyAlignment="1" applyProtection="1">
      <alignment horizontal="center" vertical="center" wrapText="1"/>
      <protection locked="0"/>
    </xf>
    <xf numFmtId="0" fontId="18" fillId="2" borderId="41" xfId="0" applyFont="1" applyFill="1" applyBorder="1" applyAlignment="1" applyProtection="1">
      <alignment horizontal="center" vertical="center" wrapText="1"/>
      <protection locked="0"/>
    </xf>
    <xf numFmtId="0" fontId="18" fillId="2" borderId="11" xfId="0" applyFont="1" applyFill="1" applyBorder="1" applyAlignment="1" applyProtection="1">
      <alignment horizontal="center" vertical="center" wrapText="1"/>
      <protection locked="0"/>
    </xf>
    <xf numFmtId="0" fontId="18" fillId="2" borderId="13" xfId="0" applyFont="1" applyFill="1" applyBorder="1" applyAlignment="1" applyProtection="1">
      <alignment horizontal="center" vertical="center" wrapText="1"/>
      <protection locked="0"/>
    </xf>
    <xf numFmtId="0" fontId="18" fillId="2" borderId="1" xfId="0" applyFont="1" applyFill="1" applyBorder="1" applyAlignment="1" applyProtection="1">
      <alignment horizontal="center" vertical="center" wrapText="1"/>
      <protection locked="0"/>
    </xf>
    <xf numFmtId="0" fontId="59" fillId="0" borderId="11" xfId="0" applyFont="1" applyBorder="1" applyAlignment="1" applyProtection="1">
      <alignment horizontal="center" vertical="center"/>
      <protection locked="0"/>
    </xf>
    <xf numFmtId="0" fontId="59" fillId="0" borderId="1" xfId="0" applyFont="1" applyBorder="1" applyAlignment="1" applyProtection="1">
      <alignment horizontal="center" vertical="center"/>
      <protection locked="0"/>
    </xf>
    <xf numFmtId="0" fontId="13" fillId="2" borderId="11" xfId="0" applyFont="1" applyFill="1" applyBorder="1" applyAlignment="1">
      <alignment horizontal="center" vertical="center" wrapText="1"/>
    </xf>
    <xf numFmtId="179" fontId="10" fillId="0" borderId="11" xfId="0" applyNumberFormat="1" applyFont="1" applyBorder="1" applyAlignment="1">
      <alignment horizontal="center" vertical="center" wrapText="1"/>
    </xf>
    <xf numFmtId="179" fontId="10" fillId="0" borderId="1" xfId="0" applyNumberFormat="1" applyFont="1" applyBorder="1" applyAlignment="1">
      <alignment horizontal="center" vertical="center" wrapText="1"/>
    </xf>
    <xf numFmtId="179" fontId="63" fillId="12" borderId="0" xfId="0" applyNumberFormat="1" applyFont="1" applyFill="1" applyAlignment="1">
      <alignment horizontal="left"/>
    </xf>
    <xf numFmtId="179" fontId="25" fillId="12" borderId="0" xfId="0" applyNumberFormat="1" applyFont="1" applyFill="1" applyAlignment="1">
      <alignment vertical="center" wrapText="1"/>
    </xf>
    <xf numFmtId="179" fontId="25" fillId="12" borderId="6" xfId="0" applyNumberFormat="1" applyFont="1" applyFill="1" applyBorder="1" applyAlignment="1">
      <alignment vertical="center" wrapText="1"/>
    </xf>
    <xf numFmtId="0" fontId="51" fillId="0" borderId="0" xfId="0" applyFont="1" applyAlignment="1" applyProtection="1">
      <alignment horizontal="center"/>
      <protection locked="0"/>
    </xf>
    <xf numFmtId="0" fontId="51" fillId="0" borderId="24" xfId="0" applyFont="1" applyBorder="1" applyAlignment="1" applyProtection="1">
      <alignment horizontal="center"/>
      <protection locked="0"/>
    </xf>
    <xf numFmtId="179" fontId="59" fillId="0" borderId="0" xfId="0" applyNumberFormat="1" applyFont="1" applyAlignment="1">
      <alignment horizontal="center" wrapText="1"/>
    </xf>
    <xf numFmtId="179" fontId="59" fillId="0" borderId="24" xfId="0" applyNumberFormat="1" applyFont="1" applyBorder="1" applyAlignment="1">
      <alignment horizontal="center" wrapText="1"/>
    </xf>
    <xf numFmtId="179" fontId="51" fillId="0" borderId="0" xfId="0" applyNumberFormat="1" applyFont="1" applyAlignment="1">
      <alignment horizontal="left" wrapText="1"/>
    </xf>
    <xf numFmtId="179" fontId="51" fillId="0" borderId="24" xfId="0" applyNumberFormat="1" applyFont="1" applyBorder="1" applyAlignment="1">
      <alignment horizontal="left" wrapText="1"/>
    </xf>
    <xf numFmtId="0" fontId="9" fillId="0" borderId="0" xfId="0" applyFont="1" applyAlignment="1" applyProtection="1">
      <alignment horizontal="right"/>
      <protection locked="0"/>
    </xf>
    <xf numFmtId="0" fontId="29" fillId="0" borderId="0" xfId="0" applyFont="1" applyAlignment="1" applyProtection="1">
      <alignment horizontal="left" vertical="center"/>
      <protection locked="0"/>
    </xf>
    <xf numFmtId="179" fontId="30" fillId="0" borderId="0" xfId="0" applyNumberFormat="1" applyFont="1" applyAlignment="1" applyProtection="1">
      <alignment horizontal="center"/>
      <protection locked="0"/>
    </xf>
    <xf numFmtId="179" fontId="30" fillId="0" borderId="24" xfId="0" applyNumberFormat="1" applyFont="1" applyBorder="1" applyAlignment="1" applyProtection="1">
      <alignment horizontal="center"/>
      <protection locked="0"/>
    </xf>
    <xf numFmtId="0" fontId="10" fillId="0" borderId="0" xfId="0" applyFont="1" applyAlignment="1" applyProtection="1">
      <alignment horizontal="center"/>
      <protection locked="0"/>
    </xf>
    <xf numFmtId="0" fontId="10" fillId="0" borderId="24" xfId="0" applyFont="1" applyBorder="1" applyAlignment="1" applyProtection="1">
      <alignment horizontal="center"/>
      <protection locked="0"/>
    </xf>
    <xf numFmtId="0" fontId="28" fillId="0" borderId="0" xfId="0" applyFont="1" applyAlignment="1" applyProtection="1">
      <alignment horizontal="left" vertical="center" wrapText="1"/>
      <protection locked="0"/>
    </xf>
    <xf numFmtId="0" fontId="30" fillId="0" borderId="0" xfId="0" applyFont="1" applyAlignment="1" applyProtection="1">
      <alignment horizontal="center"/>
      <protection locked="0"/>
    </xf>
    <xf numFmtId="0" fontId="30" fillId="0" borderId="24" xfId="0" applyFont="1" applyBorder="1" applyAlignment="1" applyProtection="1">
      <alignment horizontal="center"/>
      <protection locked="0"/>
    </xf>
    <xf numFmtId="0" fontId="10" fillId="2" borderId="18" xfId="0" applyFont="1" applyFill="1" applyBorder="1" applyAlignment="1" applyProtection="1">
      <alignment horizontal="center" vertical="center" wrapText="1"/>
      <protection locked="0"/>
    </xf>
    <xf numFmtId="0" fontId="10" fillId="2" borderId="19" xfId="0" applyFont="1" applyFill="1" applyBorder="1" applyAlignment="1" applyProtection="1">
      <alignment horizontal="center" vertical="center" wrapText="1"/>
      <protection locked="0"/>
    </xf>
    <xf numFmtId="0" fontId="10" fillId="2" borderId="20" xfId="0" applyFont="1" applyFill="1" applyBorder="1" applyAlignment="1" applyProtection="1">
      <alignment horizontal="center" vertical="center" wrapText="1"/>
      <protection locked="0"/>
    </xf>
    <xf numFmtId="0" fontId="10" fillId="2" borderId="28" xfId="0" applyFont="1" applyFill="1" applyBorder="1" applyAlignment="1" applyProtection="1">
      <alignment horizontal="center" vertical="center" wrapText="1"/>
      <protection locked="0"/>
    </xf>
    <xf numFmtId="0" fontId="10" fillId="2" borderId="0" xfId="0" applyFont="1" applyFill="1" applyAlignment="1" applyProtection="1">
      <alignment horizontal="center" vertical="center" wrapText="1"/>
      <protection locked="0"/>
    </xf>
    <xf numFmtId="0" fontId="10" fillId="2" borderId="9" xfId="0" applyFont="1" applyFill="1" applyBorder="1" applyAlignment="1" applyProtection="1">
      <alignment horizontal="center" vertical="center" wrapText="1"/>
      <protection locked="0"/>
    </xf>
    <xf numFmtId="0" fontId="10" fillId="2" borderId="23" xfId="0" applyFont="1" applyFill="1" applyBorder="1" applyAlignment="1" applyProtection="1">
      <alignment horizontal="center" vertical="center" wrapText="1"/>
      <protection locked="0"/>
    </xf>
    <xf numFmtId="0" fontId="10" fillId="2" borderId="24" xfId="0" applyFont="1" applyFill="1" applyBorder="1" applyAlignment="1" applyProtection="1">
      <alignment horizontal="center" vertical="center" wrapText="1"/>
      <protection locked="0"/>
    </xf>
    <xf numFmtId="0" fontId="10" fillId="2" borderId="25" xfId="0" applyFont="1" applyFill="1" applyBorder="1" applyAlignment="1" applyProtection="1">
      <alignment horizontal="center" vertical="center" wrapText="1"/>
      <protection locked="0"/>
    </xf>
    <xf numFmtId="179" fontId="12" fillId="0" borderId="21" xfId="0" applyNumberFormat="1" applyFont="1" applyBorder="1" applyAlignment="1">
      <alignment horizontal="left" vertical="center" wrapText="1" shrinkToFit="1"/>
    </xf>
    <xf numFmtId="179" fontId="12" fillId="0" borderId="19" xfId="0" applyNumberFormat="1" applyFont="1" applyBorder="1" applyAlignment="1">
      <alignment horizontal="left" vertical="center" wrapText="1" shrinkToFit="1"/>
    </xf>
    <xf numFmtId="179" fontId="12" fillId="0" borderId="22" xfId="0" applyNumberFormat="1" applyFont="1" applyBorder="1" applyAlignment="1">
      <alignment horizontal="left" vertical="center" wrapText="1" shrinkToFit="1"/>
    </xf>
    <xf numFmtId="179" fontId="12" fillId="0" borderId="10" xfId="0" applyNumberFormat="1" applyFont="1" applyBorder="1" applyAlignment="1">
      <alignment horizontal="left" vertical="center" wrapText="1" shrinkToFit="1"/>
    </xf>
    <xf numFmtId="179" fontId="12" fillId="0" borderId="0" xfId="0" applyNumberFormat="1" applyFont="1" applyAlignment="1">
      <alignment horizontal="left" vertical="center" wrapText="1" shrinkToFit="1"/>
    </xf>
    <xf numFmtId="179" fontId="12" fillId="0" borderId="60" xfId="0" applyNumberFormat="1" applyFont="1" applyBorder="1" applyAlignment="1">
      <alignment horizontal="left" vertical="center" wrapText="1" shrinkToFit="1"/>
    </xf>
    <xf numFmtId="179" fontId="12" fillId="0" borderId="26" xfId="0" applyNumberFormat="1" applyFont="1" applyBorder="1" applyAlignment="1">
      <alignment horizontal="left" vertical="center" wrapText="1" shrinkToFit="1"/>
    </xf>
    <xf numFmtId="179" fontId="12" fillId="0" borderId="24" xfId="0" applyNumberFormat="1" applyFont="1" applyBorder="1" applyAlignment="1">
      <alignment horizontal="left" vertical="center" wrapText="1" shrinkToFit="1"/>
    </xf>
    <xf numFmtId="179" fontId="12" fillId="0" borderId="27" xfId="0" applyNumberFormat="1" applyFont="1" applyBorder="1" applyAlignment="1">
      <alignment horizontal="left" vertical="center" wrapText="1" shrinkToFit="1"/>
    </xf>
    <xf numFmtId="0" fontId="10" fillId="7" borderId="0" xfId="0" applyFont="1" applyFill="1" applyAlignment="1" applyProtection="1">
      <alignment horizontal="left" vertical="center" wrapText="1"/>
      <protection locked="0"/>
    </xf>
    <xf numFmtId="0" fontId="12" fillId="0" borderId="40" xfId="0" applyFont="1" applyBorder="1" applyAlignment="1" applyProtection="1">
      <alignment horizontal="center" vertical="center" wrapText="1"/>
      <protection locked="0"/>
    </xf>
    <xf numFmtId="0" fontId="12" fillId="0" borderId="31" xfId="0" applyFont="1" applyBorder="1" applyAlignment="1">
      <alignment horizontal="left" vertical="center" wrapText="1"/>
    </xf>
    <xf numFmtId="0" fontId="12" fillId="0" borderId="3" xfId="0" applyFont="1" applyBorder="1" applyAlignment="1">
      <alignment horizontal="left" vertical="center" wrapText="1"/>
    </xf>
    <xf numFmtId="0" fontId="12" fillId="0" borderId="4" xfId="0" applyFont="1" applyBorder="1" applyAlignment="1">
      <alignment horizontal="left" vertical="center" wrapText="1"/>
    </xf>
    <xf numFmtId="0" fontId="12" fillId="0" borderId="23" xfId="0" applyFont="1" applyBorder="1" applyAlignment="1">
      <alignment horizontal="left" vertical="center" wrapText="1"/>
    </xf>
    <xf numFmtId="179" fontId="25" fillId="0" borderId="3" xfId="0" applyNumberFormat="1" applyFont="1" applyBorder="1" applyAlignment="1" applyProtection="1">
      <alignment horizontal="left" vertical="top" wrapText="1"/>
      <protection locked="0"/>
    </xf>
    <xf numFmtId="179" fontId="25" fillId="0" borderId="37" xfId="0" applyNumberFormat="1" applyFont="1" applyBorder="1" applyAlignment="1" applyProtection="1">
      <alignment horizontal="left" vertical="top" wrapText="1"/>
      <protection locked="0"/>
    </xf>
    <xf numFmtId="179" fontId="25" fillId="0" borderId="0" xfId="0" applyNumberFormat="1" applyFont="1" applyAlignment="1" applyProtection="1">
      <alignment horizontal="left" vertical="top" wrapText="1"/>
      <protection locked="0"/>
    </xf>
    <xf numFmtId="179" fontId="25" fillId="0" borderId="60" xfId="0" applyNumberFormat="1" applyFont="1" applyBorder="1" applyAlignment="1" applyProtection="1">
      <alignment horizontal="left" vertical="top" wrapText="1"/>
      <protection locked="0"/>
    </xf>
    <xf numFmtId="179" fontId="25" fillId="0" borderId="24" xfId="0" applyNumberFormat="1" applyFont="1" applyBorder="1" applyAlignment="1" applyProtection="1">
      <alignment horizontal="left" vertical="top" wrapText="1"/>
      <protection locked="0"/>
    </xf>
    <xf numFmtId="179" fontId="25" fillId="0" borderId="27" xfId="0" applyNumberFormat="1" applyFont="1" applyBorder="1" applyAlignment="1" applyProtection="1">
      <alignment horizontal="left" vertical="top" wrapText="1"/>
      <protection locked="0"/>
    </xf>
    <xf numFmtId="179" fontId="25" fillId="0" borderId="3" xfId="0" applyNumberFormat="1" applyFont="1" applyBorder="1" applyAlignment="1" applyProtection="1">
      <alignment vertical="top" wrapText="1"/>
      <protection locked="0"/>
    </xf>
    <xf numFmtId="179" fontId="25" fillId="0" borderId="37" xfId="0" applyNumberFormat="1" applyFont="1" applyBorder="1" applyAlignment="1" applyProtection="1">
      <alignment vertical="top" wrapText="1"/>
      <protection locked="0"/>
    </xf>
    <xf numFmtId="179" fontId="25" fillId="0" borderId="0" xfId="0" applyNumberFormat="1" applyFont="1" applyAlignment="1" applyProtection="1">
      <alignment vertical="top" wrapText="1"/>
      <protection locked="0"/>
    </xf>
    <xf numFmtId="179" fontId="25" fillId="0" borderId="60" xfId="0" applyNumberFormat="1" applyFont="1" applyBorder="1" applyAlignment="1" applyProtection="1">
      <alignment vertical="top" wrapText="1"/>
      <protection locked="0"/>
    </xf>
    <xf numFmtId="179" fontId="25" fillId="0" borderId="24" xfId="0" applyNumberFormat="1" applyFont="1" applyBorder="1" applyAlignment="1" applyProtection="1">
      <alignment vertical="top" wrapText="1"/>
      <protection locked="0"/>
    </xf>
    <xf numFmtId="179" fontId="25" fillId="0" borderId="27" xfId="0" applyNumberFormat="1" applyFont="1" applyBorder="1" applyAlignment="1" applyProtection="1">
      <alignment vertical="top" wrapText="1"/>
      <protection locked="0"/>
    </xf>
    <xf numFmtId="0" fontId="50" fillId="0" borderId="0" xfId="0" applyFont="1" applyAlignment="1">
      <alignment horizontal="left"/>
    </xf>
    <xf numFmtId="179" fontId="61" fillId="0" borderId="0" xfId="0" applyNumberFormat="1" applyFont="1" applyAlignment="1">
      <alignment horizontal="left" wrapText="1"/>
    </xf>
    <xf numFmtId="0" fontId="59" fillId="0" borderId="16" xfId="0" applyFont="1" applyBorder="1" applyAlignment="1" applyProtection="1">
      <alignment horizontal="center" vertical="center"/>
      <protection locked="0"/>
    </xf>
    <xf numFmtId="0" fontId="83" fillId="0" borderId="0" xfId="0" applyFont="1" applyAlignment="1" applyProtection="1">
      <alignment horizontal="left" vertical="center" wrapText="1"/>
      <protection locked="0"/>
    </xf>
    <xf numFmtId="179" fontId="43" fillId="0" borderId="24" xfId="3" applyNumberFormat="1" applyBorder="1" applyProtection="1">
      <alignment vertical="center" wrapText="1"/>
    </xf>
    <xf numFmtId="179" fontId="80" fillId="0" borderId="0" xfId="0" applyNumberFormat="1" applyFont="1" applyAlignment="1">
      <alignment horizontal="left" vertical="center" wrapText="1"/>
    </xf>
    <xf numFmtId="0" fontId="63" fillId="12" borderId="0" xfId="0" applyFont="1" applyFill="1" applyAlignment="1">
      <alignment horizontal="left"/>
    </xf>
    <xf numFmtId="0" fontId="25" fillId="12" borderId="0" xfId="0" applyFont="1" applyFill="1" applyAlignment="1">
      <alignment vertical="center" wrapText="1"/>
    </xf>
    <xf numFmtId="0" fontId="25" fillId="12" borderId="6" xfId="0" applyFont="1" applyFill="1" applyBorder="1" applyAlignment="1">
      <alignment vertical="center" wrapText="1"/>
    </xf>
    <xf numFmtId="0" fontId="9" fillId="0" borderId="0" xfId="0" applyFont="1" applyAlignment="1">
      <alignment horizontal="left" vertical="top" wrapText="1"/>
    </xf>
    <xf numFmtId="0" fontId="12" fillId="0" borderId="131" xfId="0" applyFont="1" applyBorder="1" applyAlignment="1" applyProtection="1">
      <alignment horizontal="center" vertical="center" wrapText="1"/>
      <protection locked="0"/>
    </xf>
    <xf numFmtId="0" fontId="12" fillId="0" borderId="63" xfId="0" applyFont="1" applyBorder="1" applyAlignment="1" applyProtection="1">
      <alignment horizontal="center" vertical="center" wrapText="1"/>
      <protection locked="0"/>
    </xf>
    <xf numFmtId="0" fontId="60" fillId="0" borderId="34" xfId="0" applyFont="1" applyBorder="1" applyAlignment="1" applyProtection="1">
      <alignment horizontal="center" vertical="center" wrapText="1"/>
      <protection locked="0"/>
    </xf>
    <xf numFmtId="0" fontId="12" fillId="0" borderId="65" xfId="0" applyFont="1" applyBorder="1" applyAlignment="1" applyProtection="1">
      <alignment horizontal="center" vertical="center" wrapText="1"/>
      <protection locked="0"/>
    </xf>
    <xf numFmtId="0" fontId="12" fillId="0" borderId="74" xfId="0" applyFont="1" applyBorder="1" applyAlignment="1" applyProtection="1">
      <alignment horizontal="center" vertical="center" wrapText="1"/>
      <protection locked="0"/>
    </xf>
    <xf numFmtId="0" fontId="12" fillId="2" borderId="90" xfId="0" applyFont="1" applyFill="1" applyBorder="1" applyAlignment="1">
      <alignment horizontal="center" vertical="center" wrapText="1"/>
    </xf>
    <xf numFmtId="0" fontId="12" fillId="2" borderId="83" xfId="0" applyFont="1" applyFill="1" applyBorder="1" applyAlignment="1">
      <alignment horizontal="center" vertical="center" wrapText="1"/>
    </xf>
    <xf numFmtId="0" fontId="12" fillId="2" borderId="134" xfId="0" applyFont="1" applyFill="1" applyBorder="1" applyAlignment="1">
      <alignment horizontal="center" vertical="center" wrapText="1"/>
    </xf>
    <xf numFmtId="0" fontId="12" fillId="2" borderId="92" xfId="0" applyFont="1" applyFill="1" applyBorder="1" applyAlignment="1">
      <alignment horizontal="center" vertical="center" wrapText="1"/>
    </xf>
    <xf numFmtId="0" fontId="12" fillId="2" borderId="88" xfId="0" applyFont="1" applyFill="1" applyBorder="1" applyAlignment="1">
      <alignment horizontal="center" vertical="center" wrapText="1"/>
    </xf>
    <xf numFmtId="0" fontId="12" fillId="2" borderId="91" xfId="0" applyFont="1" applyFill="1" applyBorder="1" applyAlignment="1">
      <alignment horizontal="center" vertical="center" wrapText="1"/>
    </xf>
    <xf numFmtId="0" fontId="60" fillId="0" borderId="90" xfId="0" applyFont="1" applyBorder="1" applyAlignment="1" applyProtection="1">
      <alignment horizontal="center" vertical="center"/>
      <protection locked="0"/>
    </xf>
    <xf numFmtId="0" fontId="12" fillId="0" borderId="83" xfId="0" applyFont="1" applyBorder="1" applyAlignment="1" applyProtection="1">
      <alignment horizontal="center" vertical="center"/>
      <protection locked="0"/>
    </xf>
    <xf numFmtId="0" fontId="12" fillId="0" borderId="84" xfId="0" applyFont="1" applyBorder="1" applyAlignment="1" applyProtection="1">
      <alignment horizontal="center" vertical="center"/>
      <protection locked="0"/>
    </xf>
    <xf numFmtId="0" fontId="12" fillId="0" borderId="92" xfId="0" applyFont="1" applyBorder="1" applyAlignment="1" applyProtection="1">
      <alignment horizontal="center" vertical="center"/>
      <protection locked="0"/>
    </xf>
    <xf numFmtId="0" fontId="12" fillId="0" borderId="88" xfId="0" applyFont="1" applyBorder="1" applyAlignment="1" applyProtection="1">
      <alignment horizontal="center" vertical="center"/>
      <protection locked="0"/>
    </xf>
    <xf numFmtId="0" fontId="12" fillId="0" borderId="89" xfId="0" applyFont="1" applyBorder="1" applyAlignment="1" applyProtection="1">
      <alignment horizontal="center" vertical="center"/>
      <protection locked="0"/>
    </xf>
    <xf numFmtId="0" fontId="12" fillId="0" borderId="41" xfId="0" applyFont="1" applyBorder="1" applyAlignment="1" applyProtection="1">
      <alignment horizontal="left" vertical="center"/>
      <protection locked="0"/>
    </xf>
    <xf numFmtId="0" fontId="12" fillId="0" borderId="11" xfId="0" applyFont="1" applyBorder="1" applyAlignment="1" applyProtection="1">
      <alignment horizontal="left" vertical="center"/>
      <protection locked="0"/>
    </xf>
    <xf numFmtId="0" fontId="12" fillId="0" borderId="12" xfId="0" applyFont="1" applyBorder="1" applyAlignment="1" applyProtection="1">
      <alignment horizontal="left" vertical="center"/>
      <protection locked="0"/>
    </xf>
    <xf numFmtId="0" fontId="12" fillId="0" borderId="13" xfId="0" applyFont="1" applyBorder="1" applyAlignment="1" applyProtection="1">
      <alignment horizontal="left" vertical="center"/>
      <protection locked="0"/>
    </xf>
    <xf numFmtId="0" fontId="12" fillId="0" borderId="1" xfId="0" applyFont="1" applyBorder="1" applyAlignment="1" applyProtection="1">
      <alignment horizontal="left" vertical="center"/>
      <protection locked="0"/>
    </xf>
    <xf numFmtId="0" fontId="12" fillId="0" borderId="14" xfId="0" applyFont="1" applyBorder="1" applyAlignment="1" applyProtection="1">
      <alignment horizontal="left" vertical="center"/>
      <protection locked="0"/>
    </xf>
    <xf numFmtId="0" fontId="12" fillId="0" borderId="15" xfId="0" applyFont="1" applyBorder="1" applyAlignment="1" applyProtection="1">
      <alignment horizontal="left" vertical="center"/>
      <protection locked="0"/>
    </xf>
    <xf numFmtId="0" fontId="12" fillId="0" borderId="16" xfId="0" applyFont="1" applyBorder="1" applyAlignment="1" applyProtection="1">
      <alignment horizontal="left" vertical="center"/>
      <protection locked="0"/>
    </xf>
    <xf numFmtId="0" fontId="12" fillId="0" borderId="17" xfId="0" applyFont="1" applyBorder="1" applyAlignment="1" applyProtection="1">
      <alignment horizontal="left" vertical="center"/>
      <protection locked="0"/>
    </xf>
    <xf numFmtId="0" fontId="12" fillId="13" borderId="18" xfId="0" applyFont="1" applyFill="1" applyBorder="1" applyAlignment="1" applyProtection="1">
      <alignment horizontal="center" vertical="center"/>
      <protection locked="0"/>
    </xf>
    <xf numFmtId="0" fontId="12" fillId="13" borderId="19" xfId="0" applyFont="1" applyFill="1" applyBorder="1" applyAlignment="1" applyProtection="1">
      <alignment horizontal="center" vertical="center"/>
      <protection locked="0"/>
    </xf>
    <xf numFmtId="0" fontId="12" fillId="13" borderId="22" xfId="0" applyFont="1" applyFill="1" applyBorder="1" applyAlignment="1" applyProtection="1">
      <alignment horizontal="center" vertical="center"/>
      <protection locked="0"/>
    </xf>
    <xf numFmtId="0" fontId="12" fillId="13" borderId="28" xfId="0" applyFont="1" applyFill="1" applyBorder="1" applyAlignment="1" applyProtection="1">
      <alignment horizontal="center" vertical="center"/>
      <protection locked="0"/>
    </xf>
    <xf numFmtId="0" fontId="12" fillId="13" borderId="0" xfId="0" applyFont="1" applyFill="1" applyAlignment="1" applyProtection="1">
      <alignment horizontal="center" vertical="center"/>
      <protection locked="0"/>
    </xf>
    <xf numFmtId="0" fontId="12" fillId="13" borderId="60" xfId="0" applyFont="1" applyFill="1" applyBorder="1" applyAlignment="1" applyProtection="1">
      <alignment horizontal="center" vertical="center"/>
      <protection locked="0"/>
    </xf>
    <xf numFmtId="0" fontId="12" fillId="13" borderId="23" xfId="0" applyFont="1" applyFill="1" applyBorder="1" applyAlignment="1" applyProtection="1">
      <alignment horizontal="center" vertical="center"/>
      <protection locked="0"/>
    </xf>
    <xf numFmtId="0" fontId="12" fillId="13" borderId="24" xfId="0" applyFont="1" applyFill="1" applyBorder="1" applyAlignment="1" applyProtection="1">
      <alignment horizontal="center" vertical="center"/>
      <protection locked="0"/>
    </xf>
    <xf numFmtId="0" fontId="12" fillId="13" borderId="27" xfId="0" applyFont="1" applyFill="1" applyBorder="1" applyAlignment="1" applyProtection="1">
      <alignment horizontal="center" vertical="center"/>
      <protection locked="0"/>
    </xf>
    <xf numFmtId="0" fontId="12" fillId="0" borderId="94" xfId="0" applyFont="1" applyBorder="1" applyAlignment="1" applyProtection="1">
      <alignment horizontal="center" vertical="center"/>
      <protection locked="0"/>
    </xf>
    <xf numFmtId="0" fontId="12" fillId="0" borderId="95" xfId="0" applyFont="1" applyBorder="1" applyAlignment="1" applyProtection="1">
      <alignment horizontal="center" vertical="center"/>
      <protection locked="0"/>
    </xf>
    <xf numFmtId="0" fontId="12" fillId="0" borderId="135" xfId="0" applyFont="1" applyBorder="1" applyAlignment="1" applyProtection="1">
      <alignment horizontal="center" vertical="center"/>
      <protection locked="0"/>
    </xf>
    <xf numFmtId="0" fontId="12" fillId="0" borderId="106" xfId="0" applyFont="1" applyBorder="1" applyAlignment="1" applyProtection="1">
      <alignment horizontal="center" vertical="center"/>
      <protection locked="0"/>
    </xf>
    <xf numFmtId="0" fontId="12" fillId="0" borderId="90" xfId="0" applyFont="1" applyBorder="1" applyAlignment="1" applyProtection="1">
      <alignment horizontal="center" vertical="center"/>
      <protection locked="0"/>
    </xf>
    <xf numFmtId="0" fontId="12" fillId="0" borderId="10" xfId="0" applyFont="1" applyBorder="1" applyAlignment="1">
      <alignment horizontal="left" vertical="center"/>
    </xf>
    <xf numFmtId="0" fontId="12" fillId="0" borderId="0" xfId="0" applyFont="1" applyAlignment="1">
      <alignment horizontal="left" vertical="center"/>
    </xf>
    <xf numFmtId="0" fontId="12" fillId="0" borderId="90" xfId="0" applyFont="1" applyBorder="1" applyAlignment="1" applyProtection="1">
      <alignment horizontal="left" vertical="center" wrapText="1"/>
      <protection locked="0"/>
    </xf>
    <xf numFmtId="0" fontId="12" fillId="0" borderId="83" xfId="0" applyFont="1" applyBorder="1" applyAlignment="1" applyProtection="1">
      <alignment horizontal="left" vertical="center"/>
      <protection locked="0"/>
    </xf>
    <xf numFmtId="0" fontId="12" fillId="0" borderId="84" xfId="0" applyFont="1" applyBorder="1" applyAlignment="1" applyProtection="1">
      <alignment horizontal="left" vertical="center"/>
      <protection locked="0"/>
    </xf>
    <xf numFmtId="0" fontId="12" fillId="0" borderId="92" xfId="0" applyFont="1" applyBorder="1" applyAlignment="1" applyProtection="1">
      <alignment horizontal="left" vertical="center"/>
      <protection locked="0"/>
    </xf>
    <xf numFmtId="0" fontId="12" fillId="0" borderId="88" xfId="0" applyFont="1" applyBorder="1" applyAlignment="1" applyProtection="1">
      <alignment horizontal="left" vertical="center"/>
      <protection locked="0"/>
    </xf>
    <xf numFmtId="0" fontId="12" fillId="0" borderId="89" xfId="0" applyFont="1" applyBorder="1" applyAlignment="1" applyProtection="1">
      <alignment horizontal="left" vertical="center"/>
      <protection locked="0"/>
    </xf>
    <xf numFmtId="0" fontId="12" fillId="0" borderId="19" xfId="0" applyFont="1" applyBorder="1" applyAlignment="1">
      <alignment horizontal="left" vertical="center"/>
    </xf>
    <xf numFmtId="0" fontId="12" fillId="0" borderId="20" xfId="0" applyFont="1" applyBorder="1" applyAlignment="1">
      <alignment horizontal="left" vertical="center"/>
    </xf>
    <xf numFmtId="0" fontId="12" fillId="0" borderId="24" xfId="0" applyFont="1" applyBorder="1" applyAlignment="1">
      <alignment horizontal="left" vertical="center"/>
    </xf>
    <xf numFmtId="0" fontId="12" fillId="0" borderId="25" xfId="0" applyFont="1" applyBorder="1" applyAlignment="1">
      <alignment horizontal="left" vertical="center"/>
    </xf>
    <xf numFmtId="0" fontId="42" fillId="0" borderId="23" xfId="0" applyFont="1" applyBorder="1" applyAlignment="1">
      <alignment horizontal="left" vertical="center"/>
    </xf>
    <xf numFmtId="0" fontId="42" fillId="0" borderId="24" xfId="0" applyFont="1" applyBorder="1" applyAlignment="1">
      <alignment horizontal="left" vertical="center"/>
    </xf>
    <xf numFmtId="0" fontId="42" fillId="0" borderId="27" xfId="0" applyFont="1" applyBorder="1" applyAlignment="1">
      <alignment horizontal="left" vertical="center"/>
    </xf>
    <xf numFmtId="0" fontId="42" fillId="0" borderId="18" xfId="0" applyFont="1" applyBorder="1" applyAlignment="1">
      <alignment horizontal="left" vertical="center"/>
    </xf>
    <xf numFmtId="0" fontId="42" fillId="0" borderId="19" xfId="0" applyFont="1" applyBorder="1" applyAlignment="1">
      <alignment horizontal="left" vertical="center"/>
    </xf>
    <xf numFmtId="0" fontId="42" fillId="0" borderId="22" xfId="0" applyFont="1" applyBorder="1" applyAlignment="1">
      <alignment horizontal="left" vertical="center"/>
    </xf>
    <xf numFmtId="0" fontId="55" fillId="0" borderId="0" xfId="0" applyFont="1" applyAlignment="1">
      <alignment horizontal="center" vertical="center"/>
    </xf>
    <xf numFmtId="0" fontId="12" fillId="0" borderId="24" xfId="0" applyFont="1" applyBorder="1" applyAlignment="1">
      <alignment horizontal="center" vertical="center" wrapText="1"/>
    </xf>
  </cellXfs>
  <cellStyles count="17">
    <cellStyle name="ハイパーリンク" xfId="3" builtinId="8" customBuiltin="1"/>
    <cellStyle name="ハイパーリンク 2" xfId="8" xr:uid="{6BB7E221-CAEE-4604-9E85-0AC6FE2DC2F5}"/>
    <cellStyle name="ハイパーリンク 3" xfId="10" xr:uid="{11455C17-8FCF-4F23-88CE-C1881E33BA23}"/>
    <cellStyle name="標準" xfId="0" builtinId="0"/>
    <cellStyle name="標準 2" xfId="1" xr:uid="{00000000-0005-0000-0000-000002000000}"/>
    <cellStyle name="標準 2 2" xfId="12" xr:uid="{9A69C111-0417-4B3F-A217-F08F11882DD9}"/>
    <cellStyle name="標準 3" xfId="2" xr:uid="{00000000-0005-0000-0000-000003000000}"/>
    <cellStyle name="標準 3 2" xfId="7" xr:uid="{C56CAA02-EEC9-4B7B-8C95-39BC23ECAACB}"/>
    <cellStyle name="標準 4" xfId="4" xr:uid="{C310CC20-09E6-42B0-A769-20F01B9F977C}"/>
    <cellStyle name="標準 5" xfId="5" xr:uid="{DE160E36-DD9A-4F71-9D0E-76D6552AD8B0}"/>
    <cellStyle name="標準 6" xfId="6" xr:uid="{2F93C6CB-606B-49EF-B250-7644D9765182}"/>
    <cellStyle name="標準 6 2" xfId="11" xr:uid="{9B9F352D-D802-461A-A34C-D5A873563479}"/>
    <cellStyle name="標準 6 3" xfId="14" xr:uid="{026E3FA2-C8ED-4EE8-949B-989E6EF25828}"/>
    <cellStyle name="標準 6 4" xfId="16" xr:uid="{2231E3F4-0BA0-4518-BAE7-6D5CD99F1160}"/>
    <cellStyle name="標準 7" xfId="9" xr:uid="{E4F4DFA3-F309-43C2-9429-39C714BEC504}"/>
    <cellStyle name="標準 8" xfId="13" xr:uid="{12FFE939-EC23-4CB6-B806-E27B34CCA100}"/>
    <cellStyle name="標準 9" xfId="15" xr:uid="{46A4C180-9F07-4A70-9EC7-266BA0061184}"/>
  </cellStyles>
  <dxfs count="360">
    <dxf>
      <font>
        <color rgb="FF9C0006"/>
      </font>
      <fill>
        <patternFill>
          <bgColor rgb="FFFFC7CE"/>
        </patternFill>
      </fill>
    </dxf>
    <dxf>
      <font>
        <color rgb="FF9C0006"/>
      </font>
      <fill>
        <patternFill>
          <bgColor rgb="FFFFC7CE"/>
        </patternFill>
      </fill>
    </dxf>
    <dxf>
      <fill>
        <patternFill patternType="lightUp">
          <bgColor auto="1"/>
        </patternFill>
      </fill>
    </dxf>
    <dxf>
      <fill>
        <patternFill>
          <bgColor theme="0" tint="-0.14996795556505021"/>
        </patternFill>
      </fill>
    </dxf>
    <dxf>
      <fill>
        <patternFill patternType="none">
          <bgColor auto="1"/>
        </patternFill>
      </fill>
    </dxf>
    <dxf>
      <fill>
        <patternFill>
          <bgColor rgb="FFFFFF00"/>
        </patternFill>
      </fill>
    </dxf>
    <dxf>
      <fill>
        <patternFill>
          <bgColor theme="0" tint="-0.14996795556505021"/>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theme="0" tint="-0.14996795556505021"/>
        </patternFill>
      </fill>
    </dxf>
    <dxf>
      <fill>
        <patternFill patternType="lightUp">
          <bgColor auto="1"/>
        </patternFill>
      </fill>
    </dxf>
    <dxf>
      <fill>
        <patternFill>
          <bgColor rgb="FFFFFF00"/>
        </patternFill>
      </fill>
    </dxf>
    <dxf>
      <fill>
        <patternFill patternType="none">
          <bgColor auto="1"/>
        </patternFill>
      </fill>
    </dxf>
    <dxf>
      <fill>
        <patternFill patternType="none">
          <bgColor auto="1"/>
        </patternFill>
      </fill>
    </dxf>
    <dxf>
      <fill>
        <patternFill>
          <bgColor theme="0" tint="-0.14996795556505021"/>
        </patternFill>
      </fill>
    </dxf>
    <dxf>
      <fill>
        <patternFill>
          <bgColor rgb="FFFFFF00"/>
        </patternFill>
      </fill>
    </dxf>
    <dxf>
      <fill>
        <patternFill patternType="lightUp">
          <bgColor auto="1"/>
        </patternFill>
      </fill>
    </dxf>
    <dxf>
      <fill>
        <patternFill patternType="lightUp">
          <bgColor auto="1"/>
        </patternFill>
      </fill>
    </dxf>
    <dxf>
      <fill>
        <patternFill>
          <bgColor rgb="FFFFFF00"/>
        </patternFill>
      </fill>
    </dxf>
    <dxf>
      <fill>
        <patternFill>
          <bgColor theme="0" tint="-0.14996795556505021"/>
        </patternFill>
      </fill>
    </dxf>
    <dxf>
      <fill>
        <patternFill patternType="none">
          <bgColor auto="1"/>
        </patternFill>
      </fill>
    </dxf>
    <dxf>
      <fill>
        <patternFill patternType="lightUp">
          <bgColor auto="1"/>
        </patternFill>
      </fill>
    </dxf>
    <dxf>
      <fill>
        <patternFill>
          <bgColor theme="0" tint="-0.14996795556505021"/>
        </patternFill>
      </fill>
    </dxf>
    <dxf>
      <fill>
        <patternFill patternType="none">
          <bgColor auto="1"/>
        </patternFill>
      </fill>
    </dxf>
    <dxf>
      <fill>
        <patternFill>
          <bgColor rgb="FFFFFF00"/>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bgColor theme="0" tint="-0.14996795556505021"/>
        </patternFill>
      </fill>
    </dxf>
    <dxf>
      <fill>
        <patternFill patternType="lightUp">
          <bgColor auto="1"/>
        </patternFill>
      </fill>
    </dxf>
    <dxf>
      <fill>
        <patternFill patternType="none">
          <bgColor auto="1"/>
        </patternFill>
      </fill>
    </dxf>
    <dxf>
      <fill>
        <patternFill>
          <bgColor rgb="FFFFFF00"/>
        </patternFill>
      </fill>
    </dxf>
    <dxf>
      <fill>
        <patternFill>
          <bgColor theme="0" tint="-0.14996795556505021"/>
        </patternFill>
      </fill>
    </dxf>
    <dxf>
      <fill>
        <patternFill patternType="lightUp">
          <bgColor auto="1"/>
        </patternFill>
      </fill>
    </dxf>
    <dxf>
      <fill>
        <patternFill patternType="none">
          <bgColor auto="1"/>
        </patternFill>
      </fill>
    </dxf>
    <dxf>
      <fill>
        <patternFill>
          <bgColor rgb="FFFFFF00"/>
        </patternFill>
      </fill>
    </dxf>
    <dxf>
      <fill>
        <patternFill>
          <bgColor theme="0" tint="-0.14996795556505021"/>
        </patternFill>
      </fill>
    </dxf>
    <dxf>
      <fill>
        <patternFill patternType="lightUp">
          <bgColor auto="1"/>
        </patternFill>
      </fill>
    </dxf>
    <dxf>
      <fill>
        <patternFill patternType="none">
          <bgColor auto="1"/>
        </patternFill>
      </fill>
    </dxf>
    <dxf>
      <fill>
        <patternFill>
          <bgColor rgb="FFFFFF00"/>
        </patternFill>
      </fill>
    </dxf>
    <dxf>
      <fill>
        <patternFill>
          <bgColor theme="0" tint="-0.14996795556505021"/>
        </patternFill>
      </fill>
    </dxf>
    <dxf>
      <fill>
        <patternFill>
          <bgColor theme="0" tint="-0.14996795556505021"/>
        </patternFill>
      </fill>
    </dxf>
    <dxf>
      <fill>
        <patternFill patternType="lightUp"/>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4" tint="0.59996337778862885"/>
        </patternFill>
      </fill>
    </dxf>
    <dxf>
      <fill>
        <patternFill>
          <bgColor theme="9" tint="0.59996337778862885"/>
        </patternFill>
      </fill>
    </dxf>
    <dxf>
      <fill>
        <patternFill>
          <bgColor rgb="FFFFFF00"/>
        </patternFill>
      </fill>
    </dxf>
    <dxf>
      <fill>
        <patternFill>
          <bgColor rgb="FFC00000"/>
        </patternFill>
      </fill>
    </dxf>
    <dxf>
      <fill>
        <patternFill>
          <bgColor rgb="FFC00000"/>
        </patternFill>
      </fill>
    </dxf>
    <dxf>
      <fill>
        <patternFill>
          <bgColor rgb="FFC00000"/>
        </patternFill>
      </fill>
    </dxf>
    <dxf>
      <fill>
        <patternFill>
          <bgColor rgb="FFFFFF00"/>
        </patternFill>
      </fill>
    </dxf>
    <dxf>
      <fill>
        <patternFill>
          <bgColor rgb="FFC00000"/>
        </patternFill>
      </fill>
    </dxf>
    <dxf>
      <fill>
        <patternFill>
          <bgColor rgb="FFC00000"/>
        </patternFill>
      </fill>
    </dxf>
    <dxf>
      <fill>
        <patternFill>
          <bgColor rgb="FFFFFF00"/>
        </patternFill>
      </fill>
    </dxf>
    <dxf>
      <fill>
        <patternFill>
          <bgColor rgb="FFC00000"/>
        </patternFill>
      </fill>
    </dxf>
    <dxf>
      <font>
        <color rgb="FFFF0000"/>
      </font>
      <fill>
        <patternFill>
          <bgColor rgb="FFFFEBED"/>
        </patternFill>
      </fill>
    </dxf>
    <dxf>
      <font>
        <color rgb="FFFF0000"/>
      </font>
      <fill>
        <patternFill>
          <bgColor rgb="FFFFEBED"/>
        </patternFill>
      </fill>
    </dxf>
    <dxf>
      <fill>
        <patternFill>
          <bgColor rgb="FFFFFF00"/>
        </patternFill>
      </fill>
    </dxf>
    <dxf>
      <font>
        <color rgb="FFFF0000"/>
      </font>
      <fill>
        <patternFill>
          <bgColor rgb="FFFFEBED"/>
        </patternFill>
      </fill>
    </dxf>
    <dxf>
      <font>
        <color rgb="FFFF0000"/>
      </font>
      <fill>
        <patternFill>
          <bgColor rgb="FFFFEBED"/>
        </patternFill>
      </fill>
    </dxf>
    <dxf>
      <fill>
        <patternFill>
          <bgColor rgb="FFFFFF00"/>
        </patternFill>
      </fill>
    </dxf>
    <dxf>
      <fill>
        <patternFill>
          <bgColor rgb="FFFFFF00"/>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C00000"/>
      </font>
      <fill>
        <patternFill patternType="none">
          <bgColor auto="1"/>
        </patternFill>
      </fill>
    </dxf>
    <dxf>
      <fill>
        <patternFill>
          <bgColor theme="0" tint="-0.14996795556505021"/>
        </patternFill>
      </fill>
    </dxf>
    <dxf>
      <font>
        <color rgb="FFFF0000"/>
      </font>
      <fill>
        <patternFill>
          <bgColor rgb="FFFFEBED"/>
        </patternFill>
      </fill>
    </dxf>
    <dxf>
      <font>
        <color rgb="FFFF0000"/>
      </font>
      <fill>
        <patternFill>
          <bgColor rgb="FFFFEBED"/>
        </patternFill>
      </fill>
    </dxf>
    <dxf>
      <font>
        <color rgb="FFC00000"/>
      </font>
      <fill>
        <patternFill patternType="none">
          <bgColor auto="1"/>
        </patternFill>
      </fill>
    </dxf>
    <dxf>
      <fill>
        <patternFill>
          <bgColor theme="0" tint="-0.14996795556505021"/>
        </patternFill>
      </fill>
    </dxf>
    <dxf>
      <font>
        <color rgb="FFFF0000"/>
      </font>
      <fill>
        <patternFill>
          <bgColor rgb="FFFFEBED"/>
        </patternFill>
      </fill>
    </dxf>
    <dxf>
      <font>
        <color rgb="FFFF0000"/>
      </font>
      <fill>
        <patternFill>
          <bgColor rgb="FFFFEBED"/>
        </patternFill>
      </fill>
    </dxf>
    <dxf>
      <font>
        <color rgb="FFC00000"/>
      </font>
      <fill>
        <patternFill patternType="none">
          <bgColor auto="1"/>
        </patternFill>
      </fill>
    </dxf>
    <dxf>
      <fill>
        <patternFill>
          <bgColor rgb="FFFFFF00"/>
        </patternFill>
      </fill>
    </dxf>
    <dxf>
      <fill>
        <patternFill>
          <bgColor theme="0" tint="-0.14996795556505021"/>
        </patternFill>
      </fill>
    </dxf>
    <dxf>
      <font>
        <color rgb="FFFF0000"/>
      </font>
      <fill>
        <patternFill>
          <bgColor theme="0" tint="-0.14996795556505021"/>
        </patternFill>
      </fill>
    </dxf>
    <dxf>
      <font>
        <color rgb="FFFF0000"/>
      </font>
      <fill>
        <patternFill>
          <bgColor theme="0" tint="-0.14996795556505021"/>
        </patternFill>
      </fill>
    </dxf>
    <dxf>
      <font>
        <color rgb="FFFF0000"/>
      </font>
      <fill>
        <patternFill>
          <bgColor theme="0" tint="-0.14996795556505021"/>
        </patternFill>
      </fill>
    </dxf>
    <dxf>
      <fill>
        <patternFill>
          <bgColor theme="0" tint="-0.14996795556505021"/>
        </patternFill>
      </fill>
    </dxf>
    <dxf>
      <fill>
        <patternFill>
          <bgColor theme="0" tint="-0.14996795556505021"/>
        </patternFill>
      </fill>
    </dxf>
    <dxf>
      <font>
        <color rgb="FFFF0000"/>
      </font>
      <fill>
        <patternFill>
          <bgColor rgb="FFFFEBED"/>
        </patternFill>
      </fill>
    </dxf>
    <dxf>
      <font>
        <color rgb="FFFF0000"/>
      </font>
      <fill>
        <patternFill>
          <bgColor rgb="FFFFEBED"/>
        </patternFill>
      </fill>
    </dxf>
    <dxf>
      <fill>
        <patternFill>
          <bgColor theme="0" tint="-0.14996795556505021"/>
        </patternFill>
      </fill>
    </dxf>
    <dxf>
      <font>
        <color rgb="FFFF0000"/>
      </font>
      <fill>
        <patternFill>
          <bgColor rgb="FFFFEBED"/>
        </patternFill>
      </fill>
    </dxf>
    <dxf>
      <font>
        <color rgb="FFFF0000"/>
      </font>
      <fill>
        <patternFill>
          <bgColor rgb="FFFFEBED"/>
        </patternFill>
      </fill>
    </dxf>
    <dxf>
      <fill>
        <patternFill>
          <bgColor theme="0" tint="-0.14996795556505021"/>
        </patternFill>
      </fill>
    </dxf>
    <dxf>
      <font>
        <color rgb="FFFF0000"/>
      </font>
      <fill>
        <patternFill>
          <bgColor rgb="FFFFEBED"/>
        </patternFill>
      </fill>
    </dxf>
    <dxf>
      <font>
        <color rgb="FFFF0000"/>
      </font>
      <fill>
        <patternFill>
          <bgColor rgb="FFFFEBED"/>
        </patternFill>
      </fill>
    </dxf>
    <dxf>
      <fill>
        <patternFill>
          <bgColor rgb="FFFFFF00"/>
        </patternFill>
      </fill>
    </dxf>
    <dxf>
      <font>
        <color rgb="FFFF0000"/>
      </font>
      <fill>
        <patternFill>
          <bgColor theme="2" tint="-9.9948118533890809E-2"/>
        </patternFill>
      </fill>
    </dxf>
    <dxf>
      <font>
        <color rgb="FFFF0000"/>
      </font>
      <fill>
        <patternFill>
          <bgColor theme="2" tint="-9.9948118533890809E-2"/>
        </patternFill>
      </fill>
    </dxf>
    <dxf>
      <fill>
        <patternFill>
          <bgColor rgb="FFFFFF00"/>
        </patternFill>
      </fill>
    </dxf>
    <dxf>
      <font>
        <color rgb="FFFF0000"/>
      </font>
      <fill>
        <patternFill>
          <bgColor theme="2" tint="-9.9948118533890809E-2"/>
        </patternFill>
      </fill>
    </dxf>
    <dxf>
      <font>
        <color rgb="FFFF0000"/>
      </font>
      <fill>
        <patternFill>
          <bgColor theme="2" tint="-9.9948118533890809E-2"/>
        </patternFill>
      </fill>
    </dxf>
    <dxf>
      <fill>
        <patternFill>
          <bgColor rgb="FFFFFF00"/>
        </patternFill>
      </fill>
    </dxf>
    <dxf>
      <font>
        <color rgb="FFFF0000"/>
      </font>
      <fill>
        <patternFill>
          <bgColor theme="2" tint="-9.9948118533890809E-2"/>
        </patternFill>
      </fill>
    </dxf>
    <dxf>
      <font>
        <color rgb="FFFF0000"/>
      </font>
      <fill>
        <patternFill>
          <bgColor theme="2" tint="-9.9948118533890809E-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strike val="0"/>
        <color theme="0" tint="-0.34998626667073579"/>
      </font>
    </dxf>
    <dxf>
      <fill>
        <patternFill>
          <bgColor theme="7" tint="0.79998168889431442"/>
        </patternFill>
      </fill>
    </dxf>
    <dxf>
      <fill>
        <patternFill>
          <bgColor rgb="FFFFFF00"/>
        </patternFill>
      </fill>
    </dxf>
    <dxf>
      <fill>
        <patternFill>
          <bgColor rgb="FFC00000"/>
        </patternFill>
      </fill>
    </dxf>
    <dxf>
      <fill>
        <patternFill>
          <bgColor rgb="FFC00000"/>
        </patternFill>
      </fill>
    </dxf>
    <dxf>
      <fill>
        <patternFill>
          <bgColor rgb="FFFFFF00"/>
        </patternFill>
      </fill>
    </dxf>
    <dxf>
      <fill>
        <patternFill>
          <bgColor rgb="FFC00000"/>
        </patternFill>
      </fill>
    </dxf>
    <dxf>
      <fill>
        <patternFill>
          <bgColor rgb="FFC00000"/>
        </patternFill>
      </fill>
    </dxf>
    <dxf>
      <fill>
        <patternFill>
          <bgColor rgb="FFFFFF00"/>
        </patternFill>
      </fill>
    </dxf>
    <dxf>
      <fill>
        <patternFill>
          <bgColor rgb="FFC00000"/>
        </patternFill>
      </fill>
    </dxf>
    <dxf>
      <fill>
        <patternFill>
          <bgColor rgb="FFC00000"/>
        </patternFill>
      </fill>
    </dxf>
    <dxf>
      <font>
        <color rgb="FFFF0000"/>
      </font>
      <fill>
        <patternFill>
          <bgColor rgb="FFFFEBED"/>
        </patternFill>
      </fill>
    </dxf>
    <dxf>
      <fill>
        <patternFill>
          <bgColor rgb="FFFFFF00"/>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ill>
        <patternFill>
          <bgColor rgb="FFFFFF00"/>
        </patternFill>
      </fill>
    </dxf>
    <dxf>
      <font>
        <color rgb="FFFF0000"/>
      </font>
      <fill>
        <patternFill>
          <bgColor rgb="FFFFEBED"/>
        </patternFill>
      </fill>
    </dxf>
    <dxf>
      <font>
        <color rgb="FFFF0000"/>
      </font>
      <fill>
        <patternFill>
          <bgColor rgb="FFFFEBED"/>
        </patternFill>
      </fill>
    </dxf>
    <dxf>
      <fill>
        <patternFill>
          <bgColor rgb="FFFFFF00"/>
        </patternFill>
      </fill>
    </dxf>
    <dxf>
      <font>
        <color rgb="FFFF0000"/>
      </font>
      <fill>
        <patternFill>
          <bgColor rgb="FFFFEBED"/>
        </patternFill>
      </fill>
    </dxf>
    <dxf>
      <font>
        <color rgb="FFFF0000"/>
      </font>
      <fill>
        <patternFill>
          <bgColor rgb="FFFFEBED"/>
        </patternFill>
      </fill>
    </dxf>
    <dxf>
      <font>
        <color rgb="FFC00000"/>
      </font>
      <fill>
        <patternFill patternType="none">
          <bgColor auto="1"/>
        </patternFill>
      </fill>
    </dxf>
    <dxf>
      <font>
        <color rgb="FFFF0000"/>
      </font>
      <fill>
        <patternFill>
          <bgColor rgb="FFFFEBED"/>
        </patternFill>
      </fill>
    </dxf>
    <dxf>
      <font>
        <color rgb="FFFF0000"/>
      </font>
      <fill>
        <patternFill>
          <bgColor rgb="FFFFEBED"/>
        </patternFill>
      </fill>
    </dxf>
    <dxf>
      <font>
        <color rgb="FFC00000"/>
      </font>
      <fill>
        <patternFill patternType="none">
          <bgColor auto="1"/>
        </patternFill>
      </fill>
    </dxf>
    <dxf>
      <font>
        <color rgb="FFC00000"/>
      </font>
      <fill>
        <patternFill patternType="none">
          <bgColor auto="1"/>
        </patternFill>
      </fill>
    </dxf>
    <dxf>
      <font>
        <color rgb="FFFF0000"/>
      </font>
      <fill>
        <patternFill>
          <bgColor rgb="FFFFEBED"/>
        </patternFill>
      </fill>
    </dxf>
    <dxf>
      <font>
        <color rgb="FFFF0000"/>
      </font>
      <fill>
        <patternFill>
          <bgColor rgb="FFFFEBED"/>
        </patternFill>
      </fill>
    </dxf>
    <dxf>
      <fill>
        <patternFill>
          <bgColor rgb="FFFFFF00"/>
        </patternFill>
      </fill>
    </dxf>
    <dxf>
      <font>
        <color rgb="FFFF0000"/>
      </font>
      <fill>
        <patternFill>
          <bgColor theme="0" tint="-0.14996795556505021"/>
        </patternFill>
      </fill>
    </dxf>
    <dxf>
      <font>
        <color rgb="FFFF0000"/>
      </font>
      <fill>
        <patternFill>
          <bgColor theme="0" tint="-0.14996795556505021"/>
        </patternFill>
      </fill>
    </dxf>
    <dxf>
      <font>
        <color rgb="FFFF0000"/>
      </font>
      <fill>
        <patternFill>
          <bgColor theme="0" tint="-0.14996795556505021"/>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FF0000"/>
      </font>
      <fill>
        <patternFill>
          <bgColor rgb="FFFFEBED"/>
        </patternFill>
      </fill>
    </dxf>
    <dxf>
      <font>
        <color rgb="FFFF0000"/>
      </font>
      <fill>
        <patternFill>
          <bgColor theme="2" tint="-9.9948118533890809E-2"/>
        </patternFill>
      </fill>
    </dxf>
    <dxf>
      <fill>
        <patternFill>
          <bgColor rgb="FFFFFF00"/>
        </patternFill>
      </fill>
    </dxf>
    <dxf>
      <font>
        <color rgb="FFFF0000"/>
      </font>
      <fill>
        <patternFill>
          <bgColor theme="2" tint="-9.9948118533890809E-2"/>
        </patternFill>
      </fill>
    </dxf>
    <dxf>
      <fill>
        <patternFill>
          <bgColor rgb="FFFFFF00"/>
        </patternFill>
      </fill>
    </dxf>
    <dxf>
      <font>
        <color rgb="FFFF0000"/>
      </font>
      <fill>
        <patternFill>
          <bgColor theme="2" tint="-9.9948118533890809E-2"/>
        </patternFill>
      </fill>
    </dxf>
    <dxf>
      <fill>
        <patternFill>
          <bgColor rgb="FFFFFF00"/>
        </patternFill>
      </fill>
    </dxf>
    <dxf>
      <font>
        <color rgb="FFFF0000"/>
      </font>
      <fill>
        <patternFill>
          <bgColor theme="2" tint="-9.9948118533890809E-2"/>
        </patternFill>
      </fill>
    </dxf>
    <dxf>
      <font>
        <color rgb="FFFF0000"/>
      </font>
      <fill>
        <patternFill>
          <bgColor theme="2" tint="-9.9948118533890809E-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patternFill>
      </fill>
    </dxf>
    <dxf>
      <fill>
        <patternFill>
          <bgColor rgb="FFFFFF00"/>
        </patternFill>
      </fill>
    </dxf>
    <dxf>
      <font>
        <b/>
        <i val="0"/>
        <color rgb="FFFF0000"/>
      </font>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ont>
        <b/>
        <i val="0"/>
        <color rgb="FFFF0000"/>
      </font>
    </dxf>
    <dxf>
      <fill>
        <patternFill>
          <bgColor rgb="FFFFFF00"/>
        </patternFill>
      </fill>
    </dxf>
    <dxf>
      <font>
        <b/>
        <i val="0"/>
        <color rgb="FFFF0000"/>
      </font>
    </dxf>
    <dxf>
      <fill>
        <patternFill>
          <bgColor theme="0"/>
        </patternFill>
      </fill>
    </dxf>
    <dxf>
      <fill>
        <patternFill>
          <bgColor rgb="FFFFFF00"/>
        </patternFill>
      </fill>
    </dxf>
    <dxf>
      <font>
        <b/>
        <i val="0"/>
        <color rgb="FFFF0000"/>
      </font>
    </dxf>
    <dxf>
      <fill>
        <patternFill>
          <bgColor rgb="FFFFFF00"/>
        </patternFill>
      </fill>
    </dxf>
    <dxf>
      <fill>
        <patternFill>
          <bgColor rgb="FFFFFF00"/>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ont>
        <b/>
        <i val="0"/>
        <color rgb="FFFF0000"/>
      </font>
    </dxf>
    <dxf>
      <fill>
        <patternFill>
          <bgColor theme="0"/>
        </patternFill>
      </fill>
    </dxf>
    <dxf>
      <fill>
        <patternFill>
          <bgColor rgb="FFFFFF00"/>
        </patternFill>
      </fill>
    </dxf>
    <dxf>
      <fill>
        <patternFill>
          <bgColor theme="0" tint="-0.14996795556505021"/>
        </patternFill>
      </fill>
    </dxf>
    <dxf>
      <font>
        <color auto="1"/>
      </font>
      <fill>
        <patternFill>
          <bgColor theme="0"/>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bgColor auto="1"/>
        </patternFill>
      </fill>
    </dxf>
    <dxf>
      <fill>
        <patternFill patternType="lightUp"/>
      </fill>
    </dxf>
    <dxf>
      <fill>
        <patternFill patternType="lightUp"/>
      </fill>
    </dxf>
    <dxf>
      <fill>
        <patternFill>
          <bgColor rgb="FFFFFF00"/>
        </patternFill>
      </fill>
    </dxf>
    <dxf>
      <fill>
        <patternFill>
          <bgColor theme="0" tint="-0.14996795556505021"/>
        </patternFill>
      </fill>
    </dxf>
    <dxf>
      <fill>
        <patternFill>
          <bgColor rgb="FFFFFF00"/>
        </patternFill>
      </fill>
    </dxf>
    <dxf>
      <fill>
        <patternFill>
          <bgColor theme="0" tint="-0.14996795556505021"/>
        </patternFill>
      </fill>
    </dxf>
    <dxf>
      <fill>
        <patternFill>
          <bgColor theme="0"/>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patternType="none">
          <bgColor auto="1"/>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bgColor rgb="FFFFFF00"/>
        </patternFill>
      </fill>
    </dxf>
    <dxf>
      <fill>
        <patternFill patternType="lightUp"/>
      </fill>
    </dxf>
    <dxf>
      <fill>
        <patternFill patternType="lightUp"/>
      </fill>
    </dxf>
    <dxf>
      <fill>
        <patternFill patternType="lightUp"/>
      </fill>
    </dxf>
    <dxf>
      <fill>
        <patternFill patternType="lightUp"/>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theme="0"/>
        </patternFill>
      </fill>
    </dxf>
    <dxf>
      <fill>
        <patternFill>
          <bgColor rgb="FFFFFF00"/>
        </patternFill>
      </fill>
    </dxf>
    <dxf>
      <fill>
        <patternFill patternType="none">
          <bgColor auto="1"/>
        </patternFill>
      </fill>
    </dxf>
    <dxf>
      <fill>
        <patternFill>
          <bgColor theme="0"/>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bgColor theme="0" tint="-0.14996795556505021"/>
        </patternFill>
      </fill>
    </dxf>
    <dxf>
      <fill>
        <patternFill>
          <bgColor rgb="FFFFFF00"/>
        </patternFill>
      </fill>
    </dxf>
    <dxf>
      <fill>
        <patternFill patternType="lightUp"/>
      </fill>
    </dxf>
    <dxf>
      <fill>
        <patternFill>
          <bgColor theme="0" tint="-0.14996795556505021"/>
        </patternFill>
      </fill>
    </dxf>
    <dxf>
      <fill>
        <patternFill>
          <bgColor theme="0" tint="-0.14996795556505021"/>
        </patternFill>
      </fill>
    </dxf>
    <dxf>
      <fill>
        <patternFill patternType="lightUp"/>
      </fill>
    </dxf>
    <dxf>
      <fill>
        <patternFill>
          <bgColor theme="0"/>
        </patternFill>
      </fill>
    </dxf>
    <dxf>
      <fill>
        <patternFill>
          <bgColor rgb="FFFFFF00"/>
        </patternFill>
      </fill>
    </dxf>
    <dxf>
      <fill>
        <patternFill>
          <bgColor theme="0" tint="-0.14996795556505021"/>
        </patternFill>
      </fill>
    </dxf>
    <dxf>
      <fill>
        <patternFill>
          <bgColor theme="0" tint="-0.14996795556505021"/>
        </patternFill>
      </fill>
    </dxf>
    <dxf>
      <fill>
        <patternFill patternType="none">
          <bgColor auto="1"/>
        </patternFill>
      </fill>
    </dxf>
    <dxf>
      <fill>
        <patternFill patternType="solid">
          <bgColor rgb="FFFFFF00"/>
        </patternFill>
      </fill>
    </dxf>
    <dxf>
      <fill>
        <patternFill patternType="lightUp">
          <bgColor auto="1"/>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lightUp">
          <bgColor auto="1"/>
        </patternFill>
      </fill>
    </dxf>
    <dxf>
      <fill>
        <patternFill patternType="lightUp">
          <bgColor auto="1"/>
        </patternFill>
      </fill>
    </dxf>
    <dxf>
      <fill>
        <patternFill patternType="lightUp">
          <bgColor auto="1"/>
        </patternFill>
      </fill>
    </dxf>
    <dxf>
      <font>
        <color auto="1"/>
      </font>
      <fill>
        <patternFill>
          <bgColor rgb="FFFFFF00"/>
        </patternFill>
      </fill>
    </dxf>
    <dxf>
      <fill>
        <patternFill patternType="lightUp">
          <bgColor auto="1"/>
        </patternFill>
      </fill>
    </dxf>
    <dxf>
      <fill>
        <patternFill patternType="lightUp"/>
      </fill>
    </dxf>
    <dxf>
      <fill>
        <patternFill patternType="lightUp">
          <bgColor auto="1"/>
        </patternFill>
      </fill>
    </dxf>
    <dxf>
      <fill>
        <patternFill patternType="lightUp">
          <bgColor auto="1"/>
        </patternFill>
      </fill>
    </dxf>
    <dxf>
      <fill>
        <patternFill patternType="lightUp"/>
      </fill>
    </dxf>
    <dxf>
      <fill>
        <patternFill patternType="none">
          <bgColor auto="1"/>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bgColor auto="1"/>
        </patternFill>
      </fill>
    </dxf>
    <dxf>
      <fill>
        <patternFill patternType="lightUp"/>
      </fill>
    </dxf>
    <dxf>
      <fill>
        <patternFill>
          <bgColor rgb="FFFFFF00"/>
        </patternFill>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s>
  <tableStyles count="0" defaultTableStyle="TableStyleMedium2" defaultPivotStyle="PivotStyleLight16"/>
  <colors>
    <mruColors>
      <color rgb="FF66CCFF"/>
      <color rgb="FFC00000"/>
      <color rgb="FFD6EDBD"/>
      <color rgb="FFFFEBED"/>
      <color rgb="FFFFCCFF"/>
      <color rgb="FFFFFF99"/>
      <color rgb="FFDDF2FF"/>
      <color rgb="FFCCECFF"/>
      <color rgb="FFFF99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REF!" lockText="1" noThreeD="1"/>
</file>

<file path=xl/ctrlProps/ctrlProp2.xml><?xml version="1.0" encoding="utf-8"?>
<formControlPr xmlns="http://schemas.microsoft.com/office/spreadsheetml/2009/9/main" objectType="CheckBox" fmlaLink="#REF!"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jpeg"/><Relationship Id="rId4"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82</xdr:col>
          <xdr:colOff>177800</xdr:colOff>
          <xdr:row>110</xdr:row>
          <xdr:rowOff>0</xdr:rowOff>
        </xdr:from>
        <xdr:to>
          <xdr:col>84</xdr:col>
          <xdr:colOff>0</xdr:colOff>
          <xdr:row>111</xdr:row>
          <xdr:rowOff>25400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000-000001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0</xdr:col>
      <xdr:colOff>23814</xdr:colOff>
      <xdr:row>0</xdr:row>
      <xdr:rowOff>7937</xdr:rowOff>
    </xdr:from>
    <xdr:to>
      <xdr:col>4</xdr:col>
      <xdr:colOff>125414</xdr:colOff>
      <xdr:row>2</xdr:row>
      <xdr:rowOff>277177</xdr:rowOff>
    </xdr:to>
    <xdr:pic>
      <xdr:nvPicPr>
        <xdr:cNvPr id="2" name="図 1" descr="新ロゴ英語カラー背景白（低解像度）">
          <a:extLst>
            <a:ext uri="{FF2B5EF4-FFF2-40B4-BE49-F238E27FC236}">
              <a16:creationId xmlns:a16="http://schemas.microsoft.com/office/drawing/2014/main" id="{10A24835-DC4E-4514-A717-ED4FC809FD3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6989" y="11112"/>
          <a:ext cx="784225" cy="647065"/>
        </a:xfrm>
        <a:prstGeom prst="rect">
          <a:avLst/>
        </a:prstGeom>
        <a:noFill/>
        <a:ln>
          <a:noFill/>
        </a:ln>
      </xdr:spPr>
    </xdr:pic>
    <xdr:clientData/>
  </xdr:twoCellAnchor>
  <xdr:twoCellAnchor>
    <xdr:from>
      <xdr:col>27</xdr:col>
      <xdr:colOff>48709</xdr:colOff>
      <xdr:row>44</xdr:row>
      <xdr:rowOff>114300</xdr:rowOff>
    </xdr:from>
    <xdr:to>
      <xdr:col>33</xdr:col>
      <xdr:colOff>186690</xdr:colOff>
      <xdr:row>49</xdr:row>
      <xdr:rowOff>155602</xdr:rowOff>
    </xdr:to>
    <xdr:sp macro="" textlink="">
      <xdr:nvSpPr>
        <xdr:cNvPr id="3" name="七角形 1">
          <a:extLst>
            <a:ext uri="{FF2B5EF4-FFF2-40B4-BE49-F238E27FC236}">
              <a16:creationId xmlns:a16="http://schemas.microsoft.com/office/drawing/2014/main" id="{98ED6558-1ED4-458E-8A1F-B8D64CA0D1AF}"/>
            </a:ext>
            <a:ext uri="{147F2762-F138-4A5C-976F-8EAC2B608ADB}">
              <a16:predDERef xmlns:a16="http://schemas.microsoft.com/office/drawing/2014/main" pred="{00000000-0008-0000-0000-000005000000}"/>
            </a:ext>
          </a:extLst>
        </xdr:cNvPr>
        <xdr:cNvSpPr/>
      </xdr:nvSpPr>
      <xdr:spPr>
        <a:xfrm>
          <a:off x="5598609" y="9886950"/>
          <a:ext cx="1338131" cy="1568477"/>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106680</xdr:colOff>
      <xdr:row>43</xdr:row>
      <xdr:rowOff>22860</xdr:rowOff>
    </xdr:from>
    <xdr:to>
      <xdr:col>34</xdr:col>
      <xdr:colOff>104140</xdr:colOff>
      <xdr:row>44</xdr:row>
      <xdr:rowOff>162560</xdr:rowOff>
    </xdr:to>
    <xdr:sp macro="" textlink="">
      <xdr:nvSpPr>
        <xdr:cNvPr id="4" name="七角形 3">
          <a:extLst>
            <a:ext uri="{FF2B5EF4-FFF2-40B4-BE49-F238E27FC236}">
              <a16:creationId xmlns:a16="http://schemas.microsoft.com/office/drawing/2014/main" id="{0D38CDDB-EB37-47A9-9233-FC366E0BED54}"/>
            </a:ext>
          </a:extLst>
        </xdr:cNvPr>
        <xdr:cNvSpPr/>
      </xdr:nvSpPr>
      <xdr:spPr>
        <a:xfrm>
          <a:off x="5656580" y="9493885"/>
          <a:ext cx="1403985" cy="43815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35</xdr:col>
      <xdr:colOff>159025</xdr:colOff>
      <xdr:row>228</xdr:row>
      <xdr:rowOff>145774</xdr:rowOff>
    </xdr:from>
    <xdr:to>
      <xdr:col>35</xdr:col>
      <xdr:colOff>289888</xdr:colOff>
      <xdr:row>234</xdr:row>
      <xdr:rowOff>192155</xdr:rowOff>
    </xdr:to>
    <xdr:sp macro="" textlink="">
      <xdr:nvSpPr>
        <xdr:cNvPr id="2" name="左大かっこ 1">
          <a:extLst>
            <a:ext uri="{FF2B5EF4-FFF2-40B4-BE49-F238E27FC236}">
              <a16:creationId xmlns:a16="http://schemas.microsoft.com/office/drawing/2014/main" id="{00000000-0008-0000-0000-000002000000}"/>
            </a:ext>
          </a:extLst>
        </xdr:cNvPr>
        <xdr:cNvSpPr/>
      </xdr:nvSpPr>
      <xdr:spPr>
        <a:xfrm flipH="1">
          <a:off x="6957390" y="46475374"/>
          <a:ext cx="130863" cy="1007164"/>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xdr:col>
      <xdr:colOff>85725</xdr:colOff>
      <xdr:row>228</xdr:row>
      <xdr:rowOff>142877</xdr:rowOff>
    </xdr:from>
    <xdr:to>
      <xdr:col>3</xdr:col>
      <xdr:colOff>26504</xdr:colOff>
      <xdr:row>234</xdr:row>
      <xdr:rowOff>172278</xdr:rowOff>
    </xdr:to>
    <xdr:sp macro="" textlink="">
      <xdr:nvSpPr>
        <xdr:cNvPr id="3" name="左大かっこ 2">
          <a:extLst>
            <a:ext uri="{FF2B5EF4-FFF2-40B4-BE49-F238E27FC236}">
              <a16:creationId xmlns:a16="http://schemas.microsoft.com/office/drawing/2014/main" id="{00000000-0008-0000-0000-000003000000}"/>
            </a:ext>
          </a:extLst>
        </xdr:cNvPr>
        <xdr:cNvSpPr/>
      </xdr:nvSpPr>
      <xdr:spPr>
        <a:xfrm>
          <a:off x="483290" y="46472477"/>
          <a:ext cx="139562" cy="990184"/>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27</xdr:col>
      <xdr:colOff>104775</xdr:colOff>
      <xdr:row>181</xdr:row>
      <xdr:rowOff>133349</xdr:rowOff>
    </xdr:from>
    <xdr:to>
      <xdr:col>34</xdr:col>
      <xdr:colOff>123825</xdr:colOff>
      <xdr:row>187</xdr:row>
      <xdr:rowOff>133350</xdr:rowOff>
    </xdr:to>
    <xdr:sp macro="" textlink="">
      <xdr:nvSpPr>
        <xdr:cNvPr id="4" name="七角形 3">
          <a:extLst>
            <a:ext uri="{FF2B5EF4-FFF2-40B4-BE49-F238E27FC236}">
              <a16:creationId xmlns:a16="http://schemas.microsoft.com/office/drawing/2014/main" id="{00000000-0008-0000-0000-000004000000}"/>
            </a:ext>
          </a:extLst>
        </xdr:cNvPr>
        <xdr:cNvSpPr/>
      </xdr:nvSpPr>
      <xdr:spPr>
        <a:xfrm>
          <a:off x="5210175" y="41669969"/>
          <a:ext cx="1207770" cy="1143001"/>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129540</xdr:colOff>
      <xdr:row>178</xdr:row>
      <xdr:rowOff>30480</xdr:rowOff>
    </xdr:from>
    <xdr:to>
      <xdr:col>34</xdr:col>
      <xdr:colOff>127000</xdr:colOff>
      <xdr:row>179</xdr:row>
      <xdr:rowOff>170180</xdr:rowOff>
    </xdr:to>
    <xdr:sp macro="" textlink="">
      <xdr:nvSpPr>
        <xdr:cNvPr id="12" name="七角形 11">
          <a:extLst>
            <a:ext uri="{FF2B5EF4-FFF2-40B4-BE49-F238E27FC236}">
              <a16:creationId xmlns:a16="http://schemas.microsoft.com/office/drawing/2014/main" id="{00000000-0008-0000-0000-00000C000000}"/>
            </a:ext>
          </a:extLst>
        </xdr:cNvPr>
        <xdr:cNvSpPr/>
      </xdr:nvSpPr>
      <xdr:spPr>
        <a:xfrm>
          <a:off x="5356860" y="35493960"/>
          <a:ext cx="1490980" cy="33020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mc:AlternateContent xmlns:mc="http://schemas.openxmlformats.org/markup-compatibility/2006">
    <mc:Choice xmlns:a14="http://schemas.microsoft.com/office/drawing/2010/main" Requires="a14">
      <xdr:twoCellAnchor editAs="oneCell">
        <xdr:from>
          <xdr:col>82</xdr:col>
          <xdr:colOff>177800</xdr:colOff>
          <xdr:row>167</xdr:row>
          <xdr:rowOff>101600</xdr:rowOff>
        </xdr:from>
        <xdr:to>
          <xdr:col>84</xdr:col>
          <xdr:colOff>0</xdr:colOff>
          <xdr:row>168</xdr:row>
          <xdr:rowOff>114300</xdr:rowOff>
        </xdr:to>
        <xdr:sp macro="" textlink="">
          <xdr:nvSpPr>
            <xdr:cNvPr id="4168" name="Check Box 72" hidden="1">
              <a:extLst>
                <a:ext uri="{63B3BB69-23CF-44E3-9099-C40C66FF867C}">
                  <a14:compatExt spid="_x0000_s4168"/>
                </a:ext>
                <a:ext uri="{FF2B5EF4-FFF2-40B4-BE49-F238E27FC236}">
                  <a16:creationId xmlns:a16="http://schemas.microsoft.com/office/drawing/2014/main" id="{00000000-0008-0000-0100-000048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0</xdr:col>
      <xdr:colOff>0</xdr:colOff>
      <xdr:row>0</xdr:row>
      <xdr:rowOff>0</xdr:rowOff>
    </xdr:from>
    <xdr:to>
      <xdr:col>4</xdr:col>
      <xdr:colOff>114300</xdr:colOff>
      <xdr:row>2</xdr:row>
      <xdr:rowOff>123190</xdr:rowOff>
    </xdr:to>
    <xdr:pic>
      <xdr:nvPicPr>
        <xdr:cNvPr id="5" name="図 4" descr="新ロゴ英語カラー背景白（低解像度）">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800100" cy="6604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4</xdr:col>
      <xdr:colOff>115047</xdr:colOff>
      <xdr:row>4</xdr:row>
      <xdr:rowOff>53975</xdr:rowOff>
    </xdr:to>
    <xdr:pic>
      <xdr:nvPicPr>
        <xdr:cNvPr id="2" name="図 1" descr="新ロゴ英語カラー背景白（低解像度）">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8575" y="0"/>
          <a:ext cx="800100" cy="66040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4</xdr:col>
      <xdr:colOff>115047</xdr:colOff>
      <xdr:row>4</xdr:row>
      <xdr:rowOff>57785</xdr:rowOff>
    </xdr:to>
    <xdr:pic>
      <xdr:nvPicPr>
        <xdr:cNvPr id="2" name="図 1" descr="新ロゴ英語カラー背景白（低解像度）">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6670" y="0"/>
          <a:ext cx="764652" cy="673100"/>
        </a:xfrm>
        <a:prstGeom prst="rect">
          <a:avLst/>
        </a:prstGeom>
        <a:noFill/>
        <a:ln>
          <a:noFill/>
        </a:ln>
      </xdr:spPr>
    </xdr:pic>
    <xdr:clientData/>
  </xdr:twoCellAnchor>
  <xdr:twoCellAnchor>
    <xdr:from>
      <xdr:col>29</xdr:col>
      <xdr:colOff>35525</xdr:colOff>
      <xdr:row>3</xdr:row>
      <xdr:rowOff>56030</xdr:rowOff>
    </xdr:from>
    <xdr:to>
      <xdr:col>36</xdr:col>
      <xdr:colOff>548874</xdr:colOff>
      <xdr:row>8</xdr:row>
      <xdr:rowOff>13113</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820954" y="473316"/>
          <a:ext cx="1910349" cy="936797"/>
          <a:chOff x="5631061" y="1157635"/>
          <a:chExt cx="1581788" cy="712431"/>
        </a:xfrm>
      </xdr:grpSpPr>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5639443" y="1272313"/>
            <a:ext cx="1565283" cy="5977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2400">
                <a:solidFill>
                  <a:srgbClr val="FF0000"/>
                </a:solidFill>
                <a:latin typeface="Arial" panose="020B0604020202020204" pitchFamily="34" charset="0"/>
                <a:ea typeface="ADLaM Display" panose="02010000000000000000" pitchFamily="2" charset="0"/>
                <a:cs typeface="Arial" panose="020B0604020202020204" pitchFamily="34" charset="0"/>
              </a:rPr>
              <a:t>Example</a:t>
            </a:r>
          </a:p>
        </xdr:txBody>
      </xdr:sp>
      <xdr:sp macro="" textlink="">
        <xdr:nvSpPr>
          <xdr:cNvPr id="4" name="四角形: 角を丸くする 3">
            <a:extLst>
              <a:ext uri="{FF2B5EF4-FFF2-40B4-BE49-F238E27FC236}">
                <a16:creationId xmlns:a16="http://schemas.microsoft.com/office/drawing/2014/main" id="{00000000-0008-0000-0200-000004000000}"/>
              </a:ext>
            </a:extLst>
          </xdr:cNvPr>
          <xdr:cNvSpPr/>
        </xdr:nvSpPr>
        <xdr:spPr>
          <a:xfrm>
            <a:off x="5631061" y="1157635"/>
            <a:ext cx="1581788" cy="602259"/>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5</xdr:col>
      <xdr:colOff>56366</xdr:colOff>
      <xdr:row>12</xdr:row>
      <xdr:rowOff>159332</xdr:rowOff>
    </xdr:from>
    <xdr:to>
      <xdr:col>14</xdr:col>
      <xdr:colOff>142155</xdr:colOff>
      <xdr:row>19</xdr:row>
      <xdr:rowOff>78234</xdr:rowOff>
    </xdr:to>
    <xdr:grpSp>
      <xdr:nvGrpSpPr>
        <xdr:cNvPr id="24" name="グループ化 23">
          <a:extLst>
            <a:ext uri="{FF2B5EF4-FFF2-40B4-BE49-F238E27FC236}">
              <a16:creationId xmlns:a16="http://schemas.microsoft.com/office/drawing/2014/main" id="{00000000-0008-0000-0200-000018000000}"/>
            </a:ext>
          </a:extLst>
        </xdr:cNvPr>
        <xdr:cNvGrpSpPr/>
      </xdr:nvGrpSpPr>
      <xdr:grpSpPr>
        <a:xfrm>
          <a:off x="927223" y="2463475"/>
          <a:ext cx="2716503" cy="1315902"/>
          <a:chOff x="917089" y="1992630"/>
          <a:chExt cx="2619041" cy="1400623"/>
        </a:xfrm>
      </xdr:grpSpPr>
      <xdr:sp macro="" textlink="">
        <xdr:nvSpPr>
          <xdr:cNvPr id="9" name="吹き出し: 角を丸めた四角形 8">
            <a:extLst>
              <a:ext uri="{FF2B5EF4-FFF2-40B4-BE49-F238E27FC236}">
                <a16:creationId xmlns:a16="http://schemas.microsoft.com/office/drawing/2014/main" id="{00000000-0008-0000-0200-000009000000}"/>
              </a:ext>
            </a:extLst>
          </xdr:cNvPr>
          <xdr:cNvSpPr/>
        </xdr:nvSpPr>
        <xdr:spPr>
          <a:xfrm>
            <a:off x="917089" y="1992630"/>
            <a:ext cx="2619041" cy="1400623"/>
          </a:xfrm>
          <a:prstGeom prst="wedgeRoundRectCallout">
            <a:avLst>
              <a:gd name="adj1" fmla="val -22497"/>
              <a:gd name="adj2" fmla="val 96963"/>
              <a:gd name="adj3" fmla="val 16667"/>
            </a:avLst>
          </a:prstGeom>
          <a:solidFill>
            <a:srgbClr val="D6EDBD"/>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3" name="テキスト ボックス 22">
            <a:extLst>
              <a:ext uri="{FF2B5EF4-FFF2-40B4-BE49-F238E27FC236}">
                <a16:creationId xmlns:a16="http://schemas.microsoft.com/office/drawing/2014/main" id="{00000000-0008-0000-0200-000017000000}"/>
              </a:ext>
            </a:extLst>
          </xdr:cNvPr>
          <xdr:cNvSpPr txBox="1"/>
        </xdr:nvSpPr>
        <xdr:spPr>
          <a:xfrm>
            <a:off x="1025032" y="2153379"/>
            <a:ext cx="2461260" cy="1118008"/>
          </a:xfrm>
          <a:prstGeom prst="rect">
            <a:avLst/>
          </a:prstGeom>
          <a:solidFill>
            <a:srgbClr val="D6EDBD"/>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500"/>
              <a:t>Please select and enter </a:t>
            </a:r>
            <a:r>
              <a:rPr kumimoji="1" lang="en-US" altLang="ja-JP" sz="1500">
                <a:solidFill>
                  <a:srgbClr val="C00000"/>
                </a:solidFill>
              </a:rPr>
              <a:t>the section code</a:t>
            </a:r>
            <a:r>
              <a:rPr kumimoji="1" lang="en-US" altLang="ja-JP" sz="1500"/>
              <a:t> that best suits your research content from the list of research fields.</a:t>
            </a:r>
            <a:endParaRPr kumimoji="1" lang="ja-JP" altLang="en-US" sz="1500"/>
          </a:p>
        </xdr:txBody>
      </xdr:sp>
    </xdr:grpSp>
    <xdr:clientData/>
  </xdr:twoCellAnchor>
  <xdr:twoCellAnchor>
    <xdr:from>
      <xdr:col>2</xdr:col>
      <xdr:colOff>157978</xdr:colOff>
      <xdr:row>32</xdr:row>
      <xdr:rowOff>49754</xdr:rowOff>
    </xdr:from>
    <xdr:to>
      <xdr:col>11</xdr:col>
      <xdr:colOff>82186</xdr:colOff>
      <xdr:row>39</xdr:row>
      <xdr:rowOff>54971</xdr:rowOff>
    </xdr:to>
    <xdr:grpSp>
      <xdr:nvGrpSpPr>
        <xdr:cNvPr id="18433" name="グループ化 18432">
          <a:extLst>
            <a:ext uri="{FF2B5EF4-FFF2-40B4-BE49-F238E27FC236}">
              <a16:creationId xmlns:a16="http://schemas.microsoft.com/office/drawing/2014/main" id="{00000000-0008-0000-0200-000001480000}"/>
            </a:ext>
          </a:extLst>
        </xdr:cNvPr>
        <xdr:cNvGrpSpPr/>
      </xdr:nvGrpSpPr>
      <xdr:grpSpPr>
        <a:xfrm>
          <a:off x="430121" y="6417897"/>
          <a:ext cx="2554922" cy="1710645"/>
          <a:chOff x="867746" y="1964376"/>
          <a:chExt cx="2619041" cy="1400623"/>
        </a:xfrm>
      </xdr:grpSpPr>
      <xdr:sp macro="" textlink="">
        <xdr:nvSpPr>
          <xdr:cNvPr id="18436" name="吹き出し: 角を丸めた四角形 18435">
            <a:extLst>
              <a:ext uri="{FF2B5EF4-FFF2-40B4-BE49-F238E27FC236}">
                <a16:creationId xmlns:a16="http://schemas.microsoft.com/office/drawing/2014/main" id="{00000000-0008-0000-0200-000004480000}"/>
              </a:ext>
            </a:extLst>
          </xdr:cNvPr>
          <xdr:cNvSpPr/>
        </xdr:nvSpPr>
        <xdr:spPr>
          <a:xfrm>
            <a:off x="867746" y="1964376"/>
            <a:ext cx="2619041" cy="1400623"/>
          </a:xfrm>
          <a:prstGeom prst="wedgeRoundRectCallout">
            <a:avLst>
              <a:gd name="adj1" fmla="val -21109"/>
              <a:gd name="adj2" fmla="val 84143"/>
              <a:gd name="adj3" fmla="val 16667"/>
            </a:avLst>
          </a:prstGeom>
          <a:solidFill>
            <a:srgbClr val="D6EDBD"/>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8437" name="テキスト ボックス 18436">
            <a:extLst>
              <a:ext uri="{FF2B5EF4-FFF2-40B4-BE49-F238E27FC236}">
                <a16:creationId xmlns:a16="http://schemas.microsoft.com/office/drawing/2014/main" id="{00000000-0008-0000-0200-000005480000}"/>
              </a:ext>
            </a:extLst>
          </xdr:cNvPr>
          <xdr:cNvSpPr txBox="1"/>
        </xdr:nvSpPr>
        <xdr:spPr>
          <a:xfrm>
            <a:off x="1073234" y="2172198"/>
            <a:ext cx="2123654" cy="980929"/>
          </a:xfrm>
          <a:prstGeom prst="rect">
            <a:avLst/>
          </a:prstGeom>
          <a:solidFill>
            <a:srgbClr val="D6EDBD"/>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Please enter </a:t>
            </a:r>
            <a:r>
              <a:rPr kumimoji="1" lang="en-US" altLang="ja-JP" sz="1400">
                <a:solidFill>
                  <a:srgbClr val="C00000"/>
                </a:solidFill>
              </a:rPr>
              <a:t>the Graduate School Code </a:t>
            </a:r>
            <a:r>
              <a:rPr kumimoji="1" lang="en-US" altLang="ja-JP" sz="1400"/>
              <a:t>of university you have selected from University Information:</a:t>
            </a:r>
            <a:endParaRPr kumimoji="1" lang="ja-JP" altLang="en-US" sz="1400"/>
          </a:p>
        </xdr:txBody>
      </xdr:sp>
    </xdr:grpSp>
    <xdr:clientData/>
  </xdr:twoCellAnchor>
  <xdr:twoCellAnchor>
    <xdr:from>
      <xdr:col>22</xdr:col>
      <xdr:colOff>220765</xdr:colOff>
      <xdr:row>42</xdr:row>
      <xdr:rowOff>142219</xdr:rowOff>
    </xdr:from>
    <xdr:to>
      <xdr:col>35</xdr:col>
      <xdr:colOff>136665</xdr:colOff>
      <xdr:row>44</xdr:row>
      <xdr:rowOff>157570</xdr:rowOff>
    </xdr:to>
    <xdr:sp macro="" textlink="">
      <xdr:nvSpPr>
        <xdr:cNvPr id="18458" name="矢印: 下 18457">
          <a:extLst>
            <a:ext uri="{FF2B5EF4-FFF2-40B4-BE49-F238E27FC236}">
              <a16:creationId xmlns:a16="http://schemas.microsoft.com/office/drawing/2014/main" id="{00000000-0008-0000-0200-00001A480000}"/>
            </a:ext>
          </a:extLst>
        </xdr:cNvPr>
        <xdr:cNvSpPr/>
      </xdr:nvSpPr>
      <xdr:spPr>
        <a:xfrm rot="18823302">
          <a:off x="6295055" y="7615841"/>
          <a:ext cx="418762" cy="2683753"/>
        </a:xfrm>
        <a:prstGeom prst="downArrow">
          <a:avLst>
            <a:gd name="adj1" fmla="val 29018"/>
            <a:gd name="adj2" fmla="val 165572"/>
          </a:avLst>
        </a:prstGeom>
        <a:solidFill>
          <a:srgbClr val="FF0000"/>
        </a:solidFill>
        <a:ln>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63621</xdr:colOff>
      <xdr:row>33</xdr:row>
      <xdr:rowOff>228616</xdr:rowOff>
    </xdr:from>
    <xdr:to>
      <xdr:col>30</xdr:col>
      <xdr:colOff>151774</xdr:colOff>
      <xdr:row>39</xdr:row>
      <xdr:rowOff>19373</xdr:rowOff>
    </xdr:to>
    <xdr:grpSp>
      <xdr:nvGrpSpPr>
        <xdr:cNvPr id="18467" name="グループ化 18466">
          <a:extLst>
            <a:ext uri="{FF2B5EF4-FFF2-40B4-BE49-F238E27FC236}">
              <a16:creationId xmlns:a16="http://schemas.microsoft.com/office/drawing/2014/main" id="{00000000-0008-0000-0200-000023480000}"/>
            </a:ext>
          </a:extLst>
        </xdr:cNvPr>
        <xdr:cNvGrpSpPr/>
      </xdr:nvGrpSpPr>
      <xdr:grpSpPr>
        <a:xfrm>
          <a:off x="4563050" y="6796330"/>
          <a:ext cx="2573724" cy="1296614"/>
          <a:chOff x="4202205" y="5184335"/>
          <a:chExt cx="2480312" cy="1330137"/>
        </a:xfrm>
      </xdr:grpSpPr>
      <xdr:sp macro="" textlink="">
        <xdr:nvSpPr>
          <xdr:cNvPr id="18456" name="吹き出し: 角を丸めた四角形 18455">
            <a:extLst>
              <a:ext uri="{FF2B5EF4-FFF2-40B4-BE49-F238E27FC236}">
                <a16:creationId xmlns:a16="http://schemas.microsoft.com/office/drawing/2014/main" id="{00000000-0008-0000-0200-000018480000}"/>
              </a:ext>
            </a:extLst>
          </xdr:cNvPr>
          <xdr:cNvSpPr/>
        </xdr:nvSpPr>
        <xdr:spPr>
          <a:xfrm>
            <a:off x="4202205" y="5184335"/>
            <a:ext cx="2480312" cy="1330137"/>
          </a:xfrm>
          <a:prstGeom prst="wedgeRoundRectCallout">
            <a:avLst>
              <a:gd name="adj1" fmla="val -20139"/>
              <a:gd name="adj2" fmla="val 102372"/>
              <a:gd name="adj3" fmla="val 16667"/>
            </a:avLst>
          </a:prstGeom>
          <a:solidFill>
            <a:srgbClr val="D6EDBD"/>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8457" name="テキスト ボックス 18456">
            <a:extLst>
              <a:ext uri="{FF2B5EF4-FFF2-40B4-BE49-F238E27FC236}">
                <a16:creationId xmlns:a16="http://schemas.microsoft.com/office/drawing/2014/main" id="{00000000-0008-0000-0200-000019480000}"/>
              </a:ext>
            </a:extLst>
          </xdr:cNvPr>
          <xdr:cNvSpPr txBox="1"/>
        </xdr:nvSpPr>
        <xdr:spPr>
          <a:xfrm>
            <a:off x="4278741" y="5435067"/>
            <a:ext cx="2269082" cy="822065"/>
          </a:xfrm>
          <a:prstGeom prst="rect">
            <a:avLst/>
          </a:prstGeom>
          <a:solidFill>
            <a:srgbClr val="D6EDBD"/>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If your choice of supervisor is "</a:t>
            </a:r>
            <a:r>
              <a:rPr kumimoji="1" lang="en-US" altLang="ja-JP" sz="1400">
                <a:solidFill>
                  <a:srgbClr val="C00000"/>
                </a:solidFill>
              </a:rPr>
              <a:t>Mandatory</a:t>
            </a:r>
            <a:r>
              <a:rPr kumimoji="1" lang="en-US" altLang="ja-JP" sz="1400"/>
              <a:t>" ,you must fill in "Supervisor of choice".</a:t>
            </a:r>
            <a:endParaRPr kumimoji="1" lang="ja-JP" altLang="en-US" sz="1400"/>
          </a:p>
        </xdr:txBody>
      </xdr:sp>
    </xdr:grpSp>
    <xdr:clientData/>
  </xdr:twoCellAnchor>
  <xdr:twoCellAnchor>
    <xdr:from>
      <xdr:col>28</xdr:col>
      <xdr:colOff>199126</xdr:colOff>
      <xdr:row>36</xdr:row>
      <xdr:rowOff>44971</xdr:rowOff>
    </xdr:from>
    <xdr:to>
      <xdr:col>38</xdr:col>
      <xdr:colOff>105710</xdr:colOff>
      <xdr:row>40</xdr:row>
      <xdr:rowOff>153217</xdr:rowOff>
    </xdr:to>
    <xdr:grpSp>
      <xdr:nvGrpSpPr>
        <xdr:cNvPr id="18466" name="グループ化 18465">
          <a:extLst>
            <a:ext uri="{FF2B5EF4-FFF2-40B4-BE49-F238E27FC236}">
              <a16:creationId xmlns:a16="http://schemas.microsoft.com/office/drawing/2014/main" id="{00000000-0008-0000-0200-000022480000}"/>
            </a:ext>
          </a:extLst>
        </xdr:cNvPr>
        <xdr:cNvGrpSpPr/>
      </xdr:nvGrpSpPr>
      <xdr:grpSpPr>
        <a:xfrm>
          <a:off x="6748697" y="7519828"/>
          <a:ext cx="2573584" cy="906532"/>
          <a:chOff x="7139378" y="5727214"/>
          <a:chExt cx="2517738" cy="909355"/>
        </a:xfrm>
      </xdr:grpSpPr>
      <xdr:sp macro="" textlink="">
        <xdr:nvSpPr>
          <xdr:cNvPr id="18464" name="吹き出し: 角を丸めた四角形 18463">
            <a:extLst>
              <a:ext uri="{FF2B5EF4-FFF2-40B4-BE49-F238E27FC236}">
                <a16:creationId xmlns:a16="http://schemas.microsoft.com/office/drawing/2014/main" id="{00000000-0008-0000-0200-000020480000}"/>
              </a:ext>
            </a:extLst>
          </xdr:cNvPr>
          <xdr:cNvSpPr/>
        </xdr:nvSpPr>
        <xdr:spPr>
          <a:xfrm>
            <a:off x="7139378" y="5727214"/>
            <a:ext cx="2517738" cy="909355"/>
          </a:xfrm>
          <a:prstGeom prst="wedgeRoundRectCallout">
            <a:avLst>
              <a:gd name="adj1" fmla="val -20147"/>
              <a:gd name="adj2" fmla="val 44067"/>
              <a:gd name="adj3" fmla="val 16667"/>
            </a:avLst>
          </a:prstGeom>
          <a:solidFill>
            <a:srgbClr val="D6EDBD"/>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8465" name="テキスト ボックス 18464">
            <a:extLst>
              <a:ext uri="{FF2B5EF4-FFF2-40B4-BE49-F238E27FC236}">
                <a16:creationId xmlns:a16="http://schemas.microsoft.com/office/drawing/2014/main" id="{00000000-0008-0000-0200-000021480000}"/>
              </a:ext>
            </a:extLst>
          </xdr:cNvPr>
          <xdr:cNvSpPr txBox="1"/>
        </xdr:nvSpPr>
        <xdr:spPr>
          <a:xfrm>
            <a:off x="7302644" y="5757782"/>
            <a:ext cx="2244768" cy="864736"/>
          </a:xfrm>
          <a:prstGeom prst="rect">
            <a:avLst/>
          </a:prstGeom>
          <a:solidFill>
            <a:srgbClr val="D6EDBD"/>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rgbClr val="C00000"/>
                </a:solidFill>
              </a:rPr>
              <a:t>Click here </a:t>
            </a:r>
            <a:r>
              <a:rPr kumimoji="1" lang="en-US" altLang="ja-JP" sz="1200"/>
              <a:t>for the URL of the  supervisor selection site. If the link does not open, please check the Graduate School URL.</a:t>
            </a:r>
            <a:endParaRPr kumimoji="1" lang="ja-JP" altLang="en-US" sz="1200"/>
          </a:p>
        </xdr:txBody>
      </xdr:sp>
    </xdr:grpSp>
    <xdr:clientData/>
  </xdr:twoCellAnchor>
  <xdr:twoCellAnchor>
    <xdr:from>
      <xdr:col>28</xdr:col>
      <xdr:colOff>209961</xdr:colOff>
      <xdr:row>41</xdr:row>
      <xdr:rowOff>65331</xdr:rowOff>
    </xdr:from>
    <xdr:to>
      <xdr:col>36</xdr:col>
      <xdr:colOff>895836</xdr:colOff>
      <xdr:row>44</xdr:row>
      <xdr:rowOff>129392</xdr:rowOff>
    </xdr:to>
    <xdr:sp macro="" textlink="">
      <xdr:nvSpPr>
        <xdr:cNvPr id="18459" name="楕円 18458">
          <a:extLst>
            <a:ext uri="{FF2B5EF4-FFF2-40B4-BE49-F238E27FC236}">
              <a16:creationId xmlns:a16="http://schemas.microsoft.com/office/drawing/2014/main" id="{00000000-0008-0000-0200-00001B480000}"/>
            </a:ext>
          </a:extLst>
        </xdr:cNvPr>
        <xdr:cNvSpPr/>
      </xdr:nvSpPr>
      <xdr:spPr>
        <a:xfrm>
          <a:off x="6563696" y="8469743"/>
          <a:ext cx="2221081" cy="669178"/>
        </a:xfrm>
        <a:prstGeom prst="ellipse">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115869</xdr:colOff>
      <xdr:row>39</xdr:row>
      <xdr:rowOff>187326</xdr:rowOff>
    </xdr:from>
    <xdr:to>
      <xdr:col>19</xdr:col>
      <xdr:colOff>8667</xdr:colOff>
      <xdr:row>43</xdr:row>
      <xdr:rowOff>13111</xdr:rowOff>
    </xdr:to>
    <xdr:sp macro="" textlink="">
      <xdr:nvSpPr>
        <xdr:cNvPr id="18468" name="楕円 18467">
          <a:extLst>
            <a:ext uri="{FF2B5EF4-FFF2-40B4-BE49-F238E27FC236}">
              <a16:creationId xmlns:a16="http://schemas.microsoft.com/office/drawing/2014/main" id="{00000000-0008-0000-0200-000024480000}"/>
            </a:ext>
          </a:extLst>
        </xdr:cNvPr>
        <xdr:cNvSpPr/>
      </xdr:nvSpPr>
      <xdr:spPr>
        <a:xfrm>
          <a:off x="2020869" y="8188326"/>
          <a:ext cx="2324474" cy="632609"/>
        </a:xfrm>
        <a:prstGeom prst="ellipse">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164279</xdr:colOff>
      <xdr:row>50</xdr:row>
      <xdr:rowOff>26893</xdr:rowOff>
    </xdr:from>
    <xdr:to>
      <xdr:col>14</xdr:col>
      <xdr:colOff>98611</xdr:colOff>
      <xdr:row>55</xdr:row>
      <xdr:rowOff>53640</xdr:rowOff>
    </xdr:to>
    <xdr:grpSp>
      <xdr:nvGrpSpPr>
        <xdr:cNvPr id="18469" name="グループ化 18468">
          <a:extLst>
            <a:ext uri="{FF2B5EF4-FFF2-40B4-BE49-F238E27FC236}">
              <a16:creationId xmlns:a16="http://schemas.microsoft.com/office/drawing/2014/main" id="{00000000-0008-0000-0200-000025480000}"/>
            </a:ext>
          </a:extLst>
        </xdr:cNvPr>
        <xdr:cNvGrpSpPr/>
      </xdr:nvGrpSpPr>
      <xdr:grpSpPr>
        <a:xfrm>
          <a:off x="436422" y="10332036"/>
          <a:ext cx="3163760" cy="1387461"/>
          <a:chOff x="918644" y="1988490"/>
          <a:chExt cx="2620375" cy="1400623"/>
        </a:xfrm>
      </xdr:grpSpPr>
      <xdr:sp macro="" textlink="">
        <xdr:nvSpPr>
          <xdr:cNvPr id="18470" name="吹き出し: 角を丸めた四角形 18469">
            <a:extLst>
              <a:ext uri="{FF2B5EF4-FFF2-40B4-BE49-F238E27FC236}">
                <a16:creationId xmlns:a16="http://schemas.microsoft.com/office/drawing/2014/main" id="{00000000-0008-0000-0200-000026480000}"/>
              </a:ext>
            </a:extLst>
          </xdr:cNvPr>
          <xdr:cNvSpPr/>
        </xdr:nvSpPr>
        <xdr:spPr>
          <a:xfrm>
            <a:off x="918644" y="1988490"/>
            <a:ext cx="2620375" cy="1400623"/>
          </a:xfrm>
          <a:prstGeom prst="wedgeRoundRectCallout">
            <a:avLst>
              <a:gd name="adj1" fmla="val -22028"/>
              <a:gd name="adj2" fmla="val 108039"/>
              <a:gd name="adj3" fmla="val 16667"/>
            </a:avLst>
          </a:prstGeom>
          <a:solidFill>
            <a:srgbClr val="D6EDBD"/>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8471" name="テキスト ボックス 18470">
            <a:extLst>
              <a:ext uri="{FF2B5EF4-FFF2-40B4-BE49-F238E27FC236}">
                <a16:creationId xmlns:a16="http://schemas.microsoft.com/office/drawing/2014/main" id="{00000000-0008-0000-0200-000027480000}"/>
              </a:ext>
            </a:extLst>
          </xdr:cNvPr>
          <xdr:cNvSpPr txBox="1"/>
        </xdr:nvSpPr>
        <xdr:spPr>
          <a:xfrm>
            <a:off x="1110546" y="2045471"/>
            <a:ext cx="2350642" cy="1307873"/>
          </a:xfrm>
          <a:prstGeom prst="rect">
            <a:avLst/>
          </a:prstGeom>
          <a:solidFill>
            <a:srgbClr val="D6EDBD"/>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500"/>
              <a:t>If your research does not Correlate the university's research, you will receive a warning, so please double-check your application.</a:t>
            </a:r>
            <a:endParaRPr kumimoji="1" lang="ja-JP" altLang="en-US" sz="1500"/>
          </a:p>
        </xdr:txBody>
      </xdr:sp>
    </xdr:grpSp>
    <xdr:clientData/>
  </xdr:twoCellAnchor>
  <xdr:twoCellAnchor>
    <xdr:from>
      <xdr:col>14</xdr:col>
      <xdr:colOff>110762</xdr:colOff>
      <xdr:row>4</xdr:row>
      <xdr:rowOff>167097</xdr:rowOff>
    </xdr:from>
    <xdr:to>
      <xdr:col>23</xdr:col>
      <xdr:colOff>36465</xdr:colOff>
      <xdr:row>16</xdr:row>
      <xdr:rowOff>159479</xdr:rowOff>
    </xdr:to>
    <xdr:grpSp>
      <xdr:nvGrpSpPr>
        <xdr:cNvPr id="15" name="グループ化 14">
          <a:extLst>
            <a:ext uri="{FF2B5EF4-FFF2-40B4-BE49-F238E27FC236}">
              <a16:creationId xmlns:a16="http://schemas.microsoft.com/office/drawing/2014/main" id="{00000000-0008-0000-0200-00000F000000}"/>
            </a:ext>
          </a:extLst>
        </xdr:cNvPr>
        <xdr:cNvGrpSpPr/>
      </xdr:nvGrpSpPr>
      <xdr:grpSpPr>
        <a:xfrm>
          <a:off x="3612333" y="783954"/>
          <a:ext cx="1794418" cy="2477954"/>
          <a:chOff x="3571879" y="908684"/>
          <a:chExt cx="1748786" cy="2444116"/>
        </a:xfrm>
      </xdr:grpSpPr>
      <xdr:grpSp>
        <xdr:nvGrpSpPr>
          <xdr:cNvPr id="16" name="グループ化 15">
            <a:extLst>
              <a:ext uri="{FF2B5EF4-FFF2-40B4-BE49-F238E27FC236}">
                <a16:creationId xmlns:a16="http://schemas.microsoft.com/office/drawing/2014/main" id="{00000000-0008-0000-0200-000010000000}"/>
              </a:ext>
            </a:extLst>
          </xdr:cNvPr>
          <xdr:cNvGrpSpPr/>
        </xdr:nvGrpSpPr>
        <xdr:grpSpPr>
          <a:xfrm>
            <a:off x="3571879" y="908684"/>
            <a:ext cx="1748786" cy="2444116"/>
            <a:chOff x="3503833" y="1048956"/>
            <a:chExt cx="1252795" cy="1766496"/>
          </a:xfrm>
        </xdr:grpSpPr>
        <xdr:sp macro="" textlink="">
          <xdr:nvSpPr>
            <xdr:cNvPr id="18" name="吹き出し: 角を丸めた四角形 17">
              <a:extLst>
                <a:ext uri="{FF2B5EF4-FFF2-40B4-BE49-F238E27FC236}">
                  <a16:creationId xmlns:a16="http://schemas.microsoft.com/office/drawing/2014/main" id="{00000000-0008-0000-0200-000012000000}"/>
                </a:ext>
              </a:extLst>
            </xdr:cNvPr>
            <xdr:cNvSpPr/>
          </xdr:nvSpPr>
          <xdr:spPr>
            <a:xfrm>
              <a:off x="3503833" y="1048956"/>
              <a:ext cx="1252795" cy="1766496"/>
            </a:xfrm>
            <a:prstGeom prst="wedgeRoundRectCallout">
              <a:avLst>
                <a:gd name="adj1" fmla="val -49771"/>
                <a:gd name="adj2" fmla="val 62428"/>
                <a:gd name="adj3" fmla="val 16667"/>
              </a:avLst>
            </a:prstGeom>
            <a:solidFill>
              <a:schemeClr val="bg1"/>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pic>
          <xdr:nvPicPr>
            <xdr:cNvPr id="19" name="図 18">
              <a:extLst>
                <a:ext uri="{FF2B5EF4-FFF2-40B4-BE49-F238E27FC236}">
                  <a16:creationId xmlns:a16="http://schemas.microsoft.com/office/drawing/2014/main" id="{00000000-0008-0000-0200-000013000000}"/>
                </a:ext>
              </a:extLst>
            </xdr:cNvPr>
            <xdr:cNvPicPr>
              <a:picLocks noChangeAspect="1"/>
            </xdr:cNvPicPr>
          </xdr:nvPicPr>
          <xdr:blipFill>
            <a:blip xmlns:r="http://schemas.openxmlformats.org/officeDocument/2006/relationships" r:embed="rId2"/>
            <a:stretch>
              <a:fillRect/>
            </a:stretch>
          </xdr:blipFill>
          <xdr:spPr>
            <a:xfrm>
              <a:off x="3625895" y="1489571"/>
              <a:ext cx="1003071" cy="256247"/>
            </a:xfrm>
            <a:prstGeom prst="rect">
              <a:avLst/>
            </a:prstGeom>
            <a:ln>
              <a:solidFill>
                <a:schemeClr val="tx1"/>
              </a:solidFill>
            </a:ln>
          </xdr:spPr>
        </xdr:pic>
        <xdr:pic>
          <xdr:nvPicPr>
            <xdr:cNvPr id="20" name="図 19">
              <a:extLst>
                <a:ext uri="{FF2B5EF4-FFF2-40B4-BE49-F238E27FC236}">
                  <a16:creationId xmlns:a16="http://schemas.microsoft.com/office/drawing/2014/main" id="{00000000-0008-0000-0200-000014000000}"/>
                </a:ext>
              </a:extLst>
            </xdr:cNvPr>
            <xdr:cNvPicPr>
              <a:picLocks noChangeAspect="1"/>
            </xdr:cNvPicPr>
          </xdr:nvPicPr>
          <xdr:blipFill>
            <a:blip xmlns:r="http://schemas.openxmlformats.org/officeDocument/2006/relationships" r:embed="rId3"/>
            <a:stretch>
              <a:fillRect/>
            </a:stretch>
          </xdr:blipFill>
          <xdr:spPr>
            <a:xfrm>
              <a:off x="3657150" y="1861432"/>
              <a:ext cx="917690" cy="837062"/>
            </a:xfrm>
            <a:prstGeom prst="rect">
              <a:avLst/>
            </a:prstGeom>
          </xdr:spPr>
        </xdr:pic>
      </xdr:grpSp>
      <xdr:sp macro="" textlink="">
        <xdr:nvSpPr>
          <xdr:cNvPr id="17" name="テキスト ボックス 16">
            <a:extLst>
              <a:ext uri="{FF2B5EF4-FFF2-40B4-BE49-F238E27FC236}">
                <a16:creationId xmlns:a16="http://schemas.microsoft.com/office/drawing/2014/main" id="{00000000-0008-0000-0200-000011000000}"/>
              </a:ext>
            </a:extLst>
          </xdr:cNvPr>
          <xdr:cNvSpPr txBox="1"/>
        </xdr:nvSpPr>
        <xdr:spPr>
          <a:xfrm>
            <a:off x="3665219" y="1047963"/>
            <a:ext cx="1630681" cy="4574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Please check the tub of</a:t>
            </a:r>
          </a:p>
          <a:p>
            <a:r>
              <a:rPr kumimoji="1" lang="en-US" altLang="ja-JP" sz="1100"/>
              <a:t> " List of research fields"</a:t>
            </a:r>
            <a:endParaRPr kumimoji="1" lang="ja-JP" altLang="en-US" sz="1100"/>
          </a:p>
        </xdr:txBody>
      </xdr:sp>
    </xdr:grpSp>
    <xdr:clientData/>
  </xdr:twoCellAnchor>
  <xdr:twoCellAnchor>
    <xdr:from>
      <xdr:col>5</xdr:col>
      <xdr:colOff>906839</xdr:colOff>
      <xdr:row>67</xdr:row>
      <xdr:rowOff>123732</xdr:rowOff>
    </xdr:from>
    <xdr:to>
      <xdr:col>23</xdr:col>
      <xdr:colOff>18113</xdr:colOff>
      <xdr:row>74</xdr:row>
      <xdr:rowOff>36093</xdr:rowOff>
    </xdr:to>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1777696" y="14257018"/>
          <a:ext cx="3610703" cy="1254932"/>
          <a:chOff x="2411591" y="12453690"/>
          <a:chExt cx="3446812" cy="1649056"/>
        </a:xfrm>
      </xdr:grpSpPr>
      <xdr:sp macro="" textlink="">
        <xdr:nvSpPr>
          <xdr:cNvPr id="7" name="吹き出し: 角を丸めた四角形 6">
            <a:extLst>
              <a:ext uri="{FF2B5EF4-FFF2-40B4-BE49-F238E27FC236}">
                <a16:creationId xmlns:a16="http://schemas.microsoft.com/office/drawing/2014/main" id="{00000000-0008-0000-0200-000007000000}"/>
              </a:ext>
            </a:extLst>
          </xdr:cNvPr>
          <xdr:cNvSpPr/>
        </xdr:nvSpPr>
        <xdr:spPr>
          <a:xfrm>
            <a:off x="2411591" y="12453690"/>
            <a:ext cx="3446812" cy="1649056"/>
          </a:xfrm>
          <a:prstGeom prst="wedgeRoundRectCallout">
            <a:avLst>
              <a:gd name="adj1" fmla="val -21132"/>
              <a:gd name="adj2" fmla="val 78228"/>
              <a:gd name="adj3" fmla="val 16667"/>
            </a:avLst>
          </a:prstGeom>
          <a:solidFill>
            <a:srgbClr val="D6EDBD"/>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2577162" y="12605175"/>
            <a:ext cx="3182912" cy="1409900"/>
          </a:xfrm>
          <a:prstGeom prst="rect">
            <a:avLst/>
          </a:prstGeom>
          <a:solidFill>
            <a:srgbClr val="D6EDBD"/>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500" b="1"/>
              <a:t>Need to be varified</a:t>
            </a:r>
            <a:r>
              <a:rPr kumimoji="1" lang="ja-JP" altLang="en-US" sz="1500"/>
              <a:t>：</a:t>
            </a:r>
            <a:r>
              <a:rPr kumimoji="1" lang="en-US" altLang="ja-JP" sz="1500"/>
              <a:t>Since the university does not specify a research field code, please check the university's website carefully to make sure that your research matches. 	</a:t>
            </a:r>
            <a:endParaRPr kumimoji="1" lang="ja-JP" altLang="en-US" sz="1500"/>
          </a:p>
        </xdr:txBody>
      </xdr:sp>
    </xdr:grpSp>
    <xdr:clientData/>
  </xdr:twoCellAnchor>
  <xdr:twoCellAnchor editAs="oneCell">
    <xdr:from>
      <xdr:col>0</xdr:col>
      <xdr:colOff>28575</xdr:colOff>
      <xdr:row>0</xdr:row>
      <xdr:rowOff>0</xdr:rowOff>
    </xdr:from>
    <xdr:to>
      <xdr:col>4</xdr:col>
      <xdr:colOff>115047</xdr:colOff>
      <xdr:row>4</xdr:row>
      <xdr:rowOff>53975</xdr:rowOff>
    </xdr:to>
    <xdr:pic>
      <xdr:nvPicPr>
        <xdr:cNvPr id="21" name="図 20" descr="新ロゴ英語カラー背景白（低解像度）">
          <a:extLst>
            <a:ext uri="{FF2B5EF4-FFF2-40B4-BE49-F238E27FC236}">
              <a16:creationId xmlns:a16="http://schemas.microsoft.com/office/drawing/2014/main" id="{8FBD3DBE-59D7-4973-9672-BE017764DAB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5400" y="0"/>
          <a:ext cx="765922" cy="673100"/>
        </a:xfrm>
        <a:prstGeom prst="rect">
          <a:avLst/>
        </a:prstGeom>
        <a:noFill/>
        <a:ln>
          <a:noFill/>
        </a:ln>
      </xdr:spPr>
    </xdr:pic>
    <xdr:clientData/>
  </xdr:twoCellAnchor>
  <xdr:twoCellAnchor>
    <xdr:from>
      <xdr:col>8</xdr:col>
      <xdr:colOff>84818</xdr:colOff>
      <xdr:row>29</xdr:row>
      <xdr:rowOff>129642</xdr:rowOff>
    </xdr:from>
    <xdr:to>
      <xdr:col>17</xdr:col>
      <xdr:colOff>122881</xdr:colOff>
      <xdr:row>32</xdr:row>
      <xdr:rowOff>89039</xdr:rowOff>
    </xdr:to>
    <xdr:grpSp>
      <xdr:nvGrpSpPr>
        <xdr:cNvPr id="26" name="グループ化 25">
          <a:extLst>
            <a:ext uri="{FF2B5EF4-FFF2-40B4-BE49-F238E27FC236}">
              <a16:creationId xmlns:a16="http://schemas.microsoft.com/office/drawing/2014/main" id="{97DD312A-4269-3F54-C686-01261BA6CC67}"/>
            </a:ext>
          </a:extLst>
        </xdr:cNvPr>
        <xdr:cNvGrpSpPr/>
      </xdr:nvGrpSpPr>
      <xdr:grpSpPr>
        <a:xfrm>
          <a:off x="2388961" y="5862785"/>
          <a:ext cx="1834206" cy="594397"/>
          <a:chOff x="2334959" y="5947736"/>
          <a:chExt cx="1714463" cy="613821"/>
        </a:xfrm>
      </xdr:grpSpPr>
      <xdr:sp macro="" textlink="">
        <xdr:nvSpPr>
          <xdr:cNvPr id="12" name="吹き出し: 角を丸めた四角形 11">
            <a:extLst>
              <a:ext uri="{FF2B5EF4-FFF2-40B4-BE49-F238E27FC236}">
                <a16:creationId xmlns:a16="http://schemas.microsoft.com/office/drawing/2014/main" id="{00000000-0008-0000-0200-00000C000000}"/>
              </a:ext>
            </a:extLst>
          </xdr:cNvPr>
          <xdr:cNvSpPr/>
        </xdr:nvSpPr>
        <xdr:spPr>
          <a:xfrm>
            <a:off x="2334959" y="5947736"/>
            <a:ext cx="1714463" cy="613821"/>
          </a:xfrm>
          <a:prstGeom prst="wedgeRoundRectCallout">
            <a:avLst>
              <a:gd name="adj1" fmla="val -37030"/>
              <a:gd name="adj2" fmla="val 73250"/>
              <a:gd name="adj3" fmla="val 16667"/>
            </a:avLst>
          </a:prstGeom>
          <a:solidFill>
            <a:schemeClr val="bg1"/>
          </a:solidFill>
          <a:ln w="38100">
            <a:solidFill>
              <a:srgbClr val="00206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pic>
        <xdr:nvPicPr>
          <xdr:cNvPr id="25" name="図 24">
            <a:extLst>
              <a:ext uri="{FF2B5EF4-FFF2-40B4-BE49-F238E27FC236}">
                <a16:creationId xmlns:a16="http://schemas.microsoft.com/office/drawing/2014/main" id="{4F0784A3-D48D-0A6D-8E6F-C36B825861DF}"/>
              </a:ext>
            </a:extLst>
          </xdr:cNvPr>
          <xdr:cNvPicPr>
            <a:picLocks noChangeAspect="1"/>
          </xdr:cNvPicPr>
        </xdr:nvPicPr>
        <xdr:blipFill>
          <a:blip xmlns:r="http://schemas.openxmlformats.org/officeDocument/2006/relationships" r:embed="rId4"/>
          <a:stretch>
            <a:fillRect/>
          </a:stretch>
        </xdr:blipFill>
        <xdr:spPr>
          <a:xfrm>
            <a:off x="2433572" y="6167718"/>
            <a:ext cx="1550616" cy="138174"/>
          </a:xfrm>
          <a:prstGeom prst="rect">
            <a:avLst/>
          </a:prstGeom>
        </xdr:spPr>
      </xdr:pic>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17780</xdr:colOff>
      <xdr:row>3</xdr:row>
      <xdr:rowOff>20784</xdr:rowOff>
    </xdr:to>
    <xdr:pic>
      <xdr:nvPicPr>
        <xdr:cNvPr id="2" name="図 1" descr="新ロゴ英語カラー背景白（低解像度）">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8350" cy="624669"/>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jica365-my.sharepoint.com/personal/onedrive-domstrpartdept_jica_go_jp/Documents/240_&#22269;&#20869;&#20107;&#26989;&#37096;/2_&#37096;&#20869;&#20840;&#21729;/400_&#22823;&#23398;&#36899;&#25658;&#35506;/00_&#35506;&#23554;&#29992;/&#25903;&#25588;&#12518;&#12491;&#12483;&#12488;/08.%202026&#24180;&#24230;&#21463;&#20837;/00.%20DB&#12289;&#12450;&#12503;&#12522;&#12465;&#12540;&#12471;&#12519;&#12531;&#12501;&#12457;&#12540;&#12512;&#65288;AF&#65289;/&#20316;&#26989;&#20013;/&#12304;&#20316;&#25104;&#20013;&#12305;SDGs%20Global%20Leader%20_Application%20Form&#65288;2026&#65289;_0704.xlsx" TargetMode="External"/><Relationship Id="rId2" Type="http://schemas.microsoft.com/office/2019/04/relationships/externalLinkLongPath" Target="https://jica365-my.sharepoint.com/personal/onedrive-domstrpartdept_jica_go_jp/Documents/240_&#22269;&#20869;&#20107;&#26989;&#37096;/2_&#37096;&#20869;&#20840;&#21729;/400_&#22823;&#23398;&#36899;&#25658;&#35506;/00_&#35506;&#23554;&#29992;/&#25903;&#25588;&#12518;&#12491;&#12483;&#12488;/08.%202026&#24180;&#24230;&#21463;&#20837;/00.%20DB&#12289;&#12450;&#12503;&#12522;&#12465;&#12540;&#12471;&#12519;&#12531;&#12501;&#12457;&#12540;&#12512;&#65288;AF&#65289;/&#20316;&#26989;&#20013;/&#12304;&#20316;&#25104;&#20013;&#12305;SDGs%20Global%20Leader%20_Application%20Form&#65288;2026&#65289;_0704.xlsx?1AB78FE1" TargetMode="External"/><Relationship Id="rId1" Type="http://schemas.openxmlformats.org/officeDocument/2006/relationships/externalLinkPath" Target="file:///1AB78FE1/&#12304;&#20316;&#25104;&#20013;&#12305;SDGs%20Global%20Leader%20_Application%20Form&#65288;2026&#65289;_070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a19745/Downloads/06.Human%20Resources%20Development%20on%20Public%20International%20Law_Application%20Form&#65288;2025&#65289;%20(1).xlsx" TargetMode="External"/><Relationship Id="rId1" Type="http://schemas.openxmlformats.org/officeDocument/2006/relationships/externalLinkPath" Target="https://jica365-my.sharepoint.com/Users/a19745/Downloads/06.Human%20Resources%20Development%20on%20Public%20International%20Law_Application%20Form&#65288;2025&#65289;%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Cover"/>
      <sheetName val="Application Form"/>
      <sheetName val="Annex.1　DeclarationDesired"/>
      <sheetName val="(Example)DeclarationDesired"/>
      <sheetName val="Annex.3 Medical History"/>
      <sheetName val="Graduate School Code_FY2026"/>
      <sheetName val="List of research fields "/>
      <sheetName val="DB"/>
      <sheetName val="List"/>
      <sheetName val="【作成中】SDGs Global Leader _Applic"/>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pplication Form"/>
      <sheetName val="Annex.1　DeclarationDesired"/>
      <sheetName val="(Example)DeclarationDesired"/>
      <sheetName val="Annex.3 Medical History"/>
      <sheetName val="Graduate School Code_FY2025"/>
      <sheetName val="List of research fields "/>
      <sheetName val="DB"/>
      <sheetName val="List"/>
    </sheetNames>
    <sheetDataSet>
      <sheetData sheetId="0"/>
      <sheetData sheetId="1"/>
      <sheetData sheetId="2"/>
      <sheetData sheetId="3"/>
      <sheetData sheetId="4"/>
      <sheetData sheetId="5"/>
      <sheetData sheetId="6"/>
      <sheetData sheetId="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A1565DB-8989-4747-B64F-2B0E8ACD455A}" name="テーブル1" displayName="テーブル1" ref="Q1:Q4" totalsRowShown="0" headerRowDxfId="359" dataDxfId="358">
  <autoFilter ref="Q1:Q4" xr:uid="{8A1565DB-8989-4747-B64F-2B0E8ACD455A}"/>
  <tableColumns count="1">
    <tableColumn id="1" xr3:uid="{5CFC9D61-013C-4F12-9AFD-F58C0F5C80D4}" name="Ministry / Government Institution" dataDxfId="357"/>
  </tableColumns>
  <tableStyleInfo name="TableStyleMedium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D112A72-ED2F-4687-A097-B76702A7335A}" name="テーブル2" displayName="テーブル2" ref="R1:R2" totalsRowShown="0" headerRowDxfId="356" dataDxfId="355">
  <autoFilter ref="R1:R2" xr:uid="{4D112A72-ED2F-4687-A097-B76702A7335A}"/>
  <tableColumns count="1">
    <tableColumn id="1" xr3:uid="{99E0270B-0879-4BA7-8C41-4D6900ADC40A}" name="Higher Education and TVET" dataDxfId="354"/>
  </tableColumns>
  <tableStyleInfo name="TableStyleMedium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4A33DB9-D8C5-4F7B-A493-E2F38898FF83}" name="テーブル4" displayName="テーブル4" ref="T1:T6" totalsRowShown="0" headerRowDxfId="353" dataDxfId="352">
  <autoFilter ref="T1:T6" xr:uid="{94A33DB9-D8C5-4F7B-A493-E2F38898FF83}"/>
  <tableColumns count="1">
    <tableColumn id="1" xr3:uid="{5B24E15E-6961-4A60-B02F-880C77F5356D}" name="Others" dataDxfId="351"/>
  </tableColumns>
  <tableStyleInfo name="TableStyleMedium4"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BFDE6BA-B054-4144-B149-3E30E08F0EFF}" name="テーブル3" displayName="テーブル3" ref="S1:S2" totalsRowShown="0" headerRowDxfId="350" dataDxfId="349">
  <autoFilter ref="S1:S2" xr:uid="{FBFDE6BA-B054-4144-B149-3E30E08F0EFF}"/>
  <tableColumns count="1">
    <tableColumn id="1" xr3:uid="{7676BE13-77FE-4588-8072-20F48FA10D32}" name="Private Sector" dataDxfId="348"/>
  </tableColumns>
  <tableStyleInfo name="TableStyleMedium4"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envr.tsukuba.ac.jp/eng/" TargetMode="Externa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6.bin"/><Relationship Id="rId5" Type="http://schemas.openxmlformats.org/officeDocument/2006/relationships/table" Target="../tables/table4.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EC134-D8DB-4CB7-99C6-E74008627D36}">
  <sheetPr>
    <tabColor rgb="FFFFC000"/>
  </sheetPr>
  <dimension ref="A1:AJ110"/>
  <sheetViews>
    <sheetView showZeros="0" showRuler="0" view="pageBreakPreview" topLeftCell="A103" zoomScale="120" zoomScaleNormal="130" zoomScaleSheetLayoutView="120" zoomScalePageLayoutView="93" workbookViewId="0">
      <selection activeCell="AH20" sqref="AH20"/>
    </sheetView>
  </sheetViews>
  <sheetFormatPr baseColWidth="10" defaultColWidth="2.5" defaultRowHeight="15" customHeight="1"/>
  <cols>
    <col min="1" max="1" width="1.1640625" style="6" customWidth="1"/>
    <col min="2" max="7" width="2.5" style="6"/>
    <col min="8" max="8" width="2.5" style="128"/>
    <col min="9" max="10" width="2.5" style="6"/>
    <col min="11" max="11" width="4.5" style="6" customWidth="1"/>
    <col min="12" max="24" width="2.5" style="6"/>
    <col min="25" max="25" width="4.1640625" style="6" customWidth="1"/>
    <col min="26" max="27" width="2.5" style="6"/>
    <col min="28" max="35" width="2.5" style="6" customWidth="1"/>
    <col min="36" max="36" width="5.1640625" style="6" customWidth="1"/>
    <col min="37" max="40" width="2.5" style="6"/>
    <col min="41" max="41" width="6.5" style="6" bestFit="1" customWidth="1"/>
    <col min="42" max="16384" width="2.5" style="6"/>
  </cols>
  <sheetData>
    <row r="1" spans="1:36" ht="15" customHeight="1">
      <c r="AJ1" s="92"/>
    </row>
    <row r="3" spans="1:36" ht="28.25" customHeight="1">
      <c r="B3" s="170" t="s">
        <v>0</v>
      </c>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0"/>
      <c r="AJ3" s="62"/>
    </row>
    <row r="4" spans="1:36" ht="44.25" customHeight="1">
      <c r="B4" s="171" t="s">
        <v>1</v>
      </c>
      <c r="C4" s="171"/>
      <c r="D4" s="171"/>
      <c r="E4" s="171"/>
      <c r="F4" s="171"/>
      <c r="G4" s="171"/>
      <c r="H4" s="171"/>
      <c r="I4" s="171"/>
      <c r="J4" s="171"/>
      <c r="K4" s="171"/>
      <c r="L4" s="171"/>
      <c r="M4" s="171"/>
      <c r="N4" s="171"/>
      <c r="O4" s="171"/>
      <c r="P4" s="171"/>
      <c r="Q4" s="171"/>
      <c r="R4" s="171"/>
      <c r="S4" s="171"/>
      <c r="T4" s="171"/>
      <c r="U4" s="171"/>
      <c r="V4" s="171"/>
      <c r="W4" s="171"/>
      <c r="X4" s="171"/>
      <c r="Y4" s="171"/>
      <c r="Z4" s="171"/>
      <c r="AA4" s="171"/>
      <c r="AB4" s="171"/>
      <c r="AC4" s="171"/>
      <c r="AD4" s="171"/>
      <c r="AE4" s="171"/>
      <c r="AF4" s="171"/>
      <c r="AG4" s="171"/>
      <c r="AH4" s="171"/>
      <c r="AI4" s="171"/>
      <c r="AJ4" s="62"/>
    </row>
    <row r="5" spans="1:36" ht="28.25" customHeight="1">
      <c r="B5" s="172" t="s">
        <v>2</v>
      </c>
      <c r="C5" s="172"/>
      <c r="D5" s="172"/>
      <c r="E5" s="172"/>
      <c r="F5" s="172"/>
      <c r="G5" s="172"/>
      <c r="H5" s="172"/>
      <c r="I5" s="172"/>
      <c r="J5" s="172"/>
      <c r="K5" s="172"/>
      <c r="L5" s="172"/>
      <c r="M5" s="172"/>
      <c r="N5" s="172"/>
      <c r="O5" s="172"/>
      <c r="P5" s="172"/>
      <c r="Q5" s="172"/>
      <c r="R5" s="172"/>
      <c r="S5" s="172"/>
      <c r="T5" s="172"/>
      <c r="U5" s="172"/>
      <c r="V5" s="172"/>
      <c r="W5" s="172"/>
      <c r="X5" s="172"/>
      <c r="Y5" s="172"/>
      <c r="Z5" s="172"/>
      <c r="AA5" s="172"/>
      <c r="AB5" s="172"/>
      <c r="AC5" s="172"/>
      <c r="AD5" s="172"/>
      <c r="AE5" s="172"/>
      <c r="AF5" s="172"/>
      <c r="AG5" s="172"/>
      <c r="AH5" s="172"/>
      <c r="AI5" s="172"/>
      <c r="AJ5" s="62"/>
    </row>
    <row r="6" spans="1:36" ht="13">
      <c r="A6" s="173" t="s">
        <v>3</v>
      </c>
      <c r="B6" s="173"/>
      <c r="C6" s="173"/>
      <c r="D6" s="173"/>
      <c r="E6" s="173"/>
      <c r="F6" s="173"/>
      <c r="G6" s="173"/>
      <c r="H6" s="173"/>
      <c r="I6" s="173"/>
      <c r="J6" s="173"/>
      <c r="K6" s="173"/>
      <c r="L6" s="173"/>
      <c r="M6" s="173"/>
      <c r="N6" s="173"/>
      <c r="O6" s="173"/>
      <c r="P6" s="173"/>
      <c r="Q6" s="173"/>
      <c r="R6" s="173"/>
      <c r="S6" s="173"/>
      <c r="T6" s="173"/>
      <c r="U6" s="173"/>
      <c r="V6" s="173"/>
      <c r="W6" s="173"/>
      <c r="X6" s="173"/>
      <c r="Y6" s="173"/>
      <c r="Z6" s="173"/>
      <c r="AA6" s="173"/>
      <c r="AB6" s="173"/>
      <c r="AC6" s="173"/>
      <c r="AD6" s="173"/>
      <c r="AE6" s="173"/>
      <c r="AF6" s="173"/>
      <c r="AG6" s="173"/>
      <c r="AH6" s="173"/>
      <c r="AI6" s="173"/>
      <c r="AJ6" s="173"/>
    </row>
    <row r="7" spans="1:36" ht="15" customHeight="1">
      <c r="B7" s="169" t="s">
        <v>4</v>
      </c>
      <c r="C7" s="169"/>
      <c r="D7" s="169"/>
      <c r="E7" s="169"/>
      <c r="F7" s="169"/>
      <c r="G7" s="169"/>
      <c r="H7" s="169"/>
      <c r="I7" s="169"/>
      <c r="J7" s="169"/>
      <c r="K7" s="169"/>
      <c r="L7" s="169"/>
      <c r="M7" s="169"/>
      <c r="N7" s="169"/>
      <c r="O7" s="169"/>
      <c r="P7" s="169"/>
      <c r="Q7" s="169"/>
      <c r="R7" s="169"/>
      <c r="S7" s="169"/>
      <c r="T7" s="169"/>
      <c r="U7" s="169"/>
      <c r="V7" s="169"/>
      <c r="W7" s="169"/>
      <c r="X7" s="169"/>
      <c r="Y7" s="169"/>
      <c r="Z7" s="169"/>
      <c r="AA7" s="169"/>
      <c r="AB7" s="169"/>
      <c r="AC7" s="169"/>
      <c r="AD7" s="169"/>
      <c r="AE7" s="169"/>
      <c r="AF7" s="169"/>
      <c r="AG7" s="169"/>
      <c r="AH7" s="169"/>
      <c r="AI7" s="169"/>
      <c r="AJ7" s="169"/>
    </row>
    <row r="8" spans="1:36" ht="15" customHeight="1">
      <c r="B8" s="124"/>
      <c r="C8" s="169"/>
      <c r="D8" s="169"/>
      <c r="E8" s="169"/>
      <c r="F8" s="169"/>
      <c r="G8" s="169"/>
      <c r="H8" s="169"/>
      <c r="I8" s="169"/>
      <c r="J8" s="169"/>
      <c r="K8" s="169"/>
      <c r="L8" s="169"/>
      <c r="M8" s="169"/>
      <c r="N8" s="169"/>
      <c r="O8" s="169"/>
      <c r="P8" s="169"/>
      <c r="Q8" s="169"/>
      <c r="R8" s="169"/>
      <c r="S8" s="169"/>
      <c r="T8" s="169"/>
      <c r="U8" s="169"/>
      <c r="V8" s="169"/>
      <c r="W8" s="169"/>
      <c r="X8" s="169"/>
      <c r="Y8" s="169"/>
      <c r="Z8" s="169"/>
      <c r="AA8" s="169"/>
      <c r="AB8" s="169"/>
      <c r="AC8" s="169"/>
      <c r="AD8" s="169"/>
      <c r="AE8" s="169"/>
      <c r="AF8" s="169"/>
      <c r="AG8" s="169"/>
      <c r="AH8" s="169"/>
      <c r="AI8" s="169"/>
      <c r="AJ8" s="169"/>
    </row>
    <row r="9" spans="1:36" s="165" customFormat="1" ht="15" customHeight="1">
      <c r="B9" s="166"/>
      <c r="C9" s="169"/>
      <c r="D9" s="169"/>
      <c r="E9" s="169"/>
      <c r="F9" s="169"/>
      <c r="G9" s="169"/>
      <c r="H9" s="169"/>
      <c r="I9" s="169"/>
      <c r="J9" s="169"/>
      <c r="K9" s="169"/>
      <c r="L9" s="169"/>
      <c r="M9" s="169"/>
      <c r="N9" s="169"/>
      <c r="O9" s="169"/>
      <c r="P9" s="169"/>
      <c r="Q9" s="169"/>
      <c r="R9" s="169"/>
      <c r="S9" s="169"/>
      <c r="T9" s="169"/>
      <c r="U9" s="169"/>
      <c r="V9" s="169"/>
      <c r="W9" s="169"/>
      <c r="X9" s="169"/>
      <c r="Y9" s="169"/>
      <c r="Z9" s="169"/>
      <c r="AA9" s="169"/>
      <c r="AB9" s="169"/>
      <c r="AC9" s="169"/>
      <c r="AD9" s="169"/>
      <c r="AE9" s="169"/>
      <c r="AF9" s="169"/>
      <c r="AG9" s="169"/>
      <c r="AH9" s="169"/>
      <c r="AI9" s="169"/>
      <c r="AJ9" s="169"/>
    </row>
    <row r="10" spans="1:36" ht="15" customHeight="1">
      <c r="AD10" s="12"/>
      <c r="AE10" s="12"/>
      <c r="AF10" s="12"/>
      <c r="AG10" s="12"/>
      <c r="AH10" s="12"/>
      <c r="AI10" s="12"/>
      <c r="AJ10" s="12"/>
    </row>
    <row r="11" spans="1:36" ht="15" customHeight="1" thickBot="1">
      <c r="B11" s="7" t="s">
        <v>6</v>
      </c>
      <c r="AD11" s="12"/>
      <c r="AE11" s="12"/>
      <c r="AF11" s="12"/>
      <c r="AG11" s="12"/>
      <c r="AH11" s="12"/>
      <c r="AI11" s="12"/>
      <c r="AJ11" s="12"/>
    </row>
    <row r="12" spans="1:36" ht="15" customHeight="1" thickBot="1">
      <c r="C12" s="174"/>
      <c r="D12" s="174"/>
      <c r="E12" s="174"/>
      <c r="F12" s="174"/>
      <c r="G12" s="174"/>
      <c r="H12" s="174"/>
      <c r="I12" s="174"/>
      <c r="J12" s="174"/>
      <c r="K12" s="174"/>
      <c r="L12" s="174"/>
      <c r="M12" s="174"/>
      <c r="N12" s="174"/>
      <c r="O12" s="174"/>
      <c r="P12" s="174"/>
      <c r="Q12" s="186"/>
      <c r="R12" s="187"/>
      <c r="S12" s="174"/>
      <c r="T12" s="174"/>
      <c r="U12" s="174" t="s">
        <v>7</v>
      </c>
      <c r="V12" s="174"/>
      <c r="W12" s="174"/>
      <c r="X12" s="174"/>
      <c r="Y12" s="174"/>
      <c r="Z12" s="174"/>
      <c r="AA12" s="174"/>
      <c r="AB12" s="174"/>
      <c r="AD12" s="12"/>
      <c r="AE12" s="12"/>
      <c r="AF12" s="12"/>
      <c r="AG12" s="12"/>
      <c r="AH12" s="12"/>
      <c r="AI12" s="12"/>
      <c r="AJ12" s="12"/>
    </row>
    <row r="13" spans="1:36" ht="15" customHeight="1" thickBot="1">
      <c r="C13" s="174"/>
      <c r="D13" s="174"/>
      <c r="E13" s="174"/>
      <c r="F13" s="174"/>
      <c r="G13" s="174"/>
      <c r="H13" s="174"/>
      <c r="I13" s="174"/>
      <c r="J13" s="174"/>
      <c r="K13" s="174"/>
      <c r="L13" s="174"/>
      <c r="M13" s="174"/>
      <c r="N13" s="174"/>
      <c r="O13" s="174"/>
      <c r="P13" s="174"/>
      <c r="Q13" s="188"/>
      <c r="R13" s="189"/>
      <c r="S13" s="174"/>
      <c r="T13" s="174"/>
      <c r="U13" s="174"/>
      <c r="V13" s="174"/>
      <c r="W13" s="174"/>
      <c r="X13" s="174"/>
      <c r="Y13" s="174"/>
      <c r="Z13" s="174"/>
      <c r="AA13" s="174"/>
      <c r="AB13" s="174"/>
      <c r="AD13" s="12"/>
      <c r="AE13" s="12"/>
      <c r="AF13" s="12"/>
      <c r="AG13" s="12"/>
      <c r="AH13" s="12"/>
      <c r="AI13" s="12"/>
      <c r="AJ13" s="12"/>
    </row>
    <row r="14" spans="1:36" ht="15" customHeight="1">
      <c r="AD14" s="12"/>
      <c r="AE14" s="12"/>
      <c r="AF14" s="12"/>
      <c r="AG14" s="12"/>
      <c r="AH14" s="12"/>
      <c r="AI14" s="12"/>
      <c r="AJ14" s="12"/>
    </row>
    <row r="15" spans="1:36" ht="15" customHeight="1">
      <c r="B15" s="7" t="s">
        <v>8</v>
      </c>
      <c r="AD15" s="12"/>
      <c r="AE15" s="12"/>
      <c r="AF15" s="12"/>
      <c r="AG15" s="12"/>
      <c r="AH15" s="12"/>
      <c r="AI15" s="12"/>
      <c r="AJ15" s="12"/>
    </row>
    <row r="16" spans="1:36" ht="15" customHeight="1">
      <c r="C16" s="179"/>
      <c r="D16" s="180"/>
      <c r="E16" s="180"/>
      <c r="F16" s="180"/>
      <c r="G16" s="180"/>
      <c r="H16" s="180"/>
      <c r="I16" s="180"/>
      <c r="J16" s="180"/>
      <c r="K16" s="180"/>
      <c r="L16" s="180"/>
      <c r="M16" s="180"/>
      <c r="N16" s="180"/>
      <c r="O16" s="180"/>
      <c r="P16" s="180"/>
      <c r="Q16" s="180"/>
      <c r="R16" s="180"/>
      <c r="S16" s="180"/>
      <c r="T16" s="180"/>
      <c r="U16" s="181"/>
      <c r="AD16" s="12"/>
      <c r="AE16" s="12"/>
      <c r="AF16" s="12"/>
      <c r="AG16" s="12"/>
      <c r="AH16" s="12"/>
      <c r="AI16" s="12"/>
      <c r="AJ16" s="12"/>
    </row>
    <row r="17" spans="2:36" ht="15" customHeight="1">
      <c r="C17" s="182"/>
      <c r="D17" s="183"/>
      <c r="E17" s="183"/>
      <c r="F17" s="183"/>
      <c r="G17" s="183"/>
      <c r="H17" s="183"/>
      <c r="I17" s="183"/>
      <c r="J17" s="183"/>
      <c r="K17" s="183"/>
      <c r="L17" s="183"/>
      <c r="M17" s="183"/>
      <c r="N17" s="183"/>
      <c r="O17" s="183"/>
      <c r="P17" s="183"/>
      <c r="Q17" s="183"/>
      <c r="R17" s="183"/>
      <c r="S17" s="183"/>
      <c r="T17" s="183"/>
      <c r="U17" s="184"/>
      <c r="AD17" s="12"/>
      <c r="AE17" s="12"/>
      <c r="AF17" s="12"/>
      <c r="AG17" s="12"/>
      <c r="AH17" s="12"/>
      <c r="AI17" s="12"/>
      <c r="AJ17" s="12"/>
    </row>
    <row r="18" spans="2:36" ht="15" customHeight="1">
      <c r="AD18" s="12"/>
      <c r="AE18" s="12"/>
      <c r="AF18" s="12"/>
      <c r="AG18" s="12"/>
      <c r="AH18" s="12"/>
      <c r="AI18" s="12"/>
      <c r="AJ18" s="12"/>
    </row>
    <row r="19" spans="2:36" ht="15" customHeight="1">
      <c r="B19" s="7" t="s">
        <v>9</v>
      </c>
      <c r="AD19" s="12"/>
      <c r="AE19" s="12"/>
      <c r="AF19" s="12"/>
      <c r="AG19" s="12"/>
      <c r="AH19" s="12"/>
      <c r="AI19" s="12"/>
      <c r="AJ19" s="12"/>
    </row>
    <row r="20" spans="2:36" ht="15" customHeight="1">
      <c r="C20" s="179"/>
      <c r="D20" s="180"/>
      <c r="E20" s="180"/>
      <c r="F20" s="180"/>
      <c r="G20" s="180"/>
      <c r="H20" s="180"/>
      <c r="I20" s="180"/>
      <c r="J20" s="180"/>
      <c r="K20" s="180"/>
      <c r="L20" s="180"/>
      <c r="M20" s="180"/>
      <c r="N20" s="180"/>
      <c r="O20" s="180"/>
      <c r="P20" s="180"/>
      <c r="Q20" s="180"/>
      <c r="R20" s="180"/>
      <c r="S20" s="180"/>
      <c r="T20" s="180"/>
      <c r="U20" s="181"/>
      <c r="AD20" s="12"/>
      <c r="AE20" s="12"/>
      <c r="AF20" s="12"/>
      <c r="AG20" s="12"/>
      <c r="AH20" s="12"/>
      <c r="AI20" s="12"/>
      <c r="AJ20" s="12"/>
    </row>
    <row r="21" spans="2:36" ht="15" customHeight="1">
      <c r="C21" s="182"/>
      <c r="D21" s="183"/>
      <c r="E21" s="183"/>
      <c r="F21" s="183"/>
      <c r="G21" s="183"/>
      <c r="H21" s="183"/>
      <c r="I21" s="183"/>
      <c r="J21" s="183"/>
      <c r="K21" s="183"/>
      <c r="L21" s="183"/>
      <c r="M21" s="183"/>
      <c r="N21" s="183"/>
      <c r="O21" s="183"/>
      <c r="P21" s="183"/>
      <c r="Q21" s="183"/>
      <c r="R21" s="183"/>
      <c r="S21" s="183"/>
      <c r="T21" s="183"/>
      <c r="U21" s="184"/>
      <c r="AD21" s="12"/>
      <c r="AE21" s="12"/>
      <c r="AF21" s="12"/>
      <c r="AG21" s="12"/>
      <c r="AH21" s="12"/>
      <c r="AI21" s="12"/>
      <c r="AJ21" s="12"/>
    </row>
    <row r="22" spans="2:36" ht="15" customHeight="1">
      <c r="AD22" s="12"/>
      <c r="AE22" s="12"/>
      <c r="AF22" s="12"/>
      <c r="AG22" s="12"/>
      <c r="AH22" s="12"/>
      <c r="AI22" s="12"/>
      <c r="AJ22" s="12"/>
    </row>
    <row r="23" spans="2:36" ht="15" customHeight="1">
      <c r="B23" s="7" t="s">
        <v>10</v>
      </c>
      <c r="AD23" s="12"/>
      <c r="AE23" s="12"/>
      <c r="AF23" s="12"/>
      <c r="AG23" s="12"/>
      <c r="AH23" s="12"/>
      <c r="AI23" s="12"/>
      <c r="AJ23" s="12"/>
    </row>
    <row r="24" spans="2:36" ht="22.25" customHeight="1">
      <c r="C24" s="185" t="s">
        <v>11</v>
      </c>
      <c r="D24" s="185"/>
      <c r="E24" s="185"/>
      <c r="F24" s="185"/>
      <c r="G24" s="185"/>
      <c r="H24" s="185"/>
      <c r="I24" s="185"/>
      <c r="J24" s="185"/>
      <c r="K24" s="185"/>
      <c r="L24" s="185"/>
      <c r="M24" s="185"/>
      <c r="N24" s="185"/>
      <c r="O24" s="185"/>
      <c r="P24" s="185"/>
      <c r="Q24" s="185"/>
      <c r="R24" s="185"/>
      <c r="S24" s="185"/>
      <c r="T24" s="185"/>
      <c r="U24" s="185"/>
      <c r="V24" s="185" t="s">
        <v>12</v>
      </c>
      <c r="W24" s="185"/>
      <c r="X24" s="185"/>
      <c r="Y24" s="185"/>
      <c r="Z24" s="185"/>
      <c r="AA24" s="185"/>
      <c r="AB24" s="185"/>
      <c r="AC24" s="185"/>
      <c r="AD24" s="185"/>
      <c r="AE24" s="185"/>
      <c r="AF24" s="185"/>
      <c r="AG24" s="185"/>
      <c r="AH24" s="185"/>
      <c r="AI24" s="185"/>
      <c r="AJ24" s="185"/>
    </row>
    <row r="25" spans="2:36" ht="22.25" customHeight="1">
      <c r="C25" s="185" t="s">
        <v>13</v>
      </c>
      <c r="D25" s="185"/>
      <c r="E25" s="185"/>
      <c r="F25" s="185"/>
      <c r="G25" s="185"/>
      <c r="H25" s="185"/>
      <c r="I25" s="185"/>
      <c r="J25" s="185"/>
      <c r="K25" s="185"/>
      <c r="L25" s="185"/>
      <c r="M25" s="185"/>
      <c r="N25" s="185"/>
      <c r="O25" s="185"/>
      <c r="P25" s="185"/>
      <c r="Q25" s="185"/>
      <c r="R25" s="185"/>
      <c r="S25" s="185"/>
      <c r="T25" s="185"/>
      <c r="U25" s="185"/>
      <c r="V25" s="185" t="s">
        <v>14</v>
      </c>
      <c r="W25" s="185"/>
      <c r="X25" s="185"/>
      <c r="Y25" s="185"/>
      <c r="Z25" s="185"/>
      <c r="AA25" s="185"/>
      <c r="AB25" s="185"/>
      <c r="AC25" s="185"/>
      <c r="AD25" s="185"/>
      <c r="AE25" s="185"/>
      <c r="AF25" s="185"/>
      <c r="AG25" s="185"/>
      <c r="AH25" s="185"/>
      <c r="AI25" s="185"/>
      <c r="AJ25" s="185"/>
    </row>
    <row r="26" spans="2:36" ht="15" customHeight="1">
      <c r="C26" s="190" t="s">
        <v>15</v>
      </c>
      <c r="D26" s="190"/>
      <c r="E26" s="190"/>
      <c r="F26" s="190"/>
      <c r="G26" s="190"/>
      <c r="H26" s="190"/>
      <c r="I26" s="190"/>
      <c r="J26" s="190"/>
      <c r="K26" s="190"/>
      <c r="L26" s="190"/>
      <c r="M26" s="190"/>
      <c r="N26" s="190"/>
      <c r="O26" s="190"/>
      <c r="P26" s="190"/>
      <c r="Q26" s="190"/>
      <c r="R26" s="190"/>
      <c r="S26" s="190"/>
      <c r="T26" s="190"/>
      <c r="U26" s="190"/>
      <c r="V26" s="190"/>
      <c r="W26" s="190"/>
      <c r="X26" s="190"/>
      <c r="Y26" s="190"/>
      <c r="Z26" s="190"/>
      <c r="AA26" s="190"/>
      <c r="AB26" s="190"/>
      <c r="AC26" s="190"/>
      <c r="AD26" s="190"/>
      <c r="AE26" s="190"/>
      <c r="AF26" s="190"/>
      <c r="AG26" s="190"/>
      <c r="AH26" s="190"/>
      <c r="AI26" s="190"/>
      <c r="AJ26" s="190"/>
    </row>
    <row r="27" spans="2:36" ht="15" customHeight="1">
      <c r="C27" s="191"/>
      <c r="D27" s="191"/>
      <c r="E27" s="191"/>
      <c r="F27" s="191"/>
      <c r="G27" s="191"/>
      <c r="H27" s="191"/>
      <c r="I27" s="191"/>
      <c r="J27" s="191"/>
      <c r="K27" s="191"/>
      <c r="L27" s="191"/>
      <c r="M27" s="191"/>
      <c r="N27" s="191"/>
      <c r="O27" s="191"/>
      <c r="P27" s="191"/>
      <c r="Q27" s="191"/>
      <c r="R27" s="191"/>
      <c r="S27" s="191"/>
      <c r="T27" s="191"/>
      <c r="U27" s="191"/>
      <c r="V27" s="191"/>
      <c r="W27" s="191"/>
      <c r="X27" s="191"/>
      <c r="Y27" s="191"/>
      <c r="Z27" s="191"/>
      <c r="AA27" s="191"/>
      <c r="AB27" s="191"/>
      <c r="AC27" s="191"/>
      <c r="AD27" s="191"/>
      <c r="AE27" s="191"/>
      <c r="AF27" s="191"/>
      <c r="AG27" s="191"/>
      <c r="AH27" s="191"/>
      <c r="AI27" s="191"/>
      <c r="AJ27" s="191"/>
    </row>
    <row r="28" spans="2:36" ht="15" customHeight="1" thickBot="1"/>
    <row r="29" spans="2:36" ht="15" customHeight="1">
      <c r="C29" s="192" t="s">
        <v>16</v>
      </c>
      <c r="D29" s="193"/>
      <c r="E29" s="193"/>
      <c r="F29" s="193"/>
      <c r="G29" s="193"/>
      <c r="H29" s="193"/>
      <c r="I29" s="193"/>
      <c r="J29" s="194"/>
      <c r="K29" s="194"/>
      <c r="L29" s="194"/>
      <c r="M29" s="194"/>
      <c r="N29" s="194"/>
      <c r="O29" s="194"/>
      <c r="P29" s="194"/>
      <c r="Q29" s="194"/>
      <c r="R29" s="194"/>
      <c r="S29" s="194"/>
      <c r="T29" s="194"/>
      <c r="U29" s="196" t="s">
        <v>17</v>
      </c>
      <c r="V29" s="196"/>
      <c r="W29" s="196"/>
      <c r="X29" s="196"/>
      <c r="Y29" s="196"/>
      <c r="Z29" s="198"/>
      <c r="AA29" s="198"/>
      <c r="AB29" s="198"/>
      <c r="AC29" s="198"/>
      <c r="AD29" s="198"/>
      <c r="AE29" s="198"/>
      <c r="AF29" s="198"/>
      <c r="AG29" s="198"/>
      <c r="AH29" s="198"/>
      <c r="AI29" s="198"/>
      <c r="AJ29" s="199"/>
    </row>
    <row r="30" spans="2:36" ht="15" customHeight="1">
      <c r="C30" s="175"/>
      <c r="D30" s="176"/>
      <c r="E30" s="176"/>
      <c r="F30" s="176"/>
      <c r="G30" s="176"/>
      <c r="H30" s="176"/>
      <c r="I30" s="176"/>
      <c r="J30" s="195"/>
      <c r="K30" s="195"/>
      <c r="L30" s="195"/>
      <c r="M30" s="195"/>
      <c r="N30" s="195"/>
      <c r="O30" s="195"/>
      <c r="P30" s="195"/>
      <c r="Q30" s="195"/>
      <c r="R30" s="195"/>
      <c r="S30" s="195"/>
      <c r="T30" s="195"/>
      <c r="U30" s="197"/>
      <c r="V30" s="197"/>
      <c r="W30" s="197"/>
      <c r="X30" s="197"/>
      <c r="Y30" s="197"/>
      <c r="Z30" s="177"/>
      <c r="AA30" s="177"/>
      <c r="AB30" s="177"/>
      <c r="AC30" s="177"/>
      <c r="AD30" s="177"/>
      <c r="AE30" s="177"/>
      <c r="AF30" s="177"/>
      <c r="AG30" s="177"/>
      <c r="AH30" s="177"/>
      <c r="AI30" s="177"/>
      <c r="AJ30" s="178"/>
    </row>
    <row r="31" spans="2:36" ht="15" customHeight="1">
      <c r="C31" s="175" t="s">
        <v>18</v>
      </c>
      <c r="D31" s="176"/>
      <c r="E31" s="176"/>
      <c r="F31" s="176"/>
      <c r="G31" s="176"/>
      <c r="H31" s="176"/>
      <c r="I31" s="176"/>
      <c r="J31" s="177"/>
      <c r="K31" s="177"/>
      <c r="L31" s="177"/>
      <c r="M31" s="177"/>
      <c r="N31" s="177"/>
      <c r="O31" s="177"/>
      <c r="P31" s="177"/>
      <c r="Q31" s="177"/>
      <c r="R31" s="177"/>
      <c r="S31" s="177"/>
      <c r="T31" s="177"/>
      <c r="U31" s="177"/>
      <c r="V31" s="177"/>
      <c r="W31" s="177"/>
      <c r="X31" s="177"/>
      <c r="Y31" s="177"/>
      <c r="Z31" s="177"/>
      <c r="AA31" s="177"/>
      <c r="AB31" s="177"/>
      <c r="AC31" s="177"/>
      <c r="AD31" s="177"/>
      <c r="AE31" s="177"/>
      <c r="AF31" s="177"/>
      <c r="AG31" s="177"/>
      <c r="AH31" s="177"/>
      <c r="AI31" s="177"/>
      <c r="AJ31" s="178"/>
    </row>
    <row r="32" spans="2:36" ht="15" customHeight="1">
      <c r="C32" s="175"/>
      <c r="D32" s="176"/>
      <c r="E32" s="176"/>
      <c r="F32" s="176"/>
      <c r="G32" s="176"/>
      <c r="H32" s="176"/>
      <c r="I32" s="176"/>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177"/>
      <c r="AJ32" s="178"/>
    </row>
    <row r="33" spans="3:36" ht="15" customHeight="1">
      <c r="C33" s="218" t="s">
        <v>19</v>
      </c>
      <c r="D33" s="176"/>
      <c r="E33" s="176"/>
      <c r="F33" s="176"/>
      <c r="G33" s="176"/>
      <c r="H33" s="176"/>
      <c r="I33" s="176"/>
      <c r="J33" s="177"/>
      <c r="K33" s="177"/>
      <c r="L33" s="177"/>
      <c r="M33" s="177"/>
      <c r="N33" s="177"/>
      <c r="O33" s="177"/>
      <c r="P33" s="177"/>
      <c r="Q33" s="177"/>
      <c r="R33" s="177"/>
      <c r="S33" s="177"/>
      <c r="T33" s="177"/>
      <c r="U33" s="177"/>
      <c r="V33" s="177"/>
      <c r="W33" s="177"/>
      <c r="X33" s="177"/>
      <c r="Y33" s="177"/>
      <c r="Z33" s="177"/>
      <c r="AA33" s="177"/>
      <c r="AB33" s="177"/>
      <c r="AC33" s="177"/>
      <c r="AD33" s="177"/>
      <c r="AE33" s="219" t="s">
        <v>20</v>
      </c>
      <c r="AF33" s="219"/>
      <c r="AG33" s="219"/>
      <c r="AH33" s="219"/>
      <c r="AI33" s="219"/>
      <c r="AJ33" s="220"/>
    </row>
    <row r="34" spans="3:36" ht="15" customHeight="1">
      <c r="C34" s="175"/>
      <c r="D34" s="176"/>
      <c r="E34" s="176"/>
      <c r="F34" s="176"/>
      <c r="G34" s="176"/>
      <c r="H34" s="176"/>
      <c r="I34" s="176"/>
      <c r="J34" s="177"/>
      <c r="K34" s="177"/>
      <c r="L34" s="177"/>
      <c r="M34" s="177"/>
      <c r="N34" s="177"/>
      <c r="O34" s="177"/>
      <c r="P34" s="177"/>
      <c r="Q34" s="177"/>
      <c r="R34" s="177"/>
      <c r="S34" s="177"/>
      <c r="T34" s="177"/>
      <c r="U34" s="177"/>
      <c r="V34" s="177"/>
      <c r="W34" s="177"/>
      <c r="X34" s="177"/>
      <c r="Y34" s="177"/>
      <c r="Z34" s="177"/>
      <c r="AA34" s="177"/>
      <c r="AB34" s="177"/>
      <c r="AC34" s="177"/>
      <c r="AD34" s="177"/>
      <c r="AE34" s="219"/>
      <c r="AF34" s="219"/>
      <c r="AG34" s="219"/>
      <c r="AH34" s="219"/>
      <c r="AI34" s="219"/>
      <c r="AJ34" s="220"/>
    </row>
    <row r="35" spans="3:36" ht="15" customHeight="1">
      <c r="C35" s="221" t="s">
        <v>21</v>
      </c>
      <c r="D35" s="222"/>
      <c r="E35" s="222"/>
      <c r="F35" s="222"/>
      <c r="G35" s="222"/>
      <c r="H35" s="222"/>
      <c r="I35" s="222"/>
      <c r="J35" s="177"/>
      <c r="K35" s="177"/>
      <c r="L35" s="177"/>
      <c r="M35" s="177"/>
      <c r="N35" s="177"/>
      <c r="O35" s="177"/>
      <c r="P35" s="177"/>
      <c r="Q35" s="177"/>
      <c r="R35" s="177"/>
      <c r="S35" s="177"/>
      <c r="T35" s="177"/>
      <c r="U35" s="177"/>
      <c r="V35" s="177"/>
      <c r="W35" s="177"/>
      <c r="X35" s="177"/>
      <c r="Y35" s="177"/>
      <c r="Z35" s="177"/>
      <c r="AA35" s="177"/>
      <c r="AB35" s="177"/>
      <c r="AC35" s="177"/>
      <c r="AD35" s="177"/>
      <c r="AE35" s="219"/>
      <c r="AF35" s="219"/>
      <c r="AG35" s="219"/>
      <c r="AH35" s="219"/>
      <c r="AI35" s="219"/>
      <c r="AJ35" s="220"/>
    </row>
    <row r="36" spans="3:36" ht="15" customHeight="1">
      <c r="C36" s="223"/>
      <c r="D36" s="222"/>
      <c r="E36" s="222"/>
      <c r="F36" s="222"/>
      <c r="G36" s="222"/>
      <c r="H36" s="222"/>
      <c r="I36" s="222"/>
      <c r="J36" s="177"/>
      <c r="K36" s="177"/>
      <c r="L36" s="177"/>
      <c r="M36" s="177"/>
      <c r="N36" s="177"/>
      <c r="O36" s="177"/>
      <c r="P36" s="177"/>
      <c r="Q36" s="177"/>
      <c r="R36" s="177"/>
      <c r="S36" s="177"/>
      <c r="T36" s="177"/>
      <c r="U36" s="177"/>
      <c r="V36" s="177"/>
      <c r="W36" s="177"/>
      <c r="X36" s="177"/>
      <c r="Y36" s="177"/>
      <c r="Z36" s="177"/>
      <c r="AA36" s="177"/>
      <c r="AB36" s="177"/>
      <c r="AC36" s="177"/>
      <c r="AD36" s="177"/>
      <c r="AE36" s="219"/>
      <c r="AF36" s="219"/>
      <c r="AG36" s="219"/>
      <c r="AH36" s="219"/>
      <c r="AI36" s="219"/>
      <c r="AJ36" s="220"/>
    </row>
    <row r="37" spans="3:36" ht="15" customHeight="1">
      <c r="C37" s="218" t="s">
        <v>22</v>
      </c>
      <c r="D37" s="224"/>
      <c r="E37" s="224"/>
      <c r="F37" s="224"/>
      <c r="G37" s="224"/>
      <c r="H37" s="224"/>
      <c r="I37" s="224"/>
      <c r="J37" s="227" t="s">
        <v>23</v>
      </c>
      <c r="K37" s="228"/>
      <c r="L37" s="229"/>
      <c r="M37" s="233"/>
      <c r="N37" s="234"/>
      <c r="O37" s="234"/>
      <c r="P37" s="234"/>
      <c r="Q37" s="234"/>
      <c r="R37" s="234"/>
      <c r="S37" s="234"/>
      <c r="T37" s="234"/>
      <c r="U37" s="234"/>
      <c r="V37" s="234"/>
      <c r="W37" s="234"/>
      <c r="X37" s="234"/>
      <c r="Y37" s="234"/>
      <c r="Z37" s="234"/>
      <c r="AA37" s="234"/>
      <c r="AB37" s="234"/>
      <c r="AC37" s="234"/>
      <c r="AD37" s="235"/>
      <c r="AE37" s="219"/>
      <c r="AF37" s="219"/>
      <c r="AG37" s="219"/>
      <c r="AH37" s="219"/>
      <c r="AI37" s="219"/>
      <c r="AJ37" s="220"/>
    </row>
    <row r="38" spans="3:36" ht="15" customHeight="1">
      <c r="C38" s="218"/>
      <c r="D38" s="224"/>
      <c r="E38" s="224"/>
      <c r="F38" s="224"/>
      <c r="G38" s="224"/>
      <c r="H38" s="224"/>
      <c r="I38" s="224"/>
      <c r="J38" s="230"/>
      <c r="K38" s="231"/>
      <c r="L38" s="232"/>
      <c r="M38" s="236"/>
      <c r="N38" s="237"/>
      <c r="O38" s="237"/>
      <c r="P38" s="237"/>
      <c r="Q38" s="237"/>
      <c r="R38" s="237"/>
      <c r="S38" s="237"/>
      <c r="T38" s="237"/>
      <c r="U38" s="237"/>
      <c r="V38" s="237"/>
      <c r="W38" s="237"/>
      <c r="X38" s="237"/>
      <c r="Y38" s="237"/>
      <c r="Z38" s="237"/>
      <c r="AA38" s="237"/>
      <c r="AB38" s="237"/>
      <c r="AC38" s="237"/>
      <c r="AD38" s="238"/>
      <c r="AE38" s="219"/>
      <c r="AF38" s="219"/>
      <c r="AG38" s="219"/>
      <c r="AH38" s="219"/>
      <c r="AI38" s="219"/>
      <c r="AJ38" s="220"/>
    </row>
    <row r="39" spans="3:36" ht="15" customHeight="1">
      <c r="C39" s="218"/>
      <c r="D39" s="224"/>
      <c r="E39" s="224"/>
      <c r="F39" s="224"/>
      <c r="G39" s="224"/>
      <c r="H39" s="224"/>
      <c r="I39" s="224"/>
      <c r="J39" s="239" t="s">
        <v>24</v>
      </c>
      <c r="K39" s="240"/>
      <c r="L39" s="241"/>
      <c r="M39" s="245"/>
      <c r="N39" s="246"/>
      <c r="O39" s="246"/>
      <c r="P39" s="246"/>
      <c r="Q39" s="246"/>
      <c r="R39" s="246"/>
      <c r="S39" s="249" t="s">
        <v>25</v>
      </c>
      <c r="T39" s="249"/>
      <c r="U39" s="251"/>
      <c r="V39" s="252"/>
      <c r="W39" s="252"/>
      <c r="X39" s="252"/>
      <c r="Y39" s="252"/>
      <c r="Z39" s="253"/>
      <c r="AA39" s="249" t="s">
        <v>26</v>
      </c>
      <c r="AB39" s="249"/>
      <c r="AC39" s="251"/>
      <c r="AD39" s="252"/>
      <c r="AE39" s="252"/>
      <c r="AF39" s="252"/>
      <c r="AG39" s="252"/>
      <c r="AH39" s="252"/>
      <c r="AI39" s="252"/>
      <c r="AJ39" s="257"/>
    </row>
    <row r="40" spans="3:36" ht="24" customHeight="1" thickBot="1">
      <c r="C40" s="225"/>
      <c r="D40" s="226"/>
      <c r="E40" s="226"/>
      <c r="F40" s="226"/>
      <c r="G40" s="226"/>
      <c r="H40" s="226"/>
      <c r="I40" s="226"/>
      <c r="J40" s="242"/>
      <c r="K40" s="243"/>
      <c r="L40" s="244"/>
      <c r="M40" s="247"/>
      <c r="N40" s="248"/>
      <c r="O40" s="248"/>
      <c r="P40" s="248"/>
      <c r="Q40" s="248"/>
      <c r="R40" s="248"/>
      <c r="S40" s="250"/>
      <c r="T40" s="250"/>
      <c r="U40" s="254"/>
      <c r="V40" s="255"/>
      <c r="W40" s="255"/>
      <c r="X40" s="255"/>
      <c r="Y40" s="255"/>
      <c r="Z40" s="256"/>
      <c r="AA40" s="250"/>
      <c r="AB40" s="250"/>
      <c r="AC40" s="254"/>
      <c r="AD40" s="255"/>
      <c r="AE40" s="255"/>
      <c r="AF40" s="255"/>
      <c r="AG40" s="255"/>
      <c r="AH40" s="255"/>
      <c r="AI40" s="255"/>
      <c r="AJ40" s="258"/>
    </row>
    <row r="41" spans="3:36" ht="22.5" customHeight="1" thickBot="1">
      <c r="C41" s="167"/>
      <c r="D41" s="167"/>
      <c r="E41" s="167"/>
      <c r="F41" s="167"/>
      <c r="G41" s="167"/>
      <c r="H41" s="167"/>
      <c r="I41" s="167"/>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row>
    <row r="42" spans="3:36" ht="24" customHeight="1">
      <c r="C42" s="259" t="s">
        <v>27</v>
      </c>
      <c r="D42" s="259"/>
      <c r="E42" s="259"/>
      <c r="F42" s="259"/>
      <c r="G42" s="259"/>
      <c r="H42" s="259"/>
      <c r="I42" s="259"/>
      <c r="J42" s="259"/>
      <c r="K42" s="259"/>
      <c r="L42" s="259"/>
      <c r="M42" s="259"/>
      <c r="N42" s="259"/>
      <c r="O42" s="259"/>
      <c r="P42" s="259"/>
      <c r="Q42" s="259"/>
      <c r="R42" s="259"/>
      <c r="S42" s="259"/>
      <c r="T42" s="259"/>
      <c r="U42" s="259"/>
      <c r="V42" s="259"/>
      <c r="W42" s="259"/>
      <c r="X42" s="259"/>
      <c r="Y42" s="259"/>
      <c r="Z42" s="259"/>
      <c r="AA42" s="259"/>
      <c r="AB42" s="259"/>
      <c r="AC42" s="259"/>
      <c r="AD42" s="259"/>
      <c r="AE42" s="259"/>
      <c r="AF42" s="259"/>
      <c r="AG42" s="259"/>
      <c r="AH42" s="259"/>
      <c r="AI42" s="259"/>
      <c r="AJ42" s="259"/>
    </row>
    <row r="43" spans="3:36" ht="24" customHeight="1" thickBot="1">
      <c r="C43" s="237"/>
      <c r="D43" s="237"/>
      <c r="E43" s="237"/>
      <c r="F43" s="237"/>
      <c r="G43" s="237"/>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row>
    <row r="44" spans="3:36" ht="24" customHeight="1">
      <c r="C44" s="200" t="s">
        <v>16</v>
      </c>
      <c r="D44" s="201"/>
      <c r="E44" s="201"/>
      <c r="F44" s="201"/>
      <c r="G44" s="201"/>
      <c r="H44" s="201"/>
      <c r="I44" s="201"/>
      <c r="J44" s="202"/>
      <c r="K44" s="206"/>
      <c r="L44" s="207"/>
      <c r="M44" s="207"/>
      <c r="N44" s="207"/>
      <c r="O44" s="207"/>
      <c r="P44" s="207"/>
      <c r="Q44" s="207"/>
      <c r="R44" s="207"/>
      <c r="S44" s="208"/>
      <c r="T44" s="212" t="s">
        <v>17</v>
      </c>
      <c r="U44" s="201"/>
      <c r="V44" s="201"/>
      <c r="W44" s="201"/>
      <c r="X44" s="201"/>
      <c r="Y44" s="202"/>
      <c r="Z44" s="214"/>
      <c r="AA44" s="214"/>
      <c r="AB44" s="214"/>
      <c r="AC44" s="214"/>
      <c r="AD44" s="214"/>
      <c r="AE44" s="214"/>
      <c r="AF44" s="214"/>
      <c r="AG44" s="214"/>
      <c r="AH44" s="214"/>
      <c r="AI44" s="214"/>
      <c r="AJ44" s="215"/>
    </row>
    <row r="45" spans="3:36" ht="24" customHeight="1">
      <c r="C45" s="203"/>
      <c r="D45" s="204"/>
      <c r="E45" s="204"/>
      <c r="F45" s="204"/>
      <c r="G45" s="204"/>
      <c r="H45" s="204"/>
      <c r="I45" s="204"/>
      <c r="J45" s="205"/>
      <c r="K45" s="209"/>
      <c r="L45" s="210"/>
      <c r="M45" s="210"/>
      <c r="N45" s="210"/>
      <c r="O45" s="210"/>
      <c r="P45" s="210"/>
      <c r="Q45" s="210"/>
      <c r="R45" s="210"/>
      <c r="S45" s="211"/>
      <c r="T45" s="213"/>
      <c r="U45" s="204"/>
      <c r="V45" s="204"/>
      <c r="W45" s="204"/>
      <c r="X45" s="204"/>
      <c r="Y45" s="205"/>
      <c r="Z45" s="216"/>
      <c r="AA45" s="216"/>
      <c r="AB45" s="216"/>
      <c r="AC45" s="216"/>
      <c r="AD45" s="216"/>
      <c r="AE45" s="216"/>
      <c r="AF45" s="216"/>
      <c r="AG45" s="216"/>
      <c r="AH45" s="216"/>
      <c r="AI45" s="216"/>
      <c r="AJ45" s="217"/>
    </row>
    <row r="46" spans="3:36" ht="24" customHeight="1">
      <c r="C46" s="261" t="s">
        <v>18</v>
      </c>
      <c r="D46" s="262"/>
      <c r="E46" s="262"/>
      <c r="F46" s="262"/>
      <c r="G46" s="262"/>
      <c r="H46" s="262"/>
      <c r="I46" s="262"/>
      <c r="J46" s="262"/>
      <c r="K46" s="265"/>
      <c r="L46" s="266"/>
      <c r="M46" s="266"/>
      <c r="N46" s="266"/>
      <c r="O46" s="266"/>
      <c r="P46" s="266"/>
      <c r="Q46" s="266"/>
      <c r="R46" s="266"/>
      <c r="S46" s="266"/>
      <c r="T46" s="266"/>
      <c r="U46" s="266"/>
      <c r="V46" s="266"/>
      <c r="W46" s="266"/>
      <c r="X46" s="266"/>
      <c r="Y46" s="267"/>
      <c r="Z46" s="270"/>
      <c r="AA46" s="271"/>
      <c r="AB46" s="271"/>
      <c r="AC46" s="271"/>
      <c r="AD46" s="271"/>
      <c r="AE46" s="271"/>
      <c r="AF46" s="271"/>
      <c r="AG46" s="271"/>
      <c r="AH46" s="271"/>
      <c r="AI46" s="271"/>
      <c r="AJ46" s="272"/>
    </row>
    <row r="47" spans="3:36" ht="24" customHeight="1">
      <c r="C47" s="263"/>
      <c r="D47" s="264"/>
      <c r="E47" s="264"/>
      <c r="F47" s="264"/>
      <c r="G47" s="264"/>
      <c r="H47" s="264"/>
      <c r="I47" s="264"/>
      <c r="J47" s="264"/>
      <c r="K47" s="268"/>
      <c r="L47" s="216"/>
      <c r="M47" s="216"/>
      <c r="N47" s="216"/>
      <c r="O47" s="216"/>
      <c r="P47" s="216"/>
      <c r="Q47" s="216"/>
      <c r="R47" s="216"/>
      <c r="S47" s="216"/>
      <c r="T47" s="216"/>
      <c r="U47" s="216"/>
      <c r="V47" s="216"/>
      <c r="W47" s="216"/>
      <c r="X47" s="216"/>
      <c r="Y47" s="269"/>
      <c r="Z47" s="270"/>
      <c r="AA47" s="271"/>
      <c r="AB47" s="271"/>
      <c r="AC47" s="271"/>
      <c r="AD47" s="271"/>
      <c r="AE47" s="271"/>
      <c r="AF47" s="271"/>
      <c r="AG47" s="271"/>
      <c r="AH47" s="271"/>
      <c r="AI47" s="271"/>
      <c r="AJ47" s="272"/>
    </row>
    <row r="48" spans="3:36" ht="24" customHeight="1">
      <c r="C48" s="263" t="s">
        <v>21</v>
      </c>
      <c r="D48" s="264"/>
      <c r="E48" s="264"/>
      <c r="F48" s="264"/>
      <c r="G48" s="264"/>
      <c r="H48" s="264"/>
      <c r="I48" s="264"/>
      <c r="J48" s="264"/>
      <c r="K48" s="276"/>
      <c r="L48" s="277"/>
      <c r="M48" s="277"/>
      <c r="N48" s="277"/>
      <c r="O48" s="277"/>
      <c r="P48" s="277"/>
      <c r="Q48" s="277"/>
      <c r="R48" s="277"/>
      <c r="S48" s="277"/>
      <c r="T48" s="277"/>
      <c r="U48" s="277"/>
      <c r="V48" s="277"/>
      <c r="W48" s="277"/>
      <c r="X48" s="277"/>
      <c r="Y48" s="278"/>
      <c r="Z48" s="270"/>
      <c r="AA48" s="271"/>
      <c r="AB48" s="271"/>
      <c r="AC48" s="271"/>
      <c r="AD48" s="271"/>
      <c r="AE48" s="271"/>
      <c r="AF48" s="271"/>
      <c r="AG48" s="271"/>
      <c r="AH48" s="271"/>
      <c r="AI48" s="271"/>
      <c r="AJ48" s="272"/>
    </row>
    <row r="49" spans="2:36" ht="24" customHeight="1">
      <c r="C49" s="263"/>
      <c r="D49" s="264"/>
      <c r="E49" s="264"/>
      <c r="F49" s="264"/>
      <c r="G49" s="264"/>
      <c r="H49" s="264"/>
      <c r="I49" s="264"/>
      <c r="J49" s="264"/>
      <c r="K49" s="279"/>
      <c r="L49" s="280"/>
      <c r="M49" s="280"/>
      <c r="N49" s="280"/>
      <c r="O49" s="280"/>
      <c r="P49" s="280"/>
      <c r="Q49" s="280"/>
      <c r="R49" s="280"/>
      <c r="S49" s="280"/>
      <c r="T49" s="280"/>
      <c r="U49" s="280"/>
      <c r="V49" s="280"/>
      <c r="W49" s="280"/>
      <c r="X49" s="280"/>
      <c r="Y49" s="281"/>
      <c r="Z49" s="270"/>
      <c r="AA49" s="271"/>
      <c r="AB49" s="271"/>
      <c r="AC49" s="271"/>
      <c r="AD49" s="271"/>
      <c r="AE49" s="271"/>
      <c r="AF49" s="271"/>
      <c r="AG49" s="271"/>
      <c r="AH49" s="271"/>
      <c r="AI49" s="271"/>
      <c r="AJ49" s="272"/>
    </row>
    <row r="50" spans="2:36" ht="24" customHeight="1">
      <c r="C50" s="263" t="s">
        <v>28</v>
      </c>
      <c r="D50" s="264"/>
      <c r="E50" s="264"/>
      <c r="F50" s="264"/>
      <c r="G50" s="264"/>
      <c r="H50" s="264"/>
      <c r="I50" s="264"/>
      <c r="J50" s="264"/>
      <c r="K50" s="276"/>
      <c r="L50" s="277"/>
      <c r="M50" s="277"/>
      <c r="N50" s="277"/>
      <c r="O50" s="277"/>
      <c r="P50" s="277"/>
      <c r="Q50" s="277"/>
      <c r="R50" s="277"/>
      <c r="S50" s="277"/>
      <c r="T50" s="277"/>
      <c r="U50" s="277"/>
      <c r="V50" s="277"/>
      <c r="W50" s="277"/>
      <c r="X50" s="277"/>
      <c r="Y50" s="278"/>
      <c r="Z50" s="270"/>
      <c r="AA50" s="271"/>
      <c r="AB50" s="271"/>
      <c r="AC50" s="271"/>
      <c r="AD50" s="271"/>
      <c r="AE50" s="271"/>
      <c r="AF50" s="271"/>
      <c r="AG50" s="271"/>
      <c r="AH50" s="271"/>
      <c r="AI50" s="271"/>
      <c r="AJ50" s="272"/>
    </row>
    <row r="51" spans="2:36" ht="24" customHeight="1" thickBot="1">
      <c r="C51" s="282"/>
      <c r="D51" s="283"/>
      <c r="E51" s="283"/>
      <c r="F51" s="283"/>
      <c r="G51" s="283"/>
      <c r="H51" s="283"/>
      <c r="I51" s="283"/>
      <c r="J51" s="283"/>
      <c r="K51" s="284"/>
      <c r="L51" s="285"/>
      <c r="M51" s="285"/>
      <c r="N51" s="285"/>
      <c r="O51" s="285"/>
      <c r="P51" s="285"/>
      <c r="Q51" s="285"/>
      <c r="R51" s="285"/>
      <c r="S51" s="285"/>
      <c r="T51" s="285"/>
      <c r="U51" s="285"/>
      <c r="V51" s="285"/>
      <c r="W51" s="285"/>
      <c r="X51" s="285"/>
      <c r="Y51" s="286"/>
      <c r="Z51" s="273"/>
      <c r="AA51" s="274"/>
      <c r="AB51" s="274"/>
      <c r="AC51" s="274"/>
      <c r="AD51" s="274"/>
      <c r="AE51" s="274"/>
      <c r="AF51" s="274"/>
      <c r="AG51" s="274"/>
      <c r="AH51" s="274"/>
      <c r="AI51" s="274"/>
      <c r="AJ51" s="275"/>
    </row>
    <row r="53" spans="2:36" ht="15" customHeight="1">
      <c r="C53" s="6" t="s">
        <v>29</v>
      </c>
    </row>
    <row r="54" spans="2:36" ht="44.25" customHeight="1">
      <c r="C54" s="287" t="s">
        <v>30</v>
      </c>
      <c r="D54" s="288"/>
      <c r="E54" s="288"/>
      <c r="F54" s="288"/>
      <c r="G54" s="288"/>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row>
    <row r="55" spans="2:36" ht="15" customHeight="1">
      <c r="C55" s="289" t="s">
        <v>31</v>
      </c>
      <c r="D55" s="290"/>
      <c r="E55" s="290"/>
      <c r="F55" s="290"/>
      <c r="G55" s="290"/>
      <c r="H55" s="290"/>
      <c r="I55" s="290"/>
      <c r="J55" s="290"/>
      <c r="K55" s="290"/>
      <c r="L55" s="290"/>
      <c r="M55" s="290"/>
      <c r="N55" s="290"/>
      <c r="O55" s="290"/>
      <c r="P55" s="290"/>
      <c r="Q55" s="290"/>
      <c r="R55" s="290"/>
      <c r="S55" s="290"/>
      <c r="T55" s="290"/>
      <c r="U55" s="290"/>
      <c r="V55" s="290"/>
      <c r="W55" s="290"/>
      <c r="X55" s="290"/>
      <c r="Y55" s="290"/>
      <c r="Z55" s="290"/>
      <c r="AA55" s="290"/>
      <c r="AB55" s="290"/>
      <c r="AC55" s="290"/>
      <c r="AD55" s="290"/>
      <c r="AE55" s="290"/>
      <c r="AF55" s="290"/>
      <c r="AG55" s="290"/>
      <c r="AH55" s="290"/>
    </row>
    <row r="57" spans="2:36" ht="21" customHeight="1">
      <c r="B57" s="172" t="s">
        <v>32</v>
      </c>
      <c r="C57" s="172"/>
      <c r="D57" s="172"/>
      <c r="E57" s="172"/>
      <c r="F57" s="172"/>
      <c r="G57" s="172"/>
      <c r="H57" s="172"/>
      <c r="I57" s="172"/>
      <c r="J57" s="172"/>
      <c r="K57" s="172"/>
      <c r="L57" s="172"/>
      <c r="M57" s="172"/>
      <c r="N57" s="172"/>
      <c r="O57" s="172"/>
      <c r="P57" s="172"/>
      <c r="Q57" s="172"/>
      <c r="R57" s="172"/>
      <c r="S57" s="172"/>
      <c r="T57" s="172"/>
      <c r="U57" s="172"/>
      <c r="V57" s="172"/>
      <c r="W57" s="172"/>
      <c r="X57" s="172"/>
      <c r="Y57" s="172"/>
      <c r="Z57" s="172"/>
      <c r="AA57" s="172"/>
      <c r="AB57" s="172"/>
      <c r="AC57" s="172"/>
      <c r="AD57" s="172"/>
      <c r="AE57" s="172"/>
      <c r="AF57" s="172"/>
      <c r="AG57" s="172"/>
      <c r="AH57" s="172"/>
      <c r="AI57" s="172"/>
    </row>
    <row r="59" spans="2:36" ht="27.75" customHeight="1">
      <c r="B59" s="7" t="s">
        <v>33</v>
      </c>
      <c r="C59" s="66"/>
    </row>
    <row r="60" spans="2:36" ht="13"/>
    <row r="61" spans="2:36" ht="14">
      <c r="B61" s="7" t="s">
        <v>34</v>
      </c>
    </row>
    <row r="62" spans="2:36" ht="13">
      <c r="B62" s="168"/>
      <c r="C62" s="190"/>
      <c r="D62" s="190"/>
      <c r="E62" s="190"/>
      <c r="F62" s="190"/>
      <c r="G62" s="190"/>
      <c r="H62" s="190"/>
      <c r="I62" s="190"/>
      <c r="J62" s="190"/>
      <c r="K62" s="190"/>
      <c r="L62" s="190"/>
      <c r="M62" s="190"/>
      <c r="N62" s="190"/>
      <c r="O62" s="190"/>
      <c r="P62" s="190"/>
      <c r="Q62" s="190"/>
      <c r="R62" s="190"/>
      <c r="S62" s="190"/>
      <c r="T62" s="190"/>
      <c r="U62" s="190"/>
      <c r="V62" s="190"/>
      <c r="W62" s="190"/>
      <c r="X62" s="190"/>
      <c r="Y62" s="190"/>
      <c r="Z62" s="190"/>
      <c r="AA62" s="190"/>
      <c r="AB62" s="190"/>
      <c r="AC62" s="190"/>
      <c r="AD62" s="190"/>
      <c r="AE62" s="190"/>
      <c r="AF62" s="190"/>
      <c r="AG62" s="190"/>
      <c r="AH62" s="190"/>
      <c r="AI62" s="291"/>
    </row>
    <row r="63" spans="2:36" ht="13">
      <c r="B63" s="168"/>
      <c r="C63" s="191"/>
      <c r="D63" s="191"/>
      <c r="E63" s="191"/>
      <c r="F63" s="191"/>
      <c r="G63" s="191"/>
      <c r="H63" s="191"/>
      <c r="I63" s="191"/>
      <c r="J63" s="191"/>
      <c r="K63" s="191"/>
      <c r="L63" s="191"/>
      <c r="M63" s="191"/>
      <c r="N63" s="191"/>
      <c r="O63" s="191"/>
      <c r="P63" s="191"/>
      <c r="Q63" s="191"/>
      <c r="R63" s="191"/>
      <c r="S63" s="191"/>
      <c r="T63" s="191"/>
      <c r="U63" s="191"/>
      <c r="V63" s="191"/>
      <c r="W63" s="191"/>
      <c r="X63" s="191"/>
      <c r="Y63" s="191"/>
      <c r="Z63" s="191"/>
      <c r="AA63" s="191"/>
      <c r="AB63" s="191"/>
      <c r="AC63" s="191"/>
      <c r="AD63" s="191"/>
      <c r="AE63" s="191"/>
      <c r="AF63" s="191"/>
      <c r="AG63" s="191"/>
      <c r="AH63" s="191"/>
      <c r="AI63" s="292"/>
    </row>
    <row r="64" spans="2:36" ht="13">
      <c r="B64" s="168"/>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4"/>
    </row>
    <row r="65" spans="2:35" ht="13"/>
    <row r="66" spans="2:35" ht="13">
      <c r="B66" s="7" t="s">
        <v>35</v>
      </c>
    </row>
    <row r="67" spans="2:35" ht="13">
      <c r="B67" s="168"/>
      <c r="C67" s="190"/>
      <c r="D67" s="190"/>
      <c r="E67" s="190"/>
      <c r="F67" s="190"/>
      <c r="G67" s="190"/>
      <c r="H67" s="190"/>
      <c r="I67" s="190"/>
      <c r="J67" s="190"/>
      <c r="K67" s="190"/>
      <c r="L67" s="190"/>
      <c r="M67" s="190"/>
      <c r="N67" s="190"/>
      <c r="O67" s="190"/>
      <c r="P67" s="190"/>
      <c r="Q67" s="190"/>
      <c r="R67" s="190"/>
      <c r="S67" s="190"/>
      <c r="T67" s="190"/>
      <c r="U67" s="190"/>
      <c r="V67" s="190"/>
      <c r="W67" s="190"/>
      <c r="X67" s="190"/>
      <c r="Y67" s="190"/>
      <c r="Z67" s="190"/>
      <c r="AA67" s="190"/>
      <c r="AB67" s="190"/>
      <c r="AC67" s="190"/>
      <c r="AD67" s="190"/>
      <c r="AE67" s="190"/>
      <c r="AF67" s="190"/>
      <c r="AG67" s="190"/>
      <c r="AH67" s="190"/>
      <c r="AI67" s="291"/>
    </row>
    <row r="68" spans="2:35" ht="13">
      <c r="B68" s="168"/>
      <c r="C68" s="191"/>
      <c r="D68" s="191"/>
      <c r="E68" s="191"/>
      <c r="F68" s="191"/>
      <c r="G68" s="191"/>
      <c r="H68" s="191"/>
      <c r="I68" s="191"/>
      <c r="J68" s="191"/>
      <c r="K68" s="191"/>
      <c r="L68" s="191"/>
      <c r="M68" s="191"/>
      <c r="N68" s="191"/>
      <c r="O68" s="191"/>
      <c r="P68" s="191"/>
      <c r="Q68" s="191"/>
      <c r="R68" s="191"/>
      <c r="S68" s="191"/>
      <c r="T68" s="191"/>
      <c r="U68" s="191"/>
      <c r="V68" s="191"/>
      <c r="W68" s="191"/>
      <c r="X68" s="191"/>
      <c r="Y68" s="191"/>
      <c r="Z68" s="191"/>
      <c r="AA68" s="191"/>
      <c r="AB68" s="191"/>
      <c r="AC68" s="191"/>
      <c r="AD68" s="191"/>
      <c r="AE68" s="191"/>
      <c r="AF68" s="191"/>
      <c r="AG68" s="191"/>
      <c r="AH68" s="191"/>
      <c r="AI68" s="292"/>
    </row>
    <row r="69" spans="2:35" ht="13">
      <c r="B69" s="168"/>
      <c r="C69" s="191"/>
      <c r="D69" s="191"/>
      <c r="E69" s="191"/>
      <c r="F69" s="191"/>
      <c r="G69" s="191"/>
      <c r="H69" s="191"/>
      <c r="I69" s="191"/>
      <c r="J69" s="191"/>
      <c r="K69" s="191"/>
      <c r="L69" s="191"/>
      <c r="M69" s="191"/>
      <c r="N69" s="191"/>
      <c r="O69" s="191"/>
      <c r="P69" s="191"/>
      <c r="Q69" s="191"/>
      <c r="R69" s="191"/>
      <c r="S69" s="191"/>
      <c r="T69" s="191"/>
      <c r="U69" s="191"/>
      <c r="V69" s="191"/>
      <c r="W69" s="191"/>
      <c r="X69" s="191"/>
      <c r="Y69" s="191"/>
      <c r="Z69" s="191"/>
      <c r="AA69" s="191"/>
      <c r="AB69" s="191"/>
      <c r="AC69" s="191"/>
      <c r="AD69" s="191"/>
      <c r="AE69" s="191"/>
      <c r="AF69" s="191"/>
      <c r="AG69" s="191"/>
      <c r="AH69" s="191"/>
      <c r="AI69" s="292"/>
    </row>
    <row r="70" spans="2:35" ht="13">
      <c r="B70" s="168"/>
      <c r="C70" s="191"/>
      <c r="D70" s="191"/>
      <c r="E70" s="191"/>
      <c r="F70" s="191"/>
      <c r="G70" s="191"/>
      <c r="H70" s="191"/>
      <c r="I70" s="191"/>
      <c r="J70" s="191"/>
      <c r="K70" s="191"/>
      <c r="L70" s="191"/>
      <c r="M70" s="191"/>
      <c r="N70" s="191"/>
      <c r="O70" s="191"/>
      <c r="P70" s="191"/>
      <c r="Q70" s="191"/>
      <c r="R70" s="191"/>
      <c r="S70" s="191"/>
      <c r="T70" s="191"/>
      <c r="U70" s="191"/>
      <c r="V70" s="191"/>
      <c r="W70" s="191"/>
      <c r="X70" s="191"/>
      <c r="Y70" s="191"/>
      <c r="Z70" s="191"/>
      <c r="AA70" s="191"/>
      <c r="AB70" s="191"/>
      <c r="AC70" s="191"/>
      <c r="AD70" s="191"/>
      <c r="AE70" s="191"/>
      <c r="AF70" s="191"/>
      <c r="AG70" s="191"/>
      <c r="AH70" s="191"/>
      <c r="AI70" s="292"/>
    </row>
    <row r="71" spans="2:35" ht="13">
      <c r="B71" s="168"/>
      <c r="C71" s="293"/>
      <c r="D71" s="293"/>
      <c r="E71" s="293"/>
      <c r="F71" s="293"/>
      <c r="G71" s="293"/>
      <c r="H71" s="293"/>
      <c r="I71" s="293"/>
      <c r="J71" s="293"/>
      <c r="K71" s="293"/>
      <c r="L71" s="293"/>
      <c r="M71" s="293"/>
      <c r="N71" s="293"/>
      <c r="O71" s="293"/>
      <c r="P71" s="293"/>
      <c r="Q71" s="293"/>
      <c r="R71" s="293"/>
      <c r="S71" s="293"/>
      <c r="T71" s="293"/>
      <c r="U71" s="293"/>
      <c r="V71" s="293"/>
      <c r="W71" s="293"/>
      <c r="X71" s="293"/>
      <c r="Y71" s="293"/>
      <c r="Z71" s="293"/>
      <c r="AA71" s="293"/>
      <c r="AB71" s="293"/>
      <c r="AC71" s="293"/>
      <c r="AD71" s="293"/>
      <c r="AE71" s="293"/>
      <c r="AF71" s="293"/>
      <c r="AG71" s="293"/>
      <c r="AH71" s="293"/>
      <c r="AI71" s="294"/>
    </row>
    <row r="72" spans="2:35" ht="13">
      <c r="B72" s="21"/>
      <c r="C72" s="21"/>
      <c r="D72" s="21"/>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row>
    <row r="73" spans="2:35" ht="28.5" customHeight="1">
      <c r="B73" s="7" t="s">
        <v>36</v>
      </c>
      <c r="C73" s="21"/>
      <c r="D73" s="21"/>
      <c r="E73" s="21"/>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row>
    <row r="74" spans="2:35" ht="36" customHeight="1">
      <c r="B74" s="260" t="s">
        <v>37</v>
      </c>
      <c r="C74" s="260"/>
      <c r="D74" s="260"/>
      <c r="E74" s="260"/>
      <c r="F74" s="260"/>
      <c r="G74" s="260"/>
      <c r="H74" s="260"/>
      <c r="I74" s="260"/>
      <c r="J74" s="260"/>
      <c r="K74" s="260"/>
      <c r="L74" s="260"/>
      <c r="M74" s="260"/>
      <c r="N74" s="260"/>
      <c r="O74" s="260"/>
      <c r="P74" s="260"/>
      <c r="Q74" s="260"/>
      <c r="R74" s="260"/>
      <c r="S74" s="260"/>
      <c r="T74" s="260"/>
      <c r="U74" s="260"/>
      <c r="V74" s="260"/>
      <c r="W74" s="260"/>
      <c r="X74" s="260"/>
      <c r="Y74" s="260"/>
      <c r="Z74" s="260"/>
      <c r="AA74" s="260"/>
      <c r="AB74" s="260"/>
      <c r="AC74" s="260"/>
      <c r="AD74" s="260"/>
      <c r="AE74" s="260"/>
      <c r="AF74" s="260"/>
      <c r="AG74" s="260"/>
      <c r="AH74" s="260"/>
      <c r="AI74" s="260"/>
    </row>
    <row r="75" spans="2:35" ht="13">
      <c r="B75" s="168"/>
      <c r="C75" s="190"/>
      <c r="D75" s="190"/>
      <c r="E75" s="190"/>
      <c r="F75" s="190"/>
      <c r="G75" s="190"/>
      <c r="H75" s="190"/>
      <c r="I75" s="190"/>
      <c r="J75" s="190"/>
      <c r="K75" s="190"/>
      <c r="L75" s="190"/>
      <c r="M75" s="190"/>
      <c r="N75" s="190"/>
      <c r="O75" s="190"/>
      <c r="P75" s="190"/>
      <c r="Q75" s="190"/>
      <c r="R75" s="190"/>
      <c r="S75" s="190"/>
      <c r="T75" s="190"/>
      <c r="U75" s="190"/>
      <c r="V75" s="190"/>
      <c r="W75" s="190"/>
      <c r="X75" s="190"/>
      <c r="Y75" s="190"/>
      <c r="Z75" s="190"/>
      <c r="AA75" s="190"/>
      <c r="AB75" s="190"/>
      <c r="AC75" s="190"/>
      <c r="AD75" s="190"/>
      <c r="AE75" s="190"/>
      <c r="AF75" s="190"/>
      <c r="AG75" s="190"/>
      <c r="AH75" s="190"/>
      <c r="AI75" s="291"/>
    </row>
    <row r="76" spans="2:35" ht="13">
      <c r="B76" s="168"/>
      <c r="C76" s="191"/>
      <c r="D76" s="191"/>
      <c r="E76" s="191"/>
      <c r="F76" s="191"/>
      <c r="G76" s="191"/>
      <c r="H76" s="191"/>
      <c r="I76" s="191"/>
      <c r="J76" s="191"/>
      <c r="K76" s="191"/>
      <c r="L76" s="191"/>
      <c r="M76" s="191"/>
      <c r="N76" s="191"/>
      <c r="O76" s="191"/>
      <c r="P76" s="191"/>
      <c r="Q76" s="191"/>
      <c r="R76" s="191"/>
      <c r="S76" s="191"/>
      <c r="T76" s="191"/>
      <c r="U76" s="191"/>
      <c r="V76" s="191"/>
      <c r="W76" s="191"/>
      <c r="X76" s="191"/>
      <c r="Y76" s="191"/>
      <c r="Z76" s="191"/>
      <c r="AA76" s="191"/>
      <c r="AB76" s="191"/>
      <c r="AC76" s="191"/>
      <c r="AD76" s="191"/>
      <c r="AE76" s="191"/>
      <c r="AF76" s="191"/>
      <c r="AG76" s="191"/>
      <c r="AH76" s="191"/>
      <c r="AI76" s="292"/>
    </row>
    <row r="77" spans="2:35" ht="13">
      <c r="B77" s="168"/>
      <c r="C77" s="191"/>
      <c r="D77" s="191"/>
      <c r="E77" s="191"/>
      <c r="F77" s="191"/>
      <c r="G77" s="191"/>
      <c r="H77" s="191"/>
      <c r="I77" s="191"/>
      <c r="J77" s="191"/>
      <c r="K77" s="191"/>
      <c r="L77" s="191"/>
      <c r="M77" s="191"/>
      <c r="N77" s="191"/>
      <c r="O77" s="191"/>
      <c r="P77" s="191"/>
      <c r="Q77" s="191"/>
      <c r="R77" s="191"/>
      <c r="S77" s="191"/>
      <c r="T77" s="191"/>
      <c r="U77" s="191"/>
      <c r="V77" s="191"/>
      <c r="W77" s="191"/>
      <c r="X77" s="191"/>
      <c r="Y77" s="191"/>
      <c r="Z77" s="191"/>
      <c r="AA77" s="191"/>
      <c r="AB77" s="191"/>
      <c r="AC77" s="191"/>
      <c r="AD77" s="191"/>
      <c r="AE77" s="191"/>
      <c r="AF77" s="191"/>
      <c r="AG77" s="191"/>
      <c r="AH77" s="191"/>
      <c r="AI77" s="292"/>
    </row>
    <row r="78" spans="2:35" ht="13">
      <c r="B78" s="168"/>
      <c r="C78" s="191"/>
      <c r="D78" s="191"/>
      <c r="E78" s="191"/>
      <c r="F78" s="191"/>
      <c r="G78" s="191"/>
      <c r="H78" s="191"/>
      <c r="I78" s="191"/>
      <c r="J78" s="191"/>
      <c r="K78" s="191"/>
      <c r="L78" s="191"/>
      <c r="M78" s="191"/>
      <c r="N78" s="191"/>
      <c r="O78" s="191"/>
      <c r="P78" s="191"/>
      <c r="Q78" s="191"/>
      <c r="R78" s="191"/>
      <c r="S78" s="191"/>
      <c r="T78" s="191"/>
      <c r="U78" s="191"/>
      <c r="V78" s="191"/>
      <c r="W78" s="191"/>
      <c r="X78" s="191"/>
      <c r="Y78" s="191"/>
      <c r="Z78" s="191"/>
      <c r="AA78" s="191"/>
      <c r="AB78" s="191"/>
      <c r="AC78" s="191"/>
      <c r="AD78" s="191"/>
      <c r="AE78" s="191"/>
      <c r="AF78" s="191"/>
      <c r="AG78" s="191"/>
      <c r="AH78" s="191"/>
      <c r="AI78" s="292"/>
    </row>
    <row r="79" spans="2:35" ht="13">
      <c r="B79" s="168"/>
      <c r="C79" s="293"/>
      <c r="D79" s="293"/>
      <c r="E79" s="293"/>
      <c r="F79" s="293"/>
      <c r="G79" s="293"/>
      <c r="H79" s="293"/>
      <c r="I79" s="293"/>
      <c r="J79" s="293"/>
      <c r="K79" s="293"/>
      <c r="L79" s="293"/>
      <c r="M79" s="293"/>
      <c r="N79" s="293"/>
      <c r="O79" s="293"/>
      <c r="P79" s="293"/>
      <c r="Q79" s="293"/>
      <c r="R79" s="293"/>
      <c r="S79" s="293"/>
      <c r="T79" s="293"/>
      <c r="U79" s="293"/>
      <c r="V79" s="293"/>
      <c r="W79" s="293"/>
      <c r="X79" s="293"/>
      <c r="Y79" s="293"/>
      <c r="Z79" s="293"/>
      <c r="AA79" s="293"/>
      <c r="AB79" s="293"/>
      <c r="AC79" s="293"/>
      <c r="AD79" s="293"/>
      <c r="AE79" s="293"/>
      <c r="AF79" s="293"/>
      <c r="AG79" s="293"/>
      <c r="AH79" s="293"/>
      <c r="AI79" s="294"/>
    </row>
    <row r="80" spans="2:35" ht="13">
      <c r="B80" s="21"/>
      <c r="C80" s="21"/>
      <c r="D80" s="21"/>
      <c r="E80" s="21"/>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row>
    <row r="81" spans="2:35" ht="13">
      <c r="B81" s="260" t="s">
        <v>38</v>
      </c>
      <c r="C81" s="260"/>
      <c r="D81" s="260"/>
      <c r="E81" s="260"/>
      <c r="F81" s="260"/>
      <c r="G81" s="260"/>
      <c r="H81" s="260"/>
      <c r="I81" s="260"/>
      <c r="J81" s="260"/>
      <c r="K81" s="260"/>
      <c r="L81" s="260"/>
      <c r="M81" s="260"/>
      <c r="N81" s="260"/>
      <c r="O81" s="260"/>
      <c r="P81" s="260"/>
      <c r="Q81" s="260"/>
      <c r="R81" s="260"/>
      <c r="S81" s="260"/>
      <c r="T81" s="260"/>
      <c r="U81" s="260"/>
      <c r="V81" s="260"/>
      <c r="W81" s="260"/>
      <c r="X81" s="260"/>
      <c r="Y81" s="260"/>
      <c r="Z81" s="260"/>
      <c r="AA81" s="260"/>
      <c r="AB81" s="260"/>
      <c r="AC81" s="260"/>
      <c r="AD81" s="260"/>
      <c r="AE81" s="260"/>
      <c r="AF81" s="260"/>
      <c r="AG81" s="260"/>
      <c r="AH81" s="260"/>
      <c r="AI81" s="260"/>
    </row>
    <row r="82" spans="2:35" ht="13">
      <c r="B82" s="168"/>
      <c r="C82" s="190"/>
      <c r="D82" s="190"/>
      <c r="E82" s="190"/>
      <c r="F82" s="190"/>
      <c r="G82" s="190"/>
      <c r="H82" s="190"/>
      <c r="I82" s="190"/>
      <c r="J82" s="190"/>
      <c r="K82" s="190"/>
      <c r="L82" s="190"/>
      <c r="M82" s="190"/>
      <c r="N82" s="190"/>
      <c r="O82" s="190"/>
      <c r="P82" s="190"/>
      <c r="Q82" s="190"/>
      <c r="R82" s="190"/>
      <c r="S82" s="190"/>
      <c r="T82" s="190"/>
      <c r="U82" s="190"/>
      <c r="V82" s="190"/>
      <c r="W82" s="190"/>
      <c r="X82" s="190"/>
      <c r="Y82" s="190"/>
      <c r="Z82" s="190"/>
      <c r="AA82" s="190"/>
      <c r="AB82" s="190"/>
      <c r="AC82" s="190"/>
      <c r="AD82" s="190"/>
      <c r="AE82" s="190"/>
      <c r="AF82" s="190"/>
      <c r="AG82" s="190"/>
      <c r="AH82" s="190"/>
      <c r="AI82" s="291"/>
    </row>
    <row r="83" spans="2:35" ht="13">
      <c r="B83" s="168"/>
      <c r="C83" s="191"/>
      <c r="D83" s="191"/>
      <c r="E83" s="191"/>
      <c r="F83" s="191"/>
      <c r="G83" s="191"/>
      <c r="H83" s="191"/>
      <c r="I83" s="191"/>
      <c r="J83" s="191"/>
      <c r="K83" s="191"/>
      <c r="L83" s="191"/>
      <c r="M83" s="191"/>
      <c r="N83" s="191"/>
      <c r="O83" s="191"/>
      <c r="P83" s="191"/>
      <c r="Q83" s="191"/>
      <c r="R83" s="191"/>
      <c r="S83" s="191"/>
      <c r="T83" s="191"/>
      <c r="U83" s="191"/>
      <c r="V83" s="191"/>
      <c r="W83" s="191"/>
      <c r="X83" s="191"/>
      <c r="Y83" s="191"/>
      <c r="Z83" s="191"/>
      <c r="AA83" s="191"/>
      <c r="AB83" s="191"/>
      <c r="AC83" s="191"/>
      <c r="AD83" s="191"/>
      <c r="AE83" s="191"/>
      <c r="AF83" s="191"/>
      <c r="AG83" s="191"/>
      <c r="AH83" s="191"/>
      <c r="AI83" s="292"/>
    </row>
    <row r="84" spans="2:35" ht="13">
      <c r="B84" s="168"/>
      <c r="C84" s="191"/>
      <c r="D84" s="191"/>
      <c r="E84" s="191"/>
      <c r="F84" s="191"/>
      <c r="G84" s="191"/>
      <c r="H84" s="191"/>
      <c r="I84" s="191"/>
      <c r="J84" s="191"/>
      <c r="K84" s="191"/>
      <c r="L84" s="191"/>
      <c r="M84" s="191"/>
      <c r="N84" s="191"/>
      <c r="O84" s="191"/>
      <c r="P84" s="191"/>
      <c r="Q84" s="191"/>
      <c r="R84" s="191"/>
      <c r="S84" s="191"/>
      <c r="T84" s="191"/>
      <c r="U84" s="191"/>
      <c r="V84" s="191"/>
      <c r="W84" s="191"/>
      <c r="X84" s="191"/>
      <c r="Y84" s="191"/>
      <c r="Z84" s="191"/>
      <c r="AA84" s="191"/>
      <c r="AB84" s="191"/>
      <c r="AC84" s="191"/>
      <c r="AD84" s="191"/>
      <c r="AE84" s="191"/>
      <c r="AF84" s="191"/>
      <c r="AG84" s="191"/>
      <c r="AH84" s="191"/>
      <c r="AI84" s="292"/>
    </row>
    <row r="85" spans="2:35" ht="13">
      <c r="B85" s="168"/>
      <c r="C85" s="191"/>
      <c r="D85" s="191"/>
      <c r="E85" s="191"/>
      <c r="F85" s="191"/>
      <c r="G85" s="191"/>
      <c r="H85" s="191"/>
      <c r="I85" s="191"/>
      <c r="J85" s="191"/>
      <c r="K85" s="191"/>
      <c r="L85" s="191"/>
      <c r="M85" s="191"/>
      <c r="N85" s="191"/>
      <c r="O85" s="191"/>
      <c r="P85" s="191"/>
      <c r="Q85" s="191"/>
      <c r="R85" s="191"/>
      <c r="S85" s="191"/>
      <c r="T85" s="191"/>
      <c r="U85" s="191"/>
      <c r="V85" s="191"/>
      <c r="W85" s="191"/>
      <c r="X85" s="191"/>
      <c r="Y85" s="191"/>
      <c r="Z85" s="191"/>
      <c r="AA85" s="191"/>
      <c r="AB85" s="191"/>
      <c r="AC85" s="191"/>
      <c r="AD85" s="191"/>
      <c r="AE85" s="191"/>
      <c r="AF85" s="191"/>
      <c r="AG85" s="191"/>
      <c r="AH85" s="191"/>
      <c r="AI85" s="292"/>
    </row>
    <row r="86" spans="2:35" ht="13">
      <c r="B86" s="168"/>
      <c r="C86" s="191"/>
      <c r="D86" s="191"/>
      <c r="E86" s="191"/>
      <c r="F86" s="191"/>
      <c r="G86" s="191"/>
      <c r="H86" s="191"/>
      <c r="I86" s="191"/>
      <c r="J86" s="191"/>
      <c r="K86" s="191"/>
      <c r="L86" s="191"/>
      <c r="M86" s="191"/>
      <c r="N86" s="191"/>
      <c r="O86" s="191"/>
      <c r="P86" s="191"/>
      <c r="Q86" s="191"/>
      <c r="R86" s="191"/>
      <c r="S86" s="191"/>
      <c r="T86" s="191"/>
      <c r="U86" s="191"/>
      <c r="V86" s="191"/>
      <c r="W86" s="191"/>
      <c r="X86" s="191"/>
      <c r="Y86" s="191"/>
      <c r="Z86" s="191"/>
      <c r="AA86" s="191"/>
      <c r="AB86" s="191"/>
      <c r="AC86" s="191"/>
      <c r="AD86" s="191"/>
      <c r="AE86" s="191"/>
      <c r="AF86" s="191"/>
      <c r="AG86" s="191"/>
      <c r="AH86" s="191"/>
      <c r="AI86" s="292"/>
    </row>
    <row r="87" spans="2:35" ht="13">
      <c r="B87" s="168"/>
      <c r="C87" s="293"/>
      <c r="D87" s="293"/>
      <c r="E87" s="293"/>
      <c r="F87" s="293"/>
      <c r="G87" s="293"/>
      <c r="H87" s="293"/>
      <c r="I87" s="293"/>
      <c r="J87" s="293"/>
      <c r="K87" s="293"/>
      <c r="L87" s="293"/>
      <c r="M87" s="293"/>
      <c r="N87" s="293"/>
      <c r="O87" s="293"/>
      <c r="P87" s="293"/>
      <c r="Q87" s="293"/>
      <c r="R87" s="293"/>
      <c r="S87" s="293"/>
      <c r="T87" s="293"/>
      <c r="U87" s="293"/>
      <c r="V87" s="293"/>
      <c r="W87" s="293"/>
      <c r="X87" s="293"/>
      <c r="Y87" s="293"/>
      <c r="Z87" s="293"/>
      <c r="AA87" s="293"/>
      <c r="AB87" s="293"/>
      <c r="AC87" s="293"/>
      <c r="AD87" s="293"/>
      <c r="AE87" s="293"/>
      <c r="AF87" s="293"/>
      <c r="AG87" s="293"/>
      <c r="AH87" s="293"/>
      <c r="AI87" s="294"/>
    </row>
    <row r="88" spans="2:35" ht="13">
      <c r="B88" s="21"/>
      <c r="C88" s="21"/>
      <c r="D88" s="21"/>
      <c r="E88" s="21"/>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row>
    <row r="89" spans="2:35" ht="13">
      <c r="B89" s="260" t="s">
        <v>39</v>
      </c>
      <c r="C89" s="260"/>
      <c r="D89" s="260"/>
      <c r="E89" s="260"/>
      <c r="F89" s="260"/>
      <c r="G89" s="260"/>
      <c r="H89" s="260"/>
      <c r="I89" s="260"/>
      <c r="J89" s="260"/>
      <c r="K89" s="260"/>
      <c r="L89" s="260"/>
      <c r="M89" s="260"/>
      <c r="N89" s="260"/>
      <c r="O89" s="260"/>
      <c r="P89" s="260"/>
      <c r="Q89" s="260"/>
      <c r="R89" s="260"/>
      <c r="S89" s="260"/>
      <c r="T89" s="260"/>
      <c r="U89" s="260"/>
      <c r="V89" s="260"/>
      <c r="W89" s="260"/>
      <c r="X89" s="260"/>
      <c r="Y89" s="260"/>
      <c r="Z89" s="260"/>
      <c r="AA89" s="260"/>
      <c r="AB89" s="260"/>
      <c r="AC89" s="260"/>
      <c r="AD89" s="260"/>
      <c r="AE89" s="260"/>
      <c r="AF89" s="260"/>
      <c r="AG89" s="260"/>
      <c r="AH89" s="260"/>
      <c r="AI89" s="260"/>
    </row>
    <row r="90" spans="2:35" ht="13">
      <c r="B90" s="260"/>
      <c r="C90" s="260"/>
      <c r="D90" s="260"/>
      <c r="E90" s="260"/>
      <c r="F90" s="260"/>
      <c r="G90" s="260"/>
      <c r="H90" s="260"/>
      <c r="I90" s="260"/>
      <c r="J90" s="260"/>
      <c r="K90" s="260"/>
      <c r="L90" s="260"/>
      <c r="M90" s="260"/>
      <c r="N90" s="260"/>
      <c r="O90" s="260"/>
      <c r="P90" s="260"/>
      <c r="Q90" s="260"/>
      <c r="R90" s="260"/>
      <c r="S90" s="260"/>
      <c r="T90" s="260"/>
      <c r="U90" s="260"/>
      <c r="V90" s="260"/>
      <c r="W90" s="260"/>
      <c r="X90" s="260"/>
      <c r="Y90" s="260"/>
      <c r="Z90" s="260"/>
      <c r="AA90" s="260"/>
      <c r="AB90" s="260"/>
      <c r="AC90" s="260"/>
      <c r="AD90" s="260"/>
      <c r="AE90" s="260"/>
      <c r="AF90" s="260"/>
      <c r="AG90" s="260"/>
      <c r="AH90" s="260"/>
      <c r="AI90" s="260"/>
    </row>
    <row r="91" spans="2:35" ht="13">
      <c r="B91" s="20"/>
      <c r="C91" s="295"/>
      <c r="D91" s="190"/>
      <c r="E91" s="190"/>
      <c r="F91" s="190"/>
      <c r="G91" s="190"/>
      <c r="H91" s="190"/>
      <c r="I91" s="190"/>
      <c r="J91" s="190"/>
      <c r="K91" s="190"/>
      <c r="L91" s="190"/>
      <c r="M91" s="190"/>
      <c r="N91" s="190"/>
      <c r="O91" s="190"/>
      <c r="P91" s="190"/>
      <c r="Q91" s="190"/>
      <c r="R91" s="190"/>
      <c r="S91" s="190"/>
      <c r="T91" s="190"/>
      <c r="U91" s="190"/>
      <c r="V91" s="190"/>
      <c r="W91" s="190"/>
      <c r="X91" s="190"/>
      <c r="Y91" s="190"/>
      <c r="Z91" s="190"/>
      <c r="AA91" s="190"/>
      <c r="AB91" s="190"/>
      <c r="AC91" s="190"/>
      <c r="AD91" s="190"/>
      <c r="AE91" s="190"/>
      <c r="AF91" s="190"/>
      <c r="AG91" s="190"/>
      <c r="AH91" s="190"/>
      <c r="AI91" s="291"/>
    </row>
    <row r="92" spans="2:35" ht="13">
      <c r="B92" s="20"/>
      <c r="C92" s="296"/>
      <c r="D92" s="191"/>
      <c r="E92" s="191"/>
      <c r="F92" s="191"/>
      <c r="G92" s="191"/>
      <c r="H92" s="191"/>
      <c r="I92" s="191"/>
      <c r="J92" s="191"/>
      <c r="K92" s="191"/>
      <c r="L92" s="191"/>
      <c r="M92" s="191"/>
      <c r="N92" s="191"/>
      <c r="O92" s="191"/>
      <c r="P92" s="191"/>
      <c r="Q92" s="191"/>
      <c r="R92" s="191"/>
      <c r="S92" s="191"/>
      <c r="T92" s="191"/>
      <c r="U92" s="191"/>
      <c r="V92" s="191"/>
      <c r="W92" s="191"/>
      <c r="X92" s="191"/>
      <c r="Y92" s="191"/>
      <c r="Z92" s="191"/>
      <c r="AA92" s="191"/>
      <c r="AB92" s="191"/>
      <c r="AC92" s="191"/>
      <c r="AD92" s="191"/>
      <c r="AE92" s="191"/>
      <c r="AF92" s="191"/>
      <c r="AG92" s="191"/>
      <c r="AH92" s="191"/>
      <c r="AI92" s="292"/>
    </row>
    <row r="93" spans="2:35" ht="13">
      <c r="B93" s="20"/>
      <c r="C93" s="296"/>
      <c r="D93" s="191"/>
      <c r="E93" s="191"/>
      <c r="F93" s="191"/>
      <c r="G93" s="191"/>
      <c r="H93" s="191"/>
      <c r="I93" s="191"/>
      <c r="J93" s="191"/>
      <c r="K93" s="191"/>
      <c r="L93" s="191"/>
      <c r="M93" s="191"/>
      <c r="N93" s="191"/>
      <c r="O93" s="191"/>
      <c r="P93" s="191"/>
      <c r="Q93" s="191"/>
      <c r="R93" s="191"/>
      <c r="S93" s="191"/>
      <c r="T93" s="191"/>
      <c r="U93" s="191"/>
      <c r="V93" s="191"/>
      <c r="W93" s="191"/>
      <c r="X93" s="191"/>
      <c r="Y93" s="191"/>
      <c r="Z93" s="191"/>
      <c r="AA93" s="191"/>
      <c r="AB93" s="191"/>
      <c r="AC93" s="191"/>
      <c r="AD93" s="191"/>
      <c r="AE93" s="191"/>
      <c r="AF93" s="191"/>
      <c r="AG93" s="191"/>
      <c r="AH93" s="191"/>
      <c r="AI93" s="292"/>
    </row>
    <row r="94" spans="2:35" ht="13">
      <c r="B94" s="20"/>
      <c r="C94" s="296"/>
      <c r="D94" s="191"/>
      <c r="E94" s="191"/>
      <c r="F94" s="191"/>
      <c r="G94" s="191"/>
      <c r="H94" s="191"/>
      <c r="I94" s="191"/>
      <c r="J94" s="191"/>
      <c r="K94" s="191"/>
      <c r="L94" s="191"/>
      <c r="M94" s="191"/>
      <c r="N94" s="191"/>
      <c r="O94" s="191"/>
      <c r="P94" s="191"/>
      <c r="Q94" s="191"/>
      <c r="R94" s="191"/>
      <c r="S94" s="191"/>
      <c r="T94" s="191"/>
      <c r="U94" s="191"/>
      <c r="V94" s="191"/>
      <c r="W94" s="191"/>
      <c r="X94" s="191"/>
      <c r="Y94" s="191"/>
      <c r="Z94" s="191"/>
      <c r="AA94" s="191"/>
      <c r="AB94" s="191"/>
      <c r="AC94" s="191"/>
      <c r="AD94" s="191"/>
      <c r="AE94" s="191"/>
      <c r="AF94" s="191"/>
      <c r="AG94" s="191"/>
      <c r="AH94" s="191"/>
      <c r="AI94" s="292"/>
    </row>
    <row r="95" spans="2:35" ht="13">
      <c r="B95" s="20"/>
      <c r="C95" s="296"/>
      <c r="D95" s="191"/>
      <c r="E95" s="191"/>
      <c r="F95" s="191"/>
      <c r="G95" s="191"/>
      <c r="H95" s="191"/>
      <c r="I95" s="191"/>
      <c r="J95" s="191"/>
      <c r="K95" s="191"/>
      <c r="L95" s="191"/>
      <c r="M95" s="191"/>
      <c r="N95" s="191"/>
      <c r="O95" s="191"/>
      <c r="P95" s="191"/>
      <c r="Q95" s="191"/>
      <c r="R95" s="191"/>
      <c r="S95" s="191"/>
      <c r="T95" s="191"/>
      <c r="U95" s="191"/>
      <c r="V95" s="191"/>
      <c r="W95" s="191"/>
      <c r="X95" s="191"/>
      <c r="Y95" s="191"/>
      <c r="Z95" s="191"/>
      <c r="AA95" s="191"/>
      <c r="AB95" s="191"/>
      <c r="AC95" s="191"/>
      <c r="AD95" s="191"/>
      <c r="AE95" s="191"/>
      <c r="AF95" s="191"/>
      <c r="AG95" s="191"/>
      <c r="AH95" s="191"/>
      <c r="AI95" s="292"/>
    </row>
    <row r="96" spans="2:35" ht="13">
      <c r="B96" s="20"/>
      <c r="C96" s="296"/>
      <c r="D96" s="191"/>
      <c r="E96" s="191"/>
      <c r="F96" s="191"/>
      <c r="G96" s="191"/>
      <c r="H96" s="191"/>
      <c r="I96" s="191"/>
      <c r="J96" s="191"/>
      <c r="K96" s="191"/>
      <c r="L96" s="191"/>
      <c r="M96" s="191"/>
      <c r="N96" s="191"/>
      <c r="O96" s="191"/>
      <c r="P96" s="191"/>
      <c r="Q96" s="191"/>
      <c r="R96" s="191"/>
      <c r="S96" s="191"/>
      <c r="T96" s="191"/>
      <c r="U96" s="191"/>
      <c r="V96" s="191"/>
      <c r="W96" s="191"/>
      <c r="X96" s="191"/>
      <c r="Y96" s="191"/>
      <c r="Z96" s="191"/>
      <c r="AA96" s="191"/>
      <c r="AB96" s="191"/>
      <c r="AC96" s="191"/>
      <c r="AD96" s="191"/>
      <c r="AE96" s="191"/>
      <c r="AF96" s="191"/>
      <c r="AG96" s="191"/>
      <c r="AH96" s="191"/>
      <c r="AI96" s="292"/>
    </row>
    <row r="97" spans="2:35" ht="13">
      <c r="B97" s="20"/>
      <c r="C97" s="297"/>
      <c r="D97" s="293"/>
      <c r="E97" s="293"/>
      <c r="F97" s="293"/>
      <c r="G97" s="293"/>
      <c r="H97" s="293"/>
      <c r="I97" s="293"/>
      <c r="J97" s="293"/>
      <c r="K97" s="293"/>
      <c r="L97" s="293"/>
      <c r="M97" s="293"/>
      <c r="N97" s="293"/>
      <c r="O97" s="293"/>
      <c r="P97" s="293"/>
      <c r="Q97" s="293"/>
      <c r="R97" s="293"/>
      <c r="S97" s="293"/>
      <c r="T97" s="293"/>
      <c r="U97" s="293"/>
      <c r="V97" s="293"/>
      <c r="W97" s="293"/>
      <c r="X97" s="293"/>
      <c r="Y97" s="293"/>
      <c r="Z97" s="293"/>
      <c r="AA97" s="293"/>
      <c r="AB97" s="293"/>
      <c r="AC97" s="293"/>
      <c r="AD97" s="293"/>
      <c r="AE97" s="293"/>
      <c r="AF97" s="293"/>
      <c r="AG97" s="293"/>
      <c r="AH97" s="293"/>
      <c r="AI97" s="294"/>
    </row>
    <row r="98" spans="2:35" ht="13">
      <c r="B98" s="21"/>
      <c r="C98" s="21"/>
      <c r="D98" s="21"/>
      <c r="E98" s="21"/>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row>
    <row r="99" spans="2:35" ht="21.75" customHeight="1">
      <c r="B99" s="260" t="s">
        <v>40</v>
      </c>
      <c r="C99" s="260"/>
      <c r="D99" s="260"/>
      <c r="E99" s="260"/>
      <c r="F99" s="260"/>
      <c r="G99" s="260"/>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row>
    <row r="100" spans="2:35" ht="21.75" customHeight="1">
      <c r="B100" s="260"/>
      <c r="C100" s="260"/>
      <c r="D100" s="260"/>
      <c r="E100" s="260"/>
      <c r="F100" s="260"/>
      <c r="G100" s="260"/>
      <c r="H100" s="260"/>
      <c r="I100" s="260"/>
      <c r="J100" s="260"/>
      <c r="K100" s="260"/>
      <c r="L100" s="260"/>
      <c r="M100" s="260"/>
      <c r="N100" s="260"/>
      <c r="O100" s="260"/>
      <c r="P100" s="260"/>
      <c r="Q100" s="260"/>
      <c r="R100" s="260"/>
      <c r="S100" s="260"/>
      <c r="T100" s="260"/>
      <c r="U100" s="260"/>
      <c r="V100" s="260"/>
      <c r="W100" s="260"/>
      <c r="X100" s="260"/>
      <c r="Y100" s="260"/>
      <c r="Z100" s="260"/>
      <c r="AA100" s="260"/>
      <c r="AB100" s="260"/>
      <c r="AC100" s="260"/>
      <c r="AD100" s="260"/>
      <c r="AE100" s="260"/>
      <c r="AF100" s="260"/>
      <c r="AG100" s="260"/>
      <c r="AH100" s="260"/>
      <c r="AI100" s="260"/>
    </row>
    <row r="101" spans="2:35" ht="13">
      <c r="B101" s="168"/>
      <c r="C101" s="190"/>
      <c r="D101" s="190"/>
      <c r="E101" s="190"/>
      <c r="F101" s="190"/>
      <c r="G101" s="190"/>
      <c r="H101" s="190"/>
      <c r="I101" s="190"/>
      <c r="J101" s="190"/>
      <c r="K101" s="190"/>
      <c r="L101" s="190"/>
      <c r="M101" s="190"/>
      <c r="N101" s="190"/>
      <c r="O101" s="190"/>
      <c r="P101" s="190"/>
      <c r="Q101" s="190"/>
      <c r="R101" s="190"/>
      <c r="S101" s="190"/>
      <c r="T101" s="190"/>
      <c r="U101" s="190"/>
      <c r="V101" s="190"/>
      <c r="W101" s="190"/>
      <c r="X101" s="190"/>
      <c r="Y101" s="190"/>
      <c r="Z101" s="190"/>
      <c r="AA101" s="190"/>
      <c r="AB101" s="190"/>
      <c r="AC101" s="190"/>
      <c r="AD101" s="190"/>
      <c r="AE101" s="190"/>
      <c r="AF101" s="190"/>
      <c r="AG101" s="190"/>
      <c r="AH101" s="190"/>
      <c r="AI101" s="291"/>
    </row>
    <row r="102" spans="2:35" ht="13">
      <c r="B102" s="168"/>
      <c r="C102" s="191"/>
      <c r="D102" s="191"/>
      <c r="E102" s="191"/>
      <c r="F102" s="191"/>
      <c r="G102" s="191"/>
      <c r="H102" s="191"/>
      <c r="I102" s="191"/>
      <c r="J102" s="191"/>
      <c r="K102" s="191"/>
      <c r="L102" s="191"/>
      <c r="M102" s="191"/>
      <c r="N102" s="191"/>
      <c r="O102" s="191"/>
      <c r="P102" s="191"/>
      <c r="Q102" s="191"/>
      <c r="R102" s="191"/>
      <c r="S102" s="191"/>
      <c r="T102" s="191"/>
      <c r="U102" s="191"/>
      <c r="V102" s="191"/>
      <c r="W102" s="191"/>
      <c r="X102" s="191"/>
      <c r="Y102" s="191"/>
      <c r="Z102" s="191"/>
      <c r="AA102" s="191"/>
      <c r="AB102" s="191"/>
      <c r="AC102" s="191"/>
      <c r="AD102" s="191"/>
      <c r="AE102" s="191"/>
      <c r="AF102" s="191"/>
      <c r="AG102" s="191"/>
      <c r="AH102" s="191"/>
      <c r="AI102" s="292"/>
    </row>
    <row r="103" spans="2:35" ht="13">
      <c r="B103" s="168"/>
      <c r="C103" s="191"/>
      <c r="D103" s="191"/>
      <c r="E103" s="191"/>
      <c r="F103" s="191"/>
      <c r="G103" s="191"/>
      <c r="H103" s="191"/>
      <c r="I103" s="191"/>
      <c r="J103" s="191"/>
      <c r="K103" s="191"/>
      <c r="L103" s="191"/>
      <c r="M103" s="191"/>
      <c r="N103" s="191"/>
      <c r="O103" s="191"/>
      <c r="P103" s="191"/>
      <c r="Q103" s="191"/>
      <c r="R103" s="191"/>
      <c r="S103" s="191"/>
      <c r="T103" s="191"/>
      <c r="U103" s="191"/>
      <c r="V103" s="191"/>
      <c r="W103" s="191"/>
      <c r="X103" s="191"/>
      <c r="Y103" s="191"/>
      <c r="Z103" s="191"/>
      <c r="AA103" s="191"/>
      <c r="AB103" s="191"/>
      <c r="AC103" s="191"/>
      <c r="AD103" s="191"/>
      <c r="AE103" s="191"/>
      <c r="AF103" s="191"/>
      <c r="AG103" s="191"/>
      <c r="AH103" s="191"/>
      <c r="AI103" s="292"/>
    </row>
    <row r="104" spans="2:35" ht="13">
      <c r="B104" s="168"/>
      <c r="C104" s="191"/>
      <c r="D104" s="191"/>
      <c r="E104" s="191"/>
      <c r="F104" s="191"/>
      <c r="G104" s="191"/>
      <c r="H104" s="191"/>
      <c r="I104" s="191"/>
      <c r="J104" s="191"/>
      <c r="K104" s="191"/>
      <c r="L104" s="191"/>
      <c r="M104" s="191"/>
      <c r="N104" s="191"/>
      <c r="O104" s="191"/>
      <c r="P104" s="191"/>
      <c r="Q104" s="191"/>
      <c r="R104" s="191"/>
      <c r="S104" s="191"/>
      <c r="T104" s="191"/>
      <c r="U104" s="191"/>
      <c r="V104" s="191"/>
      <c r="W104" s="191"/>
      <c r="X104" s="191"/>
      <c r="Y104" s="191"/>
      <c r="Z104" s="191"/>
      <c r="AA104" s="191"/>
      <c r="AB104" s="191"/>
      <c r="AC104" s="191"/>
      <c r="AD104" s="191"/>
      <c r="AE104" s="191"/>
      <c r="AF104" s="191"/>
      <c r="AG104" s="191"/>
      <c r="AH104" s="191"/>
      <c r="AI104" s="292"/>
    </row>
    <row r="105" spans="2:35" ht="13">
      <c r="B105" s="168"/>
      <c r="C105" s="191"/>
      <c r="D105" s="191"/>
      <c r="E105" s="191"/>
      <c r="F105" s="191"/>
      <c r="G105" s="191"/>
      <c r="H105" s="191"/>
      <c r="I105" s="191"/>
      <c r="J105" s="191"/>
      <c r="K105" s="191"/>
      <c r="L105" s="191"/>
      <c r="M105" s="191"/>
      <c r="N105" s="191"/>
      <c r="O105" s="191"/>
      <c r="P105" s="191"/>
      <c r="Q105" s="191"/>
      <c r="R105" s="191"/>
      <c r="S105" s="191"/>
      <c r="T105" s="191"/>
      <c r="U105" s="191"/>
      <c r="V105" s="191"/>
      <c r="W105" s="191"/>
      <c r="X105" s="191"/>
      <c r="Y105" s="191"/>
      <c r="Z105" s="191"/>
      <c r="AA105" s="191"/>
      <c r="AB105" s="191"/>
      <c r="AC105" s="191"/>
      <c r="AD105" s="191"/>
      <c r="AE105" s="191"/>
      <c r="AF105" s="191"/>
      <c r="AG105" s="191"/>
      <c r="AH105" s="191"/>
      <c r="AI105" s="292"/>
    </row>
    <row r="106" spans="2:35" ht="13">
      <c r="B106" s="168"/>
      <c r="C106" s="191"/>
      <c r="D106" s="191"/>
      <c r="E106" s="191"/>
      <c r="F106" s="191"/>
      <c r="G106" s="191"/>
      <c r="H106" s="191"/>
      <c r="I106" s="191"/>
      <c r="J106" s="191"/>
      <c r="K106" s="191"/>
      <c r="L106" s="191"/>
      <c r="M106" s="191"/>
      <c r="N106" s="191"/>
      <c r="O106" s="191"/>
      <c r="P106" s="191"/>
      <c r="Q106" s="191"/>
      <c r="R106" s="191"/>
      <c r="S106" s="191"/>
      <c r="T106" s="191"/>
      <c r="U106" s="191"/>
      <c r="V106" s="191"/>
      <c r="W106" s="191"/>
      <c r="X106" s="191"/>
      <c r="Y106" s="191"/>
      <c r="Z106" s="191"/>
      <c r="AA106" s="191"/>
      <c r="AB106" s="191"/>
      <c r="AC106" s="191"/>
      <c r="AD106" s="191"/>
      <c r="AE106" s="191"/>
      <c r="AF106" s="191"/>
      <c r="AG106" s="191"/>
      <c r="AH106" s="191"/>
      <c r="AI106" s="292"/>
    </row>
    <row r="107" spans="2:35" ht="13">
      <c r="B107" s="168"/>
      <c r="C107" s="293"/>
      <c r="D107" s="293"/>
      <c r="E107" s="293"/>
      <c r="F107" s="293"/>
      <c r="G107" s="293"/>
      <c r="H107" s="293"/>
      <c r="I107" s="293"/>
      <c r="J107" s="293"/>
      <c r="K107" s="293"/>
      <c r="L107" s="293"/>
      <c r="M107" s="293"/>
      <c r="N107" s="293"/>
      <c r="O107" s="293"/>
      <c r="P107" s="293"/>
      <c r="Q107" s="293"/>
      <c r="R107" s="293"/>
      <c r="S107" s="293"/>
      <c r="T107" s="293"/>
      <c r="U107" s="293"/>
      <c r="V107" s="293"/>
      <c r="W107" s="293"/>
      <c r="X107" s="293"/>
      <c r="Y107" s="293"/>
      <c r="Z107" s="293"/>
      <c r="AA107" s="293"/>
      <c r="AB107" s="293"/>
      <c r="AC107" s="293"/>
      <c r="AD107" s="293"/>
      <c r="AE107" s="293"/>
      <c r="AF107" s="293"/>
      <c r="AG107" s="293"/>
      <c r="AH107" s="293"/>
      <c r="AI107" s="294"/>
    </row>
    <row r="108" spans="2:35" ht="13">
      <c r="B108" s="21"/>
      <c r="C108" s="21"/>
      <c r="D108" s="21"/>
      <c r="E108" s="21"/>
      <c r="F108" s="21"/>
      <c r="G108" s="21"/>
      <c r="H108" s="21"/>
      <c r="I108" s="21"/>
      <c r="J108" s="21"/>
      <c r="K108" s="21"/>
      <c r="L108" s="21"/>
      <c r="M108" s="21"/>
      <c r="N108" s="21"/>
      <c r="O108" s="21"/>
      <c r="P108" s="21"/>
      <c r="Q108" s="21"/>
      <c r="R108" s="21"/>
      <c r="S108" s="21"/>
      <c r="T108" s="21"/>
      <c r="U108" s="21"/>
      <c r="V108" s="21"/>
      <c r="W108" s="21"/>
      <c r="X108" s="21"/>
      <c r="Y108" s="21"/>
      <c r="Z108" s="21"/>
      <c r="AA108" s="21"/>
      <c r="AB108" s="21"/>
      <c r="AC108" s="21"/>
      <c r="AD108" s="21"/>
      <c r="AE108" s="21"/>
      <c r="AF108" s="21"/>
      <c r="AG108" s="21"/>
      <c r="AH108" s="21"/>
      <c r="AI108" s="21"/>
    </row>
    <row r="109" spans="2:35" ht="13">
      <c r="B109" s="21"/>
      <c r="C109" s="21"/>
      <c r="D109" s="21"/>
      <c r="E109" s="21"/>
      <c r="F109" s="21"/>
      <c r="G109" s="21"/>
      <c r="H109" s="21"/>
      <c r="I109" s="21"/>
      <c r="J109" s="21"/>
      <c r="K109" s="21"/>
      <c r="L109" s="21"/>
      <c r="M109" s="21"/>
      <c r="N109" s="21"/>
      <c r="O109" s="21"/>
      <c r="P109" s="21"/>
      <c r="Q109" s="21"/>
      <c r="R109" s="21"/>
      <c r="S109" s="21"/>
      <c r="T109" s="21"/>
      <c r="U109" s="21"/>
      <c r="V109" s="21"/>
      <c r="W109" s="21"/>
      <c r="X109" s="21"/>
      <c r="Y109" s="21"/>
      <c r="Z109" s="21"/>
      <c r="AA109" s="21"/>
      <c r="AB109" s="21"/>
      <c r="AC109" s="21"/>
      <c r="AD109" s="21"/>
      <c r="AE109" s="21"/>
      <c r="AF109" s="21"/>
      <c r="AG109" s="21"/>
      <c r="AH109" s="21"/>
      <c r="AI109" s="21"/>
    </row>
    <row r="110" spans="2:35" ht="13"/>
  </sheetData>
  <sheetProtection selectLockedCells="1"/>
  <mergeCells count="71">
    <mergeCell ref="C101:AI107"/>
    <mergeCell ref="C75:AI79"/>
    <mergeCell ref="B81:AI81"/>
    <mergeCell ref="C82:AI87"/>
    <mergeCell ref="B89:AI90"/>
    <mergeCell ref="C91:AI97"/>
    <mergeCell ref="B99:AI100"/>
    <mergeCell ref="AA39:AB40"/>
    <mergeCell ref="AC39:AJ40"/>
    <mergeCell ref="C42:AJ43"/>
    <mergeCell ref="B74:AI74"/>
    <mergeCell ref="C46:J47"/>
    <mergeCell ref="K46:Y47"/>
    <mergeCell ref="Z46:AJ51"/>
    <mergeCell ref="C48:J49"/>
    <mergeCell ref="K48:Y49"/>
    <mergeCell ref="C50:J51"/>
    <mergeCell ref="K50:Y51"/>
    <mergeCell ref="C54:AJ54"/>
    <mergeCell ref="C55:AH55"/>
    <mergeCell ref="B57:AI57"/>
    <mergeCell ref="C62:AI64"/>
    <mergeCell ref="C67:AI71"/>
    <mergeCell ref="C44:J45"/>
    <mergeCell ref="K44:S45"/>
    <mergeCell ref="T44:Y45"/>
    <mergeCell ref="Z44:AJ45"/>
    <mergeCell ref="C33:I34"/>
    <mergeCell ref="J33:AD34"/>
    <mergeCell ref="AE33:AJ38"/>
    <mergeCell ref="C35:I36"/>
    <mergeCell ref="J35:AD36"/>
    <mergeCell ref="C37:I40"/>
    <mergeCell ref="J37:L38"/>
    <mergeCell ref="M37:AD38"/>
    <mergeCell ref="J39:L40"/>
    <mergeCell ref="M39:R40"/>
    <mergeCell ref="S39:T40"/>
    <mergeCell ref="U39:Z40"/>
    <mergeCell ref="C26:AJ27"/>
    <mergeCell ref="C29:I30"/>
    <mergeCell ref="J29:T30"/>
    <mergeCell ref="U29:Y30"/>
    <mergeCell ref="Z29:AJ30"/>
    <mergeCell ref="C31:I32"/>
    <mergeCell ref="J31:AJ32"/>
    <mergeCell ref="AA12:AB13"/>
    <mergeCell ref="C16:U17"/>
    <mergeCell ref="C20:U21"/>
    <mergeCell ref="C24:U24"/>
    <mergeCell ref="V24:AJ24"/>
    <mergeCell ref="C25:U25"/>
    <mergeCell ref="V25:AJ25"/>
    <mergeCell ref="O12:P13"/>
    <mergeCell ref="Q12:R13"/>
    <mergeCell ref="S12:T13"/>
    <mergeCell ref="U12:V13"/>
    <mergeCell ref="W12:X13"/>
    <mergeCell ref="Y12:Z13"/>
    <mergeCell ref="C12:D13"/>
    <mergeCell ref="E12:F13"/>
    <mergeCell ref="G12:H13"/>
    <mergeCell ref="I12:J13"/>
    <mergeCell ref="K12:L13"/>
    <mergeCell ref="M12:N13"/>
    <mergeCell ref="C8:AJ9"/>
    <mergeCell ref="B3:AI3"/>
    <mergeCell ref="B4:AI4"/>
    <mergeCell ref="B5:AI5"/>
    <mergeCell ref="A6:AJ6"/>
    <mergeCell ref="B7:AJ7"/>
  </mergeCells>
  <phoneticPr fontId="8"/>
  <conditionalFormatting sqref="C8 C16 C20 J29 Z29 J31 J33 J35 M37 M39 U39 AC39">
    <cfRule type="cellIs" dxfId="347" priority="4" operator="equal">
      <formula>""</formula>
    </cfRule>
  </conditionalFormatting>
  <conditionalFormatting sqref="J29">
    <cfRule type="expression" dxfId="346" priority="7">
      <formula>J29=""</formula>
    </cfRule>
  </conditionalFormatting>
  <conditionalFormatting sqref="J31">
    <cfRule type="expression" dxfId="345" priority="6">
      <formula>J31=""</formula>
    </cfRule>
  </conditionalFormatting>
  <conditionalFormatting sqref="J39">
    <cfRule type="expression" dxfId="344" priority="5">
      <formula>J39=""</formula>
    </cfRule>
  </conditionalFormatting>
  <conditionalFormatting sqref="K44:S45 Z44:AJ45 K46:Y51">
    <cfRule type="expression" dxfId="343" priority="1">
      <formula>$L$138="Fresh Graduate"</formula>
    </cfRule>
    <cfRule type="expression" dxfId="342" priority="2">
      <formula>$L$138="Self-employed"</formula>
    </cfRule>
    <cfRule type="expression" dxfId="341" priority="3">
      <formula>$L$138="Unemployed"</formula>
    </cfRule>
  </conditionalFormatting>
  <dataValidations count="1">
    <dataValidation imeMode="off" allowBlank="1" showInputMessage="1" showErrorMessage="1" sqref="J29 U29 Z29 J31:AJ32" xr:uid="{94557382-4350-483E-BA11-FA326F6EC4C8}"/>
  </dataValidations>
  <printOptions horizontalCentered="1"/>
  <pageMargins left="0.25" right="0.25" top="0.75" bottom="0.75" header="0.3" footer="0.3"/>
  <pageSetup paperSize="9" scale="70" fitToHeight="0" orientation="portrait" r:id="rId1"/>
  <headerFooter>
    <oddHeader>&amp;R&amp;"Arial,標準"CONFIDENTIAL</oddHeader>
    <oddFooter>&amp;C&amp;P</oddFooter>
  </headerFooter>
  <rowBreaks count="1" manualBreakCount="1">
    <brk id="5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defaultSize="0" autoFill="0" autoLine="0" autoPict="0">
                <anchor moveWithCells="1">
                  <from>
                    <xdr:col>82</xdr:col>
                    <xdr:colOff>177800</xdr:colOff>
                    <xdr:row>110</xdr:row>
                    <xdr:rowOff>0</xdr:rowOff>
                  </from>
                  <to>
                    <xdr:col>84</xdr:col>
                    <xdr:colOff>0</xdr:colOff>
                    <xdr:row>111</xdr:row>
                    <xdr:rowOff>25400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05638A2B-930C-47C4-A85A-EDE869236806}">
          <x14:formula1>
            <xm:f>List!$A$2:$A$9</xm:f>
          </x14:formula1>
          <xm:sqref>C8:AJ9</xm:sqref>
        </x14:dataValidation>
        <x14:dataValidation type="list" allowBlank="1" showInputMessage="1" showErrorMessage="1" xr:uid="{F796133F-65A5-4932-A7AA-AEB58FD4E75B}">
          <x14:formula1>
            <xm:f>List!$J$2:$J$249</xm:f>
          </x14:formula1>
          <xm:sqref>C16:U17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66"/>
  </sheetPr>
  <dimension ref="A2:AY374"/>
  <sheetViews>
    <sheetView showZeros="0" showRuler="0" view="pageBreakPreview" topLeftCell="A390" zoomScaleNormal="100" zoomScaleSheetLayoutView="100" zoomScalePageLayoutView="93" workbookViewId="0">
      <selection activeCell="AO265" sqref="AO265"/>
    </sheetView>
  </sheetViews>
  <sheetFormatPr baseColWidth="10" defaultColWidth="2.5" defaultRowHeight="15" customHeight="1"/>
  <cols>
    <col min="1" max="1" width="1.1640625" style="6" customWidth="1"/>
    <col min="2" max="7" width="2.5" style="6"/>
    <col min="8" max="8" width="2.5" style="128"/>
    <col min="9" max="10" width="2.5" style="6"/>
    <col min="11" max="11" width="4.5" style="6" customWidth="1"/>
    <col min="12" max="24" width="2.5" style="6"/>
    <col min="25" max="25" width="4.5" style="6" customWidth="1"/>
    <col min="26" max="27" width="2.5" style="6"/>
    <col min="28" max="35" width="2.5" style="6" customWidth="1"/>
    <col min="36" max="36" width="5.1640625" style="6" customWidth="1"/>
    <col min="37" max="40" width="2.5" style="6"/>
    <col min="41" max="41" width="3.5" style="6" customWidth="1"/>
    <col min="42" max="16384" width="2.5" style="6"/>
  </cols>
  <sheetData>
    <row r="2" spans="2:36" ht="28.25" customHeight="1">
      <c r="B2" s="716" t="str">
        <f>C16&amp;" JFY2026"</f>
        <v xml:space="preserve"> JFY2026</v>
      </c>
      <c r="C2" s="716"/>
      <c r="D2" s="716"/>
      <c r="E2" s="716"/>
      <c r="F2" s="716"/>
      <c r="G2" s="716"/>
      <c r="H2" s="716"/>
      <c r="I2" s="716"/>
      <c r="J2" s="716"/>
      <c r="K2" s="716"/>
      <c r="L2" s="716"/>
      <c r="M2" s="716"/>
      <c r="N2" s="716"/>
      <c r="O2" s="716"/>
      <c r="P2" s="716"/>
      <c r="Q2" s="716"/>
      <c r="R2" s="716"/>
      <c r="S2" s="716"/>
      <c r="T2" s="716"/>
      <c r="U2" s="716"/>
      <c r="V2" s="716"/>
      <c r="W2" s="716"/>
      <c r="X2" s="716"/>
      <c r="Y2" s="716"/>
      <c r="Z2" s="716"/>
      <c r="AA2" s="716"/>
      <c r="AB2" s="716"/>
      <c r="AC2" s="716"/>
      <c r="AD2" s="716"/>
      <c r="AE2" s="716"/>
      <c r="AF2" s="716"/>
      <c r="AG2" s="716"/>
      <c r="AH2" s="716"/>
      <c r="AI2" s="716"/>
      <c r="AJ2" s="62"/>
    </row>
    <row r="3" spans="2:36" ht="28.25" customHeight="1">
      <c r="B3" s="717" t="s">
        <v>41</v>
      </c>
      <c r="C3" s="717"/>
      <c r="D3" s="717"/>
      <c r="E3" s="717"/>
      <c r="F3" s="717"/>
      <c r="G3" s="717"/>
      <c r="H3" s="717"/>
      <c r="I3" s="717"/>
      <c r="J3" s="717"/>
      <c r="K3" s="717"/>
      <c r="L3" s="717"/>
      <c r="M3" s="717"/>
      <c r="N3" s="717"/>
      <c r="O3" s="717"/>
      <c r="P3" s="717"/>
      <c r="Q3" s="717"/>
      <c r="R3" s="717"/>
      <c r="S3" s="717"/>
      <c r="T3" s="717"/>
      <c r="U3" s="717"/>
      <c r="V3" s="717"/>
      <c r="W3" s="717"/>
      <c r="X3" s="717"/>
      <c r="Y3" s="717"/>
      <c r="Z3" s="717"/>
      <c r="AA3" s="717"/>
      <c r="AB3" s="717"/>
      <c r="AC3" s="717"/>
      <c r="AD3" s="717"/>
      <c r="AE3" s="717"/>
      <c r="AF3" s="717"/>
      <c r="AG3" s="717"/>
      <c r="AH3" s="717"/>
      <c r="AI3" s="717"/>
      <c r="AJ3" s="62"/>
    </row>
    <row r="4" spans="2:36" ht="15" customHeight="1">
      <c r="B4" s="7"/>
      <c r="C4" s="7"/>
      <c r="D4" s="7"/>
      <c r="E4" s="7"/>
      <c r="F4" s="7"/>
      <c r="G4" s="7"/>
      <c r="H4" s="124"/>
      <c r="I4" s="7"/>
      <c r="J4" s="7"/>
      <c r="K4" s="7"/>
      <c r="L4" s="7"/>
      <c r="M4" s="7"/>
      <c r="N4" s="7"/>
      <c r="O4" s="7"/>
      <c r="P4" s="667" t="s">
        <v>42</v>
      </c>
      <c r="Q4" s="667"/>
      <c r="R4" s="667"/>
      <c r="S4" s="667"/>
      <c r="T4" s="667"/>
      <c r="U4" s="667"/>
      <c r="V4" s="667"/>
      <c r="W4" s="667"/>
      <c r="X4" s="667"/>
      <c r="Y4" s="667"/>
      <c r="AA4" s="8"/>
      <c r="AB4" s="8"/>
      <c r="AD4" s="9"/>
      <c r="AE4" s="686"/>
      <c r="AF4" s="687"/>
      <c r="AG4" s="687"/>
      <c r="AH4" s="687"/>
      <c r="AI4" s="687"/>
      <c r="AJ4" s="9"/>
    </row>
    <row r="5" spans="2:36" ht="15" customHeight="1" thickBot="1">
      <c r="Z5" s="8"/>
      <c r="AA5" s="8"/>
      <c r="AB5" s="10" t="s">
        <v>43</v>
      </c>
      <c r="AC5" s="11"/>
      <c r="AD5" s="11"/>
      <c r="AE5" s="688"/>
      <c r="AF5" s="688"/>
      <c r="AG5" s="688"/>
      <c r="AH5" s="688"/>
      <c r="AI5" s="688"/>
      <c r="AJ5" s="9"/>
    </row>
    <row r="6" spans="2:36" ht="15" customHeight="1">
      <c r="C6" s="668" t="s">
        <v>44</v>
      </c>
      <c r="D6" s="669"/>
      <c r="E6" s="669"/>
      <c r="F6" s="669"/>
      <c r="G6" s="669"/>
      <c r="H6" s="669"/>
      <c r="I6" s="669"/>
      <c r="J6" s="669"/>
      <c r="K6" s="669"/>
      <c r="L6" s="669"/>
      <c r="M6" s="669"/>
      <c r="N6" s="669"/>
      <c r="O6" s="669"/>
      <c r="P6" s="669"/>
      <c r="Q6" s="669"/>
      <c r="R6" s="669"/>
      <c r="S6" s="669"/>
      <c r="T6" s="669"/>
      <c r="U6" s="669"/>
      <c r="V6" s="669"/>
      <c r="W6" s="669"/>
      <c r="X6" s="669"/>
      <c r="Y6" s="669"/>
      <c r="Z6" s="669"/>
      <c r="AA6" s="669"/>
      <c r="AB6" s="669"/>
      <c r="AC6" s="669"/>
      <c r="AD6" s="669"/>
      <c r="AE6" s="669"/>
      <c r="AF6" s="669"/>
      <c r="AG6" s="669"/>
      <c r="AH6" s="669"/>
      <c r="AI6" s="669"/>
      <c r="AJ6" s="669"/>
    </row>
    <row r="7" spans="2:36" ht="15" customHeight="1">
      <c r="C7" s="669"/>
      <c r="D7" s="669"/>
      <c r="E7" s="669"/>
      <c r="F7" s="669"/>
      <c r="G7" s="669"/>
      <c r="H7" s="669"/>
      <c r="I7" s="669"/>
      <c r="J7" s="669"/>
      <c r="K7" s="669"/>
      <c r="L7" s="669"/>
      <c r="M7" s="669"/>
      <c r="N7" s="669"/>
      <c r="O7" s="669"/>
      <c r="P7" s="669"/>
      <c r="Q7" s="669"/>
      <c r="R7" s="669"/>
      <c r="S7" s="669"/>
      <c r="T7" s="669"/>
      <c r="U7" s="669"/>
      <c r="V7" s="669"/>
      <c r="W7" s="669"/>
      <c r="X7" s="669"/>
      <c r="Y7" s="669"/>
      <c r="Z7" s="669"/>
      <c r="AA7" s="669"/>
      <c r="AB7" s="669"/>
      <c r="AC7" s="669"/>
      <c r="AD7" s="669"/>
      <c r="AE7" s="669"/>
      <c r="AF7" s="669"/>
      <c r="AG7" s="669"/>
      <c r="AH7" s="669"/>
      <c r="AI7" s="669"/>
      <c r="AJ7" s="669"/>
    </row>
    <row r="8" spans="2:36" ht="15" customHeight="1">
      <c r="C8" s="669"/>
      <c r="D8" s="669"/>
      <c r="E8" s="669"/>
      <c r="F8" s="669"/>
      <c r="G8" s="669"/>
      <c r="H8" s="669"/>
      <c r="I8" s="669"/>
      <c r="J8" s="669"/>
      <c r="K8" s="669"/>
      <c r="L8" s="669"/>
      <c r="M8" s="669"/>
      <c r="N8" s="669"/>
      <c r="O8" s="669"/>
      <c r="P8" s="669"/>
      <c r="Q8" s="669"/>
      <c r="R8" s="669"/>
      <c r="S8" s="669"/>
      <c r="T8" s="669"/>
      <c r="U8" s="669"/>
      <c r="V8" s="669"/>
      <c r="W8" s="669"/>
      <c r="X8" s="669"/>
      <c r="Y8" s="669"/>
      <c r="Z8" s="669"/>
      <c r="AA8" s="669"/>
      <c r="AB8" s="669"/>
      <c r="AC8" s="669"/>
      <c r="AD8" s="669"/>
      <c r="AE8" s="669"/>
      <c r="AF8" s="669"/>
      <c r="AG8" s="669"/>
      <c r="AH8" s="669"/>
      <c r="AI8" s="669"/>
      <c r="AJ8" s="669"/>
    </row>
    <row r="9" spans="2:36" ht="15" customHeight="1">
      <c r="C9" s="669"/>
      <c r="D9" s="669"/>
      <c r="E9" s="669"/>
      <c r="F9" s="669"/>
      <c r="G9" s="669"/>
      <c r="H9" s="669"/>
      <c r="I9" s="669"/>
      <c r="J9" s="669"/>
      <c r="K9" s="669"/>
      <c r="L9" s="669"/>
      <c r="M9" s="669"/>
      <c r="N9" s="669"/>
      <c r="O9" s="669"/>
      <c r="P9" s="669"/>
      <c r="Q9" s="669"/>
      <c r="R9" s="669"/>
      <c r="S9" s="669"/>
      <c r="T9" s="669"/>
      <c r="U9" s="669"/>
      <c r="V9" s="669"/>
      <c r="W9" s="669"/>
      <c r="X9" s="669"/>
      <c r="Y9" s="669"/>
      <c r="Z9" s="669"/>
      <c r="AA9" s="669"/>
      <c r="AB9" s="669"/>
      <c r="AC9" s="669"/>
      <c r="AD9" s="669"/>
      <c r="AE9" s="669"/>
      <c r="AF9" s="669"/>
      <c r="AG9" s="669"/>
      <c r="AH9" s="669"/>
      <c r="AI9" s="669"/>
      <c r="AJ9" s="669"/>
    </row>
    <row r="10" spans="2:36" ht="15" customHeight="1">
      <c r="C10" s="669"/>
      <c r="D10" s="669"/>
      <c r="E10" s="669"/>
      <c r="F10" s="669"/>
      <c r="G10" s="669"/>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row>
    <row r="11" spans="2:36" ht="15" customHeight="1">
      <c r="C11" s="669"/>
      <c r="D11" s="669"/>
      <c r="E11" s="669"/>
      <c r="F11" s="669"/>
      <c r="G11" s="669"/>
      <c r="H11" s="669"/>
      <c r="I11" s="669"/>
      <c r="J11" s="669"/>
      <c r="K11" s="669"/>
      <c r="L11" s="669"/>
      <c r="M11" s="669"/>
      <c r="N11" s="669"/>
      <c r="O11" s="669"/>
      <c r="P11" s="669"/>
      <c r="Q11" s="669"/>
      <c r="R11" s="669"/>
      <c r="S11" s="669"/>
      <c r="T11" s="669"/>
      <c r="U11" s="669"/>
      <c r="V11" s="669"/>
      <c r="W11" s="669"/>
      <c r="X11" s="669"/>
      <c r="Y11" s="669"/>
      <c r="Z11" s="669"/>
      <c r="AA11" s="669"/>
      <c r="AB11" s="669"/>
      <c r="AC11" s="669"/>
      <c r="AD11" s="669"/>
      <c r="AE11" s="669"/>
      <c r="AF11" s="669"/>
      <c r="AG11" s="669"/>
      <c r="AH11" s="669"/>
      <c r="AI11" s="669"/>
      <c r="AJ11" s="669"/>
    </row>
    <row r="12" spans="2:36" ht="75" customHeight="1">
      <c r="C12" s="669"/>
      <c r="D12" s="669"/>
      <c r="E12" s="669"/>
      <c r="F12" s="669"/>
      <c r="G12" s="669"/>
      <c r="H12" s="669"/>
      <c r="I12" s="669"/>
      <c r="J12" s="669"/>
      <c r="K12" s="669"/>
      <c r="L12" s="669"/>
      <c r="M12" s="669"/>
      <c r="N12" s="669"/>
      <c r="O12" s="669"/>
      <c r="P12" s="669"/>
      <c r="Q12" s="669"/>
      <c r="R12" s="669"/>
      <c r="S12" s="669"/>
      <c r="T12" s="669"/>
      <c r="U12" s="669"/>
      <c r="V12" s="669"/>
      <c r="W12" s="669"/>
      <c r="X12" s="669"/>
      <c r="Y12" s="669"/>
      <c r="Z12" s="669"/>
      <c r="AA12" s="669"/>
      <c r="AB12" s="669"/>
      <c r="AC12" s="669"/>
      <c r="AD12" s="669"/>
      <c r="AE12" s="669"/>
      <c r="AF12" s="669"/>
      <c r="AG12" s="669"/>
      <c r="AH12" s="669"/>
      <c r="AI12" s="669"/>
      <c r="AJ12" s="669"/>
    </row>
    <row r="13" spans="2:36" ht="15" customHeight="1">
      <c r="B13" s="427" t="s">
        <v>45</v>
      </c>
      <c r="C13" s="427"/>
      <c r="D13" s="427"/>
      <c r="E13" s="427"/>
      <c r="F13" s="427"/>
      <c r="G13" s="427"/>
      <c r="H13" s="427"/>
      <c r="I13" s="427"/>
      <c r="J13" s="427"/>
      <c r="K13" s="427"/>
      <c r="L13" s="427"/>
      <c r="M13" s="427"/>
      <c r="N13" s="427"/>
      <c r="O13" s="427"/>
      <c r="P13" s="427"/>
      <c r="Q13" s="427"/>
      <c r="R13" s="427"/>
      <c r="S13" s="427"/>
      <c r="T13" s="427"/>
      <c r="U13" s="427"/>
      <c r="V13" s="427"/>
      <c r="W13" s="427"/>
      <c r="X13" s="427"/>
      <c r="Y13" s="427"/>
      <c r="Z13" s="427"/>
      <c r="AA13" s="427"/>
      <c r="AB13" s="427"/>
      <c r="AC13" s="427"/>
      <c r="AD13" s="427"/>
      <c r="AE13" s="427"/>
      <c r="AF13" s="427"/>
      <c r="AG13" s="427"/>
      <c r="AH13" s="427"/>
      <c r="AI13" s="427"/>
      <c r="AJ13" s="427"/>
    </row>
    <row r="14" spans="2:36" ht="15" customHeight="1" thickBot="1"/>
    <row r="15" spans="2:36" ht="15" customHeight="1" thickBot="1">
      <c r="B15" s="6" t="s">
        <v>46</v>
      </c>
      <c r="AD15" s="12"/>
      <c r="AE15" s="670" t="s">
        <v>47</v>
      </c>
      <c r="AF15" s="214"/>
      <c r="AG15" s="214"/>
      <c r="AH15" s="214"/>
      <c r="AI15" s="214"/>
      <c r="AJ15" s="671"/>
    </row>
    <row r="16" spans="2:36" ht="15" customHeight="1">
      <c r="C16" s="681"/>
      <c r="D16" s="682"/>
      <c r="E16" s="682"/>
      <c r="F16" s="682"/>
      <c r="G16" s="682"/>
      <c r="H16" s="682"/>
      <c r="I16" s="682"/>
      <c r="J16" s="682"/>
      <c r="K16" s="682"/>
      <c r="L16" s="682"/>
      <c r="M16" s="682"/>
      <c r="N16" s="682"/>
      <c r="O16" s="682"/>
      <c r="P16" s="682"/>
      <c r="Q16" s="682"/>
      <c r="R16" s="682"/>
      <c r="S16" s="682"/>
      <c r="T16" s="683"/>
      <c r="AB16" s="13"/>
      <c r="AC16" s="13"/>
      <c r="AD16" s="12"/>
      <c r="AE16" s="672"/>
      <c r="AF16" s="266"/>
      <c r="AG16" s="266"/>
      <c r="AH16" s="266"/>
      <c r="AI16" s="266"/>
      <c r="AJ16" s="673"/>
    </row>
    <row r="17" spans="2:36" ht="15" customHeight="1" thickBot="1">
      <c r="C17" s="684"/>
      <c r="D17" s="655"/>
      <c r="E17" s="655"/>
      <c r="F17" s="655"/>
      <c r="G17" s="655"/>
      <c r="H17" s="655"/>
      <c r="I17" s="655"/>
      <c r="J17" s="655"/>
      <c r="K17" s="655"/>
      <c r="L17" s="655"/>
      <c r="M17" s="655"/>
      <c r="N17" s="655"/>
      <c r="O17" s="655"/>
      <c r="P17" s="655"/>
      <c r="Q17" s="655"/>
      <c r="R17" s="655"/>
      <c r="S17" s="655"/>
      <c r="T17" s="685"/>
      <c r="AB17" s="13"/>
      <c r="AC17" s="13"/>
      <c r="AD17" s="12"/>
      <c r="AE17" s="672"/>
      <c r="AF17" s="266"/>
      <c r="AG17" s="266"/>
      <c r="AH17" s="266"/>
      <c r="AI17" s="266"/>
      <c r="AJ17" s="673"/>
    </row>
    <row r="18" spans="2:36" ht="15" customHeight="1">
      <c r="AD18" s="12"/>
      <c r="AE18" s="672"/>
      <c r="AF18" s="266"/>
      <c r="AG18" s="266"/>
      <c r="AH18" s="266"/>
      <c r="AI18" s="266"/>
      <c r="AJ18" s="673"/>
    </row>
    <row r="19" spans="2:36" ht="15" customHeight="1" thickBot="1">
      <c r="B19" s="6" t="s">
        <v>48</v>
      </c>
      <c r="AD19" s="12"/>
      <c r="AE19" s="672"/>
      <c r="AF19" s="266"/>
      <c r="AG19" s="266"/>
      <c r="AH19" s="266"/>
      <c r="AI19" s="266"/>
      <c r="AJ19" s="673"/>
    </row>
    <row r="20" spans="2:36" ht="15" customHeight="1">
      <c r="C20" s="677"/>
      <c r="D20" s="678"/>
      <c r="E20" s="689"/>
      <c r="F20" s="690"/>
      <c r="G20" s="678"/>
      <c r="H20" s="678"/>
      <c r="I20" s="678"/>
      <c r="J20" s="678"/>
      <c r="K20" s="678"/>
      <c r="L20" s="678"/>
      <c r="M20" s="678"/>
      <c r="N20" s="678"/>
      <c r="O20" s="678"/>
      <c r="P20" s="678"/>
      <c r="Q20" s="678"/>
      <c r="R20" s="678"/>
      <c r="S20" s="678"/>
      <c r="T20" s="718"/>
      <c r="AD20" s="12"/>
      <c r="AE20" s="672"/>
      <c r="AF20" s="266"/>
      <c r="AG20" s="266"/>
      <c r="AH20" s="266"/>
      <c r="AI20" s="266"/>
      <c r="AJ20" s="673"/>
    </row>
    <row r="21" spans="2:36" ht="15" customHeight="1" thickBot="1">
      <c r="C21" s="679"/>
      <c r="D21" s="680"/>
      <c r="E21" s="691"/>
      <c r="F21" s="692"/>
      <c r="G21" s="680"/>
      <c r="H21" s="680"/>
      <c r="I21" s="680"/>
      <c r="J21" s="680"/>
      <c r="K21" s="680"/>
      <c r="L21" s="680"/>
      <c r="M21" s="680"/>
      <c r="N21" s="680"/>
      <c r="O21" s="680"/>
      <c r="P21" s="680"/>
      <c r="Q21" s="680"/>
      <c r="R21" s="680"/>
      <c r="S21" s="680"/>
      <c r="T21" s="719"/>
      <c r="AD21" s="12"/>
      <c r="AE21" s="672"/>
      <c r="AF21" s="266"/>
      <c r="AG21" s="266"/>
      <c r="AH21" s="266"/>
      <c r="AI21" s="266"/>
      <c r="AJ21" s="673"/>
    </row>
    <row r="22" spans="2:36" ht="15" customHeight="1" thickBot="1">
      <c r="AD22" s="12"/>
      <c r="AE22" s="674"/>
      <c r="AF22" s="675"/>
      <c r="AG22" s="675"/>
      <c r="AH22" s="675"/>
      <c r="AI22" s="675"/>
      <c r="AJ22" s="676"/>
    </row>
    <row r="23" spans="2:36" ht="15" customHeight="1" thickBot="1">
      <c r="B23" s="6" t="s">
        <v>49</v>
      </c>
    </row>
    <row r="24" spans="2:36" ht="15" customHeight="1">
      <c r="C24" s="720" t="s">
        <v>50</v>
      </c>
      <c r="D24" s="721"/>
      <c r="E24" s="721"/>
      <c r="F24" s="721"/>
      <c r="G24" s="721"/>
      <c r="H24" s="721"/>
      <c r="I24" s="721"/>
      <c r="J24" s="723"/>
      <c r="K24" s="626"/>
      <c r="L24" s="626"/>
      <c r="M24" s="626"/>
      <c r="N24" s="626"/>
      <c r="O24" s="626"/>
      <c r="P24" s="626"/>
      <c r="Q24" s="626"/>
      <c r="R24" s="626"/>
      <c r="S24" s="626"/>
      <c r="T24" s="626"/>
      <c r="U24" s="626"/>
      <c r="V24" s="626"/>
      <c r="W24" s="626"/>
      <c r="X24" s="626"/>
      <c r="Y24" s="626"/>
      <c r="Z24" s="626"/>
      <c r="AA24" s="626"/>
      <c r="AB24" s="626"/>
      <c r="AC24" s="626"/>
      <c r="AD24" s="626"/>
      <c r="AE24" s="626"/>
      <c r="AF24" s="626"/>
      <c r="AG24" s="626"/>
      <c r="AH24" s="626"/>
      <c r="AI24" s="626"/>
      <c r="AJ24" s="666"/>
    </row>
    <row r="25" spans="2:36" ht="15" customHeight="1">
      <c r="C25" s="722"/>
      <c r="D25" s="176"/>
      <c r="E25" s="176"/>
      <c r="F25" s="176"/>
      <c r="G25" s="176"/>
      <c r="H25" s="176"/>
      <c r="I25" s="176"/>
      <c r="J25" s="724"/>
      <c r="K25" s="582"/>
      <c r="L25" s="582"/>
      <c r="M25" s="582"/>
      <c r="N25" s="582"/>
      <c r="O25" s="582"/>
      <c r="P25" s="582"/>
      <c r="Q25" s="582"/>
      <c r="R25" s="582"/>
      <c r="S25" s="582"/>
      <c r="T25" s="582"/>
      <c r="U25" s="582"/>
      <c r="V25" s="582"/>
      <c r="W25" s="582"/>
      <c r="X25" s="582"/>
      <c r="Y25" s="582"/>
      <c r="Z25" s="582"/>
      <c r="AA25" s="582"/>
      <c r="AB25" s="582"/>
      <c r="AC25" s="582"/>
      <c r="AD25" s="582"/>
      <c r="AE25" s="582"/>
      <c r="AF25" s="582"/>
      <c r="AG25" s="582"/>
      <c r="AH25" s="582"/>
      <c r="AI25" s="582"/>
      <c r="AJ25" s="628"/>
    </row>
    <row r="26" spans="2:36" ht="15" customHeight="1">
      <c r="C26" s="731" t="s">
        <v>51</v>
      </c>
      <c r="D26" s="732"/>
      <c r="E26" s="732"/>
      <c r="F26" s="732"/>
      <c r="G26" s="732"/>
      <c r="H26" s="732"/>
      <c r="I26" s="732"/>
      <c r="J26" s="583"/>
      <c r="K26" s="583"/>
      <c r="L26" s="583"/>
      <c r="M26" s="583"/>
      <c r="N26" s="583"/>
      <c r="O26" s="583"/>
      <c r="P26" s="583"/>
      <c r="Q26" s="583"/>
      <c r="R26" s="583"/>
      <c r="S26" s="583"/>
      <c r="T26" s="583"/>
      <c r="U26" s="583"/>
      <c r="V26" s="583"/>
      <c r="W26" s="583"/>
      <c r="X26" s="583"/>
      <c r="Y26" s="583"/>
      <c r="Z26" s="583"/>
      <c r="AA26" s="583"/>
      <c r="AB26" s="583"/>
      <c r="AC26" s="583"/>
      <c r="AD26" s="583"/>
      <c r="AE26" s="583"/>
      <c r="AF26" s="583"/>
      <c r="AG26" s="583"/>
      <c r="AH26" s="583"/>
      <c r="AI26" s="583"/>
      <c r="AJ26" s="627"/>
    </row>
    <row r="27" spans="2:36" ht="15" customHeight="1">
      <c r="C27" s="699"/>
      <c r="D27" s="700"/>
      <c r="E27" s="700"/>
      <c r="F27" s="700"/>
      <c r="G27" s="700"/>
      <c r="H27" s="700"/>
      <c r="I27" s="700"/>
      <c r="J27" s="582"/>
      <c r="K27" s="582"/>
      <c r="L27" s="582"/>
      <c r="M27" s="582"/>
      <c r="N27" s="582"/>
      <c r="O27" s="582"/>
      <c r="P27" s="582"/>
      <c r="Q27" s="582"/>
      <c r="R27" s="582"/>
      <c r="S27" s="582"/>
      <c r="T27" s="582"/>
      <c r="U27" s="582"/>
      <c r="V27" s="582"/>
      <c r="W27" s="582"/>
      <c r="X27" s="582"/>
      <c r="Y27" s="582"/>
      <c r="Z27" s="582"/>
      <c r="AA27" s="582"/>
      <c r="AB27" s="582"/>
      <c r="AC27" s="582"/>
      <c r="AD27" s="582"/>
      <c r="AE27" s="582"/>
      <c r="AF27" s="582"/>
      <c r="AG27" s="582"/>
      <c r="AH27" s="582"/>
      <c r="AI27" s="582"/>
      <c r="AJ27" s="628"/>
    </row>
    <row r="28" spans="2:36" ht="15" customHeight="1">
      <c r="C28" s="625" t="s">
        <v>52</v>
      </c>
      <c r="D28" s="700"/>
      <c r="E28" s="700"/>
      <c r="F28" s="700"/>
      <c r="G28" s="700"/>
      <c r="H28" s="700"/>
      <c r="I28" s="700"/>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627"/>
    </row>
    <row r="29" spans="2:36" ht="15" customHeight="1">
      <c r="C29" s="699"/>
      <c r="D29" s="700"/>
      <c r="E29" s="700"/>
      <c r="F29" s="700"/>
      <c r="G29" s="700"/>
      <c r="H29" s="700"/>
      <c r="I29" s="700"/>
      <c r="J29" s="582"/>
      <c r="K29" s="582"/>
      <c r="L29" s="582"/>
      <c r="M29" s="582"/>
      <c r="N29" s="582"/>
      <c r="O29" s="582"/>
      <c r="P29" s="582"/>
      <c r="Q29" s="582"/>
      <c r="R29" s="582"/>
      <c r="S29" s="582"/>
      <c r="T29" s="582"/>
      <c r="U29" s="582"/>
      <c r="V29" s="582"/>
      <c r="W29" s="582"/>
      <c r="X29" s="582"/>
      <c r="Y29" s="582"/>
      <c r="Z29" s="582"/>
      <c r="AA29" s="582"/>
      <c r="AB29" s="582"/>
      <c r="AC29" s="582"/>
      <c r="AD29" s="582"/>
      <c r="AE29" s="582"/>
      <c r="AF29" s="582"/>
      <c r="AG29" s="582"/>
      <c r="AH29" s="582"/>
      <c r="AI29" s="582"/>
      <c r="AJ29" s="628"/>
    </row>
    <row r="30" spans="2:36" ht="15" customHeight="1">
      <c r="C30" s="711" t="s">
        <v>53</v>
      </c>
      <c r="D30" s="712"/>
      <c r="E30" s="712"/>
      <c r="F30" s="712"/>
      <c r="G30" s="712"/>
      <c r="H30" s="712"/>
      <c r="I30" s="712"/>
      <c r="J30" s="582"/>
      <c r="K30" s="582"/>
      <c r="L30" s="582"/>
      <c r="M30" s="582"/>
      <c r="N30" s="582"/>
      <c r="O30" s="582"/>
      <c r="P30" s="582"/>
      <c r="Q30" s="582"/>
      <c r="R30" s="582"/>
      <c r="S30" s="582"/>
      <c r="T30" s="714"/>
      <c r="U30" s="579" t="s">
        <v>54</v>
      </c>
      <c r="V30" s="579"/>
      <c r="W30" s="579"/>
      <c r="X30" s="579"/>
      <c r="Y30" s="579"/>
      <c r="Z30" s="582"/>
      <c r="AA30" s="582"/>
      <c r="AB30" s="714"/>
      <c r="AC30" s="300"/>
      <c r="AD30" s="636"/>
      <c r="AE30" s="636"/>
      <c r="AF30" s="636"/>
      <c r="AG30" s="300"/>
      <c r="AH30" s="636"/>
      <c r="AI30" s="636"/>
      <c r="AJ30" s="701"/>
    </row>
    <row r="31" spans="2:36" ht="15" customHeight="1">
      <c r="C31" s="713"/>
      <c r="D31" s="712"/>
      <c r="E31" s="712"/>
      <c r="F31" s="712"/>
      <c r="G31" s="712"/>
      <c r="H31" s="712"/>
      <c r="I31" s="712"/>
      <c r="J31" s="582"/>
      <c r="K31" s="582"/>
      <c r="L31" s="582"/>
      <c r="M31" s="582"/>
      <c r="N31" s="582"/>
      <c r="O31" s="582"/>
      <c r="P31" s="582"/>
      <c r="Q31" s="582"/>
      <c r="R31" s="582"/>
      <c r="S31" s="582"/>
      <c r="T31" s="714"/>
      <c r="U31" s="579"/>
      <c r="V31" s="579"/>
      <c r="W31" s="579"/>
      <c r="X31" s="579"/>
      <c r="Y31" s="579"/>
      <c r="Z31" s="582"/>
      <c r="AA31" s="582"/>
      <c r="AB31" s="714"/>
      <c r="AC31" s="216"/>
      <c r="AD31" s="598"/>
      <c r="AE31" s="598"/>
      <c r="AF31" s="598"/>
      <c r="AG31" s="216"/>
      <c r="AH31" s="598"/>
      <c r="AI31" s="598"/>
      <c r="AJ31" s="702"/>
    </row>
    <row r="32" spans="2:36" ht="15" customHeight="1">
      <c r="C32" s="699" t="s">
        <v>55</v>
      </c>
      <c r="D32" s="700"/>
      <c r="E32" s="700"/>
      <c r="F32" s="700"/>
      <c r="G32" s="700"/>
      <c r="H32" s="700"/>
      <c r="I32" s="700"/>
      <c r="J32" s="582"/>
      <c r="K32" s="582"/>
      <c r="L32" s="582"/>
      <c r="M32" s="582"/>
      <c r="N32" s="582"/>
      <c r="O32" s="582"/>
      <c r="P32" s="582"/>
      <c r="Q32" s="582"/>
      <c r="R32" s="582"/>
      <c r="S32" s="582"/>
      <c r="T32" s="582"/>
      <c r="U32" s="579" t="s">
        <v>56</v>
      </c>
      <c r="V32" s="700"/>
      <c r="W32" s="700"/>
      <c r="X32" s="700"/>
      <c r="Y32" s="700"/>
      <c r="Z32" s="725" t="str">
        <f>IF(AH30&lt;&gt;"",IF(AD30&lt;&gt;"",IF(Z30&lt;&gt;"",DATEDIF(DATE($AH$30,INDEX(List!$D$2:$E$13,MATCH($AD$30,List!$D$2:$D$13,0),2),$Z$30),DATE(2026,4,1),"Y"),""),""),"")</f>
        <v/>
      </c>
      <c r="AA32" s="726"/>
      <c r="AB32" s="726"/>
      <c r="AC32" s="726"/>
      <c r="AD32" s="726"/>
      <c r="AE32" s="726"/>
      <c r="AF32" s="726"/>
      <c r="AG32" s="726"/>
      <c r="AH32" s="726"/>
      <c r="AI32" s="726"/>
      <c r="AJ32" s="727"/>
    </row>
    <row r="33" spans="2:36" ht="15" customHeight="1">
      <c r="C33" s="699"/>
      <c r="D33" s="700"/>
      <c r="E33" s="700"/>
      <c r="F33" s="700"/>
      <c r="G33" s="700"/>
      <c r="H33" s="700"/>
      <c r="I33" s="700"/>
      <c r="J33" s="582"/>
      <c r="K33" s="582"/>
      <c r="L33" s="582"/>
      <c r="M33" s="582"/>
      <c r="N33" s="582"/>
      <c r="O33" s="582"/>
      <c r="P33" s="582"/>
      <c r="Q33" s="582"/>
      <c r="R33" s="582"/>
      <c r="S33" s="582"/>
      <c r="T33" s="582"/>
      <c r="U33" s="700"/>
      <c r="V33" s="700"/>
      <c r="W33" s="700"/>
      <c r="X33" s="700"/>
      <c r="Y33" s="700"/>
      <c r="Z33" s="728"/>
      <c r="AA33" s="729"/>
      <c r="AB33" s="729"/>
      <c r="AC33" s="729"/>
      <c r="AD33" s="729"/>
      <c r="AE33" s="729"/>
      <c r="AF33" s="729"/>
      <c r="AG33" s="729"/>
      <c r="AH33" s="729"/>
      <c r="AI33" s="729"/>
      <c r="AJ33" s="730"/>
    </row>
    <row r="34" spans="2:36" ht="15" customHeight="1">
      <c r="C34" s="699" t="s">
        <v>57</v>
      </c>
      <c r="D34" s="700"/>
      <c r="E34" s="700"/>
      <c r="F34" s="700"/>
      <c r="G34" s="700"/>
      <c r="H34" s="700"/>
      <c r="I34" s="700"/>
      <c r="J34" s="635"/>
      <c r="K34" s="636"/>
      <c r="L34" s="636"/>
      <c r="M34" s="636"/>
      <c r="N34" s="636"/>
      <c r="O34" s="636"/>
      <c r="P34" s="636"/>
      <c r="Q34" s="636"/>
      <c r="R34" s="636"/>
      <c r="S34" s="636"/>
      <c r="T34" s="636"/>
      <c r="U34" s="636"/>
      <c r="V34" s="636"/>
      <c r="W34" s="636"/>
      <c r="X34" s="636"/>
      <c r="Y34" s="636"/>
      <c r="Z34" s="636"/>
      <c r="AA34" s="636"/>
      <c r="AB34" s="636"/>
      <c r="AC34" s="636"/>
      <c r="AD34" s="636"/>
      <c r="AE34" s="636"/>
      <c r="AF34" s="636"/>
      <c r="AG34" s="636"/>
      <c r="AH34" s="636"/>
      <c r="AI34" s="636"/>
      <c r="AJ34" s="701"/>
    </row>
    <row r="35" spans="2:36" ht="24" customHeight="1">
      <c r="C35" s="699"/>
      <c r="D35" s="700"/>
      <c r="E35" s="700"/>
      <c r="F35" s="700"/>
      <c r="G35" s="700"/>
      <c r="H35" s="700"/>
      <c r="I35" s="700"/>
      <c r="J35" s="597"/>
      <c r="K35" s="598"/>
      <c r="L35" s="598"/>
      <c r="M35" s="598"/>
      <c r="N35" s="598"/>
      <c r="O35" s="598"/>
      <c r="P35" s="598"/>
      <c r="Q35" s="598"/>
      <c r="R35" s="598"/>
      <c r="S35" s="598"/>
      <c r="T35" s="598"/>
      <c r="U35" s="598"/>
      <c r="V35" s="598"/>
      <c r="W35" s="598"/>
      <c r="X35" s="598"/>
      <c r="Y35" s="598"/>
      <c r="Z35" s="598"/>
      <c r="AA35" s="598"/>
      <c r="AB35" s="598"/>
      <c r="AC35" s="598"/>
      <c r="AD35" s="598"/>
      <c r="AE35" s="598"/>
      <c r="AF35" s="598"/>
      <c r="AG35" s="598"/>
      <c r="AH35" s="598"/>
      <c r="AI35" s="598"/>
      <c r="AJ35" s="702"/>
    </row>
    <row r="36" spans="2:36" ht="15" customHeight="1">
      <c r="C36" s="625" t="s">
        <v>58</v>
      </c>
      <c r="D36" s="700"/>
      <c r="E36" s="700"/>
      <c r="F36" s="700"/>
      <c r="G36" s="700"/>
      <c r="H36" s="700"/>
      <c r="I36" s="700"/>
      <c r="J36" s="582"/>
      <c r="K36" s="582"/>
      <c r="L36" s="582"/>
      <c r="M36" s="582"/>
      <c r="N36" s="582"/>
      <c r="O36" s="582"/>
      <c r="P36" s="582"/>
      <c r="Q36" s="582"/>
      <c r="R36" s="582"/>
      <c r="S36" s="582"/>
      <c r="T36" s="582"/>
      <c r="U36" s="579" t="s">
        <v>59</v>
      </c>
      <c r="V36" s="579"/>
      <c r="W36" s="579"/>
      <c r="X36" s="579"/>
      <c r="Y36" s="579"/>
      <c r="Z36" s="705" t="s">
        <v>60</v>
      </c>
      <c r="AA36" s="706"/>
      <c r="AB36" s="706"/>
      <c r="AC36" s="707"/>
      <c r="AD36" s="644"/>
      <c r="AE36" s="644"/>
      <c r="AF36" s="644"/>
      <c r="AG36" s="644"/>
      <c r="AH36" s="644"/>
      <c r="AI36" s="644"/>
      <c r="AJ36" s="645"/>
    </row>
    <row r="37" spans="2:36" ht="15" customHeight="1">
      <c r="C37" s="699"/>
      <c r="D37" s="700"/>
      <c r="E37" s="700"/>
      <c r="F37" s="700"/>
      <c r="G37" s="700"/>
      <c r="H37" s="700"/>
      <c r="I37" s="700"/>
      <c r="J37" s="582"/>
      <c r="K37" s="582"/>
      <c r="L37" s="582"/>
      <c r="M37" s="582"/>
      <c r="N37" s="582"/>
      <c r="O37" s="582"/>
      <c r="P37" s="582"/>
      <c r="Q37" s="582"/>
      <c r="R37" s="582"/>
      <c r="S37" s="582"/>
      <c r="T37" s="582"/>
      <c r="U37" s="579"/>
      <c r="V37" s="579"/>
      <c r="W37" s="579"/>
      <c r="X37" s="579"/>
      <c r="Y37" s="579"/>
      <c r="Z37" s="708"/>
      <c r="AA37" s="709"/>
      <c r="AB37" s="709"/>
      <c r="AC37" s="710"/>
      <c r="AD37" s="703"/>
      <c r="AE37" s="703"/>
      <c r="AF37" s="703"/>
      <c r="AG37" s="703"/>
      <c r="AH37" s="703"/>
      <c r="AI37" s="703"/>
      <c r="AJ37" s="704"/>
    </row>
    <row r="38" spans="2:36" ht="15" customHeight="1">
      <c r="C38" s="625" t="s">
        <v>61</v>
      </c>
      <c r="D38" s="579"/>
      <c r="E38" s="579"/>
      <c r="F38" s="579"/>
      <c r="G38" s="579"/>
      <c r="H38" s="579"/>
      <c r="I38" s="579"/>
      <c r="J38" s="715"/>
      <c r="K38" s="715"/>
      <c r="L38" s="715"/>
      <c r="M38" s="715"/>
      <c r="N38" s="715"/>
      <c r="O38" s="715"/>
      <c r="P38" s="715"/>
      <c r="Q38" s="715"/>
      <c r="R38" s="715"/>
      <c r="S38" s="715"/>
      <c r="T38" s="715"/>
      <c r="U38" s="579" t="s">
        <v>62</v>
      </c>
      <c r="V38" s="579"/>
      <c r="W38" s="579"/>
      <c r="X38" s="579"/>
      <c r="Y38" s="579"/>
      <c r="Z38" s="705" t="s">
        <v>63</v>
      </c>
      <c r="AA38" s="706"/>
      <c r="AB38" s="706"/>
      <c r="AC38" s="707"/>
      <c r="AD38" s="644"/>
      <c r="AE38" s="644"/>
      <c r="AF38" s="644"/>
      <c r="AG38" s="644"/>
      <c r="AH38" s="644"/>
      <c r="AI38" s="644"/>
      <c r="AJ38" s="645"/>
    </row>
    <row r="39" spans="2:36" ht="15" customHeight="1">
      <c r="C39" s="625"/>
      <c r="D39" s="579"/>
      <c r="E39" s="579"/>
      <c r="F39" s="579"/>
      <c r="G39" s="579"/>
      <c r="H39" s="579"/>
      <c r="I39" s="579"/>
      <c r="J39" s="715"/>
      <c r="K39" s="715"/>
      <c r="L39" s="715"/>
      <c r="M39" s="715"/>
      <c r="N39" s="715"/>
      <c r="O39" s="715"/>
      <c r="P39" s="715"/>
      <c r="Q39" s="715"/>
      <c r="R39" s="715"/>
      <c r="S39" s="715"/>
      <c r="T39" s="715"/>
      <c r="U39" s="579"/>
      <c r="V39" s="579"/>
      <c r="W39" s="579"/>
      <c r="X39" s="579"/>
      <c r="Y39" s="579"/>
      <c r="Z39" s="708"/>
      <c r="AA39" s="709"/>
      <c r="AB39" s="709"/>
      <c r="AC39" s="710"/>
      <c r="AD39" s="703"/>
      <c r="AE39" s="703"/>
      <c r="AF39" s="703"/>
      <c r="AG39" s="703"/>
      <c r="AH39" s="703"/>
      <c r="AI39" s="703"/>
      <c r="AJ39" s="704"/>
    </row>
    <row r="40" spans="2:36" ht="15" customHeight="1">
      <c r="C40" s="625" t="s">
        <v>64</v>
      </c>
      <c r="D40" s="579"/>
      <c r="E40" s="579"/>
      <c r="F40" s="579"/>
      <c r="G40" s="579"/>
      <c r="H40" s="579"/>
      <c r="I40" s="579"/>
      <c r="J40" s="694"/>
      <c r="K40" s="695"/>
      <c r="L40" s="695"/>
      <c r="M40" s="695"/>
      <c r="N40" s="695"/>
      <c r="O40" s="695"/>
      <c r="P40" s="695"/>
      <c r="Q40" s="695"/>
      <c r="R40" s="695"/>
      <c r="S40" s="695"/>
      <c r="T40" s="695"/>
      <c r="U40" s="695"/>
      <c r="V40" s="695"/>
      <c r="W40" s="695"/>
      <c r="X40" s="695"/>
      <c r="Y40" s="695"/>
      <c r="Z40" s="579" t="s">
        <v>65</v>
      </c>
      <c r="AA40" s="579"/>
      <c r="AB40" s="579"/>
      <c r="AC40" s="579"/>
      <c r="AD40" s="582"/>
      <c r="AE40" s="582"/>
      <c r="AF40" s="582"/>
      <c r="AG40" s="582"/>
      <c r="AH40" s="582"/>
      <c r="AI40" s="582"/>
      <c r="AJ40" s="628"/>
    </row>
    <row r="41" spans="2:36" ht="15" customHeight="1" thickBot="1">
      <c r="C41" s="693"/>
      <c r="D41" s="581"/>
      <c r="E41" s="581"/>
      <c r="F41" s="581"/>
      <c r="G41" s="581"/>
      <c r="H41" s="581"/>
      <c r="I41" s="581"/>
      <c r="J41" s="696"/>
      <c r="K41" s="696"/>
      <c r="L41" s="696"/>
      <c r="M41" s="696"/>
      <c r="N41" s="696"/>
      <c r="O41" s="696"/>
      <c r="P41" s="696"/>
      <c r="Q41" s="696"/>
      <c r="R41" s="696"/>
      <c r="S41" s="696"/>
      <c r="T41" s="696"/>
      <c r="U41" s="696"/>
      <c r="V41" s="696"/>
      <c r="W41" s="696"/>
      <c r="X41" s="696"/>
      <c r="Y41" s="696"/>
      <c r="Z41" s="581"/>
      <c r="AA41" s="581"/>
      <c r="AB41" s="581"/>
      <c r="AC41" s="581"/>
      <c r="AD41" s="697"/>
      <c r="AE41" s="697"/>
      <c r="AF41" s="697"/>
      <c r="AG41" s="697"/>
      <c r="AH41" s="697"/>
      <c r="AI41" s="697"/>
      <c r="AJ41" s="698"/>
    </row>
    <row r="42" spans="2:36" ht="15" customHeight="1">
      <c r="AJ42" s="14"/>
    </row>
    <row r="43" spans="2:36" ht="15" customHeight="1" thickBot="1">
      <c r="B43" s="6" t="s">
        <v>66</v>
      </c>
      <c r="C43" s="66"/>
      <c r="AJ43" s="14"/>
    </row>
    <row r="44" spans="2:36" ht="15" customHeight="1">
      <c r="B44" s="6">
        <v>1</v>
      </c>
      <c r="C44" s="664" t="s">
        <v>18</v>
      </c>
      <c r="D44" s="665"/>
      <c r="E44" s="665"/>
      <c r="F44" s="665"/>
      <c r="G44" s="665"/>
      <c r="H44" s="665"/>
      <c r="I44" s="626"/>
      <c r="J44" s="626"/>
      <c r="K44" s="626"/>
      <c r="L44" s="626"/>
      <c r="M44" s="626"/>
      <c r="N44" s="626"/>
      <c r="O44" s="626"/>
      <c r="P44" s="626"/>
      <c r="Q44" s="626"/>
      <c r="R44" s="626"/>
      <c r="S44" s="626"/>
      <c r="T44" s="626"/>
      <c r="U44" s="626"/>
      <c r="V44" s="626"/>
      <c r="W44" s="626"/>
      <c r="X44" s="626"/>
      <c r="Y44" s="626"/>
      <c r="Z44" s="665" t="s">
        <v>67</v>
      </c>
      <c r="AA44" s="665"/>
      <c r="AB44" s="665"/>
      <c r="AC44" s="665"/>
      <c r="AD44" s="665"/>
      <c r="AE44" s="626"/>
      <c r="AF44" s="626"/>
      <c r="AG44" s="626"/>
      <c r="AH44" s="626"/>
      <c r="AI44" s="626"/>
      <c r="AJ44" s="666"/>
    </row>
    <row r="45" spans="2:36" ht="15" customHeight="1">
      <c r="C45" s="625"/>
      <c r="D45" s="579"/>
      <c r="E45" s="579"/>
      <c r="F45" s="579"/>
      <c r="G45" s="579"/>
      <c r="H45" s="579"/>
      <c r="I45" s="582"/>
      <c r="J45" s="582"/>
      <c r="K45" s="582"/>
      <c r="L45" s="582"/>
      <c r="M45" s="582"/>
      <c r="N45" s="582"/>
      <c r="O45" s="582"/>
      <c r="P45" s="582"/>
      <c r="Q45" s="582"/>
      <c r="R45" s="582"/>
      <c r="S45" s="582"/>
      <c r="T45" s="582"/>
      <c r="U45" s="582"/>
      <c r="V45" s="582"/>
      <c r="W45" s="582"/>
      <c r="X45" s="582"/>
      <c r="Y45" s="582"/>
      <c r="Z45" s="579"/>
      <c r="AA45" s="579"/>
      <c r="AB45" s="579"/>
      <c r="AC45" s="579"/>
      <c r="AD45" s="579"/>
      <c r="AE45" s="582"/>
      <c r="AF45" s="582"/>
      <c r="AG45" s="582"/>
      <c r="AH45" s="582"/>
      <c r="AI45" s="582"/>
      <c r="AJ45" s="628"/>
    </row>
    <row r="46" spans="2:36" ht="17.75" customHeight="1">
      <c r="C46" s="629" t="s">
        <v>68</v>
      </c>
      <c r="D46" s="630"/>
      <c r="E46" s="630"/>
      <c r="F46" s="630"/>
      <c r="G46" s="630"/>
      <c r="H46" s="631"/>
      <c r="I46" s="635"/>
      <c r="J46" s="636"/>
      <c r="K46" s="636"/>
      <c r="L46" s="636"/>
      <c r="M46" s="636"/>
      <c r="N46" s="636"/>
      <c r="O46" s="637"/>
      <c r="P46" s="641" t="s">
        <v>69</v>
      </c>
      <c r="Q46" s="630"/>
      <c r="R46" s="631"/>
      <c r="S46" s="653" t="s">
        <v>63</v>
      </c>
      <c r="T46" s="654"/>
      <c r="U46" s="654"/>
      <c r="V46" s="608"/>
      <c r="W46" s="609"/>
      <c r="X46" s="609"/>
      <c r="Y46" s="610"/>
      <c r="Z46" s="641" t="s">
        <v>64</v>
      </c>
      <c r="AA46" s="630"/>
      <c r="AB46" s="631"/>
      <c r="AC46" s="643"/>
      <c r="AD46" s="644"/>
      <c r="AE46" s="644"/>
      <c r="AF46" s="644"/>
      <c r="AG46" s="644"/>
      <c r="AH46" s="644"/>
      <c r="AI46" s="644"/>
      <c r="AJ46" s="645"/>
    </row>
    <row r="47" spans="2:36" ht="15" customHeight="1" thickBot="1">
      <c r="C47" s="632"/>
      <c r="D47" s="633"/>
      <c r="E47" s="633"/>
      <c r="F47" s="633"/>
      <c r="G47" s="633"/>
      <c r="H47" s="634"/>
      <c r="I47" s="638"/>
      <c r="J47" s="639"/>
      <c r="K47" s="639"/>
      <c r="L47" s="639"/>
      <c r="M47" s="639"/>
      <c r="N47" s="639"/>
      <c r="O47" s="640"/>
      <c r="P47" s="642"/>
      <c r="Q47" s="633"/>
      <c r="R47" s="634"/>
      <c r="S47" s="606"/>
      <c r="T47" s="607"/>
      <c r="U47" s="607"/>
      <c r="V47" s="611"/>
      <c r="W47" s="612"/>
      <c r="X47" s="612"/>
      <c r="Y47" s="613"/>
      <c r="Z47" s="642"/>
      <c r="AA47" s="633"/>
      <c r="AB47" s="634"/>
      <c r="AC47" s="646"/>
      <c r="AD47" s="647"/>
      <c r="AE47" s="647"/>
      <c r="AF47" s="647"/>
      <c r="AG47" s="647"/>
      <c r="AH47" s="647"/>
      <c r="AI47" s="647"/>
      <c r="AJ47" s="648"/>
    </row>
    <row r="48" spans="2:36" ht="15" customHeight="1">
      <c r="B48" s="6">
        <v>2</v>
      </c>
      <c r="C48" s="624" t="s">
        <v>18</v>
      </c>
      <c r="D48" s="585"/>
      <c r="E48" s="585"/>
      <c r="F48" s="585"/>
      <c r="G48" s="585"/>
      <c r="H48" s="585"/>
      <c r="I48" s="626"/>
      <c r="J48" s="626"/>
      <c r="K48" s="626"/>
      <c r="L48" s="626"/>
      <c r="M48" s="626"/>
      <c r="N48" s="626"/>
      <c r="O48" s="626"/>
      <c r="P48" s="626"/>
      <c r="Q48" s="626"/>
      <c r="R48" s="626"/>
      <c r="S48" s="626"/>
      <c r="T48" s="626"/>
      <c r="U48" s="626"/>
      <c r="V48" s="626"/>
      <c r="W48" s="626"/>
      <c r="X48" s="626"/>
      <c r="Y48" s="626"/>
      <c r="Z48" s="585" t="s">
        <v>67</v>
      </c>
      <c r="AA48" s="585"/>
      <c r="AB48" s="585"/>
      <c r="AC48" s="585"/>
      <c r="AD48" s="585"/>
      <c r="AE48" s="583"/>
      <c r="AF48" s="583"/>
      <c r="AG48" s="583"/>
      <c r="AH48" s="583"/>
      <c r="AI48" s="583"/>
      <c r="AJ48" s="627"/>
    </row>
    <row r="49" spans="2:36" ht="15" customHeight="1">
      <c r="C49" s="625"/>
      <c r="D49" s="579"/>
      <c r="E49" s="579"/>
      <c r="F49" s="579"/>
      <c r="G49" s="579"/>
      <c r="H49" s="579"/>
      <c r="I49" s="582"/>
      <c r="J49" s="582"/>
      <c r="K49" s="582"/>
      <c r="L49" s="582"/>
      <c r="M49" s="582"/>
      <c r="N49" s="582"/>
      <c r="O49" s="582"/>
      <c r="P49" s="582"/>
      <c r="Q49" s="582"/>
      <c r="R49" s="582"/>
      <c r="S49" s="582"/>
      <c r="T49" s="582"/>
      <c r="U49" s="582"/>
      <c r="V49" s="582"/>
      <c r="W49" s="582"/>
      <c r="X49" s="582"/>
      <c r="Y49" s="582"/>
      <c r="Z49" s="579"/>
      <c r="AA49" s="579"/>
      <c r="AB49" s="579"/>
      <c r="AC49" s="579"/>
      <c r="AD49" s="579"/>
      <c r="AE49" s="582"/>
      <c r="AF49" s="582"/>
      <c r="AG49" s="582"/>
      <c r="AH49" s="582"/>
      <c r="AI49" s="582"/>
      <c r="AJ49" s="628"/>
    </row>
    <row r="50" spans="2:36" ht="17.75" customHeight="1">
      <c r="C50" s="629" t="s">
        <v>68</v>
      </c>
      <c r="D50" s="630"/>
      <c r="E50" s="630"/>
      <c r="F50" s="630"/>
      <c r="G50" s="630"/>
      <c r="H50" s="631"/>
      <c r="I50" s="635"/>
      <c r="J50" s="636"/>
      <c r="K50" s="636"/>
      <c r="L50" s="636"/>
      <c r="M50" s="636"/>
      <c r="N50" s="636"/>
      <c r="O50" s="637"/>
      <c r="P50" s="641" t="s">
        <v>69</v>
      </c>
      <c r="Q50" s="630"/>
      <c r="R50" s="631"/>
      <c r="S50" s="653" t="s">
        <v>63</v>
      </c>
      <c r="T50" s="654"/>
      <c r="U50" s="654"/>
      <c r="V50" s="608"/>
      <c r="W50" s="609"/>
      <c r="X50" s="609"/>
      <c r="Y50" s="610"/>
      <c r="Z50" s="641" t="s">
        <v>64</v>
      </c>
      <c r="AA50" s="630"/>
      <c r="AB50" s="631"/>
      <c r="AC50" s="643"/>
      <c r="AD50" s="644"/>
      <c r="AE50" s="644"/>
      <c r="AF50" s="644"/>
      <c r="AG50" s="644"/>
      <c r="AH50" s="644"/>
      <c r="AI50" s="644"/>
      <c r="AJ50" s="645"/>
    </row>
    <row r="51" spans="2:36" ht="15" customHeight="1" thickBot="1">
      <c r="C51" s="632"/>
      <c r="D51" s="633"/>
      <c r="E51" s="633"/>
      <c r="F51" s="633"/>
      <c r="G51" s="633"/>
      <c r="H51" s="634"/>
      <c r="I51" s="638"/>
      <c r="J51" s="639"/>
      <c r="K51" s="639"/>
      <c r="L51" s="639"/>
      <c r="M51" s="639"/>
      <c r="N51" s="639"/>
      <c r="O51" s="640"/>
      <c r="P51" s="642"/>
      <c r="Q51" s="633"/>
      <c r="R51" s="634"/>
      <c r="S51" s="606"/>
      <c r="T51" s="607"/>
      <c r="U51" s="607"/>
      <c r="V51" s="611"/>
      <c r="W51" s="612"/>
      <c r="X51" s="612"/>
      <c r="Y51" s="613"/>
      <c r="Z51" s="642"/>
      <c r="AA51" s="633"/>
      <c r="AB51" s="634"/>
      <c r="AC51" s="646"/>
      <c r="AD51" s="647"/>
      <c r="AE51" s="647"/>
      <c r="AF51" s="647"/>
      <c r="AG51" s="647"/>
      <c r="AH51" s="647"/>
      <c r="AI51" s="647"/>
      <c r="AJ51" s="648"/>
    </row>
    <row r="52" spans="2:36" ht="15" customHeight="1">
      <c r="V52" s="623"/>
      <c r="W52" s="623"/>
      <c r="X52" s="623"/>
      <c r="Y52" s="623"/>
      <c r="Z52" s="623"/>
      <c r="AA52" s="623"/>
      <c r="AB52" s="623"/>
      <c r="AC52" s="623"/>
      <c r="AD52" s="623"/>
      <c r="AE52" s="623"/>
      <c r="AF52" s="623"/>
      <c r="AG52" s="623"/>
      <c r="AH52" s="623"/>
      <c r="AI52" s="623"/>
      <c r="AJ52" s="623"/>
    </row>
    <row r="55" spans="2:36" ht="15" customHeight="1">
      <c r="B55" s="427" t="s">
        <v>70</v>
      </c>
      <c r="C55" s="427"/>
      <c r="D55" s="427"/>
      <c r="E55" s="427"/>
      <c r="F55" s="427"/>
      <c r="G55" s="427"/>
      <c r="H55" s="427"/>
      <c r="I55" s="427"/>
      <c r="J55" s="427"/>
      <c r="K55" s="427"/>
      <c r="L55" s="427"/>
      <c r="M55" s="427"/>
      <c r="N55" s="427"/>
      <c r="O55" s="427"/>
      <c r="P55" s="427"/>
      <c r="Q55" s="427"/>
      <c r="R55" s="427"/>
      <c r="S55" s="427"/>
      <c r="T55" s="427"/>
      <c r="U55" s="427"/>
      <c r="V55" s="427"/>
      <c r="W55" s="427"/>
      <c r="X55" s="427"/>
      <c r="Y55" s="427"/>
      <c r="Z55" s="427"/>
      <c r="AA55" s="427"/>
      <c r="AB55" s="427"/>
      <c r="AC55" s="427"/>
      <c r="AD55" s="427"/>
      <c r="AE55" s="427"/>
      <c r="AF55" s="427"/>
      <c r="AG55" s="427"/>
      <c r="AH55" s="427"/>
      <c r="AI55" s="427"/>
      <c r="AJ55" s="427"/>
    </row>
    <row r="56" spans="2:36" ht="129.5" customHeight="1" thickBot="1">
      <c r="C56" s="655" t="s">
        <v>71</v>
      </c>
      <c r="D56" s="655"/>
      <c r="E56" s="655"/>
      <c r="F56" s="655"/>
      <c r="G56" s="655"/>
      <c r="H56" s="655"/>
      <c r="I56" s="655"/>
      <c r="J56" s="655"/>
      <c r="K56" s="655"/>
      <c r="L56" s="655"/>
      <c r="M56" s="655"/>
      <c r="N56" s="655"/>
      <c r="O56" s="655"/>
      <c r="P56" s="655"/>
      <c r="Q56" s="655"/>
      <c r="R56" s="655"/>
      <c r="S56" s="655"/>
      <c r="T56" s="655"/>
      <c r="U56" s="655"/>
      <c r="V56" s="655"/>
      <c r="W56" s="655"/>
      <c r="X56" s="655"/>
      <c r="Y56" s="655"/>
      <c r="Z56" s="655"/>
      <c r="AA56" s="655"/>
      <c r="AB56" s="655"/>
      <c r="AC56" s="655"/>
      <c r="AD56" s="655"/>
      <c r="AE56" s="655"/>
      <c r="AF56" s="655"/>
      <c r="AG56" s="655"/>
      <c r="AH56" s="655"/>
      <c r="AI56" s="655"/>
      <c r="AJ56" s="655"/>
    </row>
    <row r="57" spans="2:36" ht="18.5" customHeight="1">
      <c r="C57" s="656" t="s">
        <v>72</v>
      </c>
      <c r="D57" s="657"/>
      <c r="E57" s="657"/>
      <c r="F57" s="658" t="s">
        <v>73</v>
      </c>
      <c r="G57" s="657"/>
      <c r="H57" s="657"/>
      <c r="I57" s="657"/>
      <c r="J57" s="657"/>
      <c r="K57" s="657"/>
      <c r="L57" s="657"/>
      <c r="M57" s="657"/>
      <c r="N57" s="657"/>
      <c r="O57" s="657"/>
      <c r="P57" s="657"/>
      <c r="Q57" s="659"/>
      <c r="R57" s="617" t="s">
        <v>74</v>
      </c>
      <c r="S57" s="618"/>
      <c r="T57" s="619"/>
      <c r="U57" s="617" t="s">
        <v>75</v>
      </c>
      <c r="V57" s="618"/>
      <c r="W57" s="618"/>
      <c r="X57" s="618"/>
      <c r="Y57" s="618"/>
      <c r="Z57" s="619"/>
      <c r="AA57" s="617" t="s">
        <v>76</v>
      </c>
      <c r="AB57" s="618"/>
      <c r="AC57" s="618"/>
      <c r="AD57" s="618"/>
      <c r="AE57" s="619"/>
      <c r="AF57" s="649" t="s">
        <v>77</v>
      </c>
      <c r="AG57" s="649"/>
      <c r="AH57" s="649"/>
      <c r="AI57" s="649"/>
      <c r="AJ57" s="650"/>
    </row>
    <row r="58" spans="2:36" ht="21" customHeight="1" thickBot="1">
      <c r="C58" s="660" t="s">
        <v>78</v>
      </c>
      <c r="D58" s="661"/>
      <c r="E58" s="662"/>
      <c r="F58" s="663" t="s">
        <v>79</v>
      </c>
      <c r="G58" s="661"/>
      <c r="H58" s="661"/>
      <c r="I58" s="661"/>
      <c r="J58" s="661"/>
      <c r="K58" s="661"/>
      <c r="L58" s="661"/>
      <c r="M58" s="661"/>
      <c r="N58" s="661"/>
      <c r="O58" s="661"/>
      <c r="P58" s="661"/>
      <c r="Q58" s="662"/>
      <c r="R58" s="620"/>
      <c r="S58" s="621"/>
      <c r="T58" s="622"/>
      <c r="U58" s="620"/>
      <c r="V58" s="621"/>
      <c r="W58" s="621"/>
      <c r="X58" s="621"/>
      <c r="Y58" s="621"/>
      <c r="Z58" s="622"/>
      <c r="AA58" s="620"/>
      <c r="AB58" s="621"/>
      <c r="AC58" s="621"/>
      <c r="AD58" s="621"/>
      <c r="AE58" s="622"/>
      <c r="AF58" s="651"/>
      <c r="AG58" s="651"/>
      <c r="AH58" s="651"/>
      <c r="AI58" s="651"/>
      <c r="AJ58" s="652"/>
    </row>
    <row r="59" spans="2:36" ht="19.5" customHeight="1">
      <c r="C59" s="799" t="s">
        <v>80</v>
      </c>
      <c r="D59" s="300"/>
      <c r="E59" s="325"/>
      <c r="F59" s="300"/>
      <c r="G59" s="300"/>
      <c r="H59" s="300"/>
      <c r="I59" s="300"/>
      <c r="J59" s="300"/>
      <c r="K59" s="300"/>
      <c r="L59" s="300"/>
      <c r="M59" s="300"/>
      <c r="N59" s="300"/>
      <c r="O59" s="300"/>
      <c r="P59" s="300"/>
      <c r="Q59" s="325"/>
      <c r="R59" s="803"/>
      <c r="S59" s="804"/>
      <c r="T59" s="805"/>
      <c r="U59" s="444" t="s">
        <v>81</v>
      </c>
      <c r="V59" s="445"/>
      <c r="W59" s="157"/>
      <c r="X59" s="154" t="s">
        <v>82</v>
      </c>
      <c r="Y59" s="300"/>
      <c r="Z59" s="809"/>
      <c r="AA59" s="810"/>
      <c r="AB59" s="277"/>
      <c r="AC59" s="277"/>
      <c r="AD59" s="277"/>
      <c r="AE59" s="278"/>
      <c r="AF59" s="812"/>
      <c r="AG59" s="813"/>
      <c r="AH59" s="813"/>
      <c r="AI59" s="813"/>
      <c r="AJ59" s="814"/>
    </row>
    <row r="60" spans="2:36" ht="19.5" customHeight="1">
      <c r="C60" s="800"/>
      <c r="D60" s="216"/>
      <c r="E60" s="269"/>
      <c r="F60" s="216"/>
      <c r="G60" s="216"/>
      <c r="H60" s="216"/>
      <c r="I60" s="216"/>
      <c r="J60" s="216"/>
      <c r="K60" s="216"/>
      <c r="L60" s="216"/>
      <c r="M60" s="216"/>
      <c r="N60" s="216"/>
      <c r="O60" s="216"/>
      <c r="P60" s="216"/>
      <c r="Q60" s="269"/>
      <c r="R60" s="806"/>
      <c r="S60" s="807"/>
      <c r="T60" s="808"/>
      <c r="U60" s="446" t="s">
        <v>83</v>
      </c>
      <c r="V60" s="447"/>
      <c r="W60" s="158"/>
      <c r="X60" s="156" t="s">
        <v>82</v>
      </c>
      <c r="Y60" s="216"/>
      <c r="Z60" s="817"/>
      <c r="AA60" s="811"/>
      <c r="AB60" s="280"/>
      <c r="AC60" s="280"/>
      <c r="AD60" s="280"/>
      <c r="AE60" s="281"/>
      <c r="AF60" s="815"/>
      <c r="AG60" s="429"/>
      <c r="AH60" s="429"/>
      <c r="AI60" s="429"/>
      <c r="AJ60" s="816"/>
    </row>
    <row r="61" spans="2:36" ht="19.5" customHeight="1">
      <c r="C61" s="801" t="s">
        <v>84</v>
      </c>
      <c r="D61" s="351"/>
      <c r="E61" s="352"/>
      <c r="F61" s="300"/>
      <c r="G61" s="300"/>
      <c r="H61" s="300"/>
      <c r="I61" s="300"/>
      <c r="J61" s="300"/>
      <c r="K61" s="300"/>
      <c r="L61" s="300"/>
      <c r="M61" s="300"/>
      <c r="N61" s="300"/>
      <c r="O61" s="300"/>
      <c r="P61" s="300"/>
      <c r="Q61" s="325"/>
      <c r="R61" s="818"/>
      <c r="S61" s="819"/>
      <c r="T61" s="820"/>
      <c r="U61" s="444" t="s">
        <v>81</v>
      </c>
      <c r="V61" s="445"/>
      <c r="W61" s="157"/>
      <c r="X61" s="154" t="s">
        <v>82</v>
      </c>
      <c r="Y61" s="300"/>
      <c r="Z61" s="809"/>
      <c r="AA61" s="810"/>
      <c r="AB61" s="277"/>
      <c r="AC61" s="277"/>
      <c r="AD61" s="277"/>
      <c r="AE61" s="278"/>
      <c r="AF61" s="821"/>
      <c r="AG61" s="813"/>
      <c r="AH61" s="813"/>
      <c r="AI61" s="813"/>
      <c r="AJ61" s="814"/>
    </row>
    <row r="62" spans="2:36" ht="19.5" customHeight="1">
      <c r="C62" s="802"/>
      <c r="D62" s="374"/>
      <c r="E62" s="375"/>
      <c r="F62" s="216"/>
      <c r="G62" s="216"/>
      <c r="H62" s="216"/>
      <c r="I62" s="216"/>
      <c r="J62" s="216"/>
      <c r="K62" s="216"/>
      <c r="L62" s="216"/>
      <c r="M62" s="216"/>
      <c r="N62" s="216"/>
      <c r="O62" s="216"/>
      <c r="P62" s="216"/>
      <c r="Q62" s="269"/>
      <c r="R62" s="818"/>
      <c r="S62" s="819"/>
      <c r="T62" s="820"/>
      <c r="U62" s="446" t="s">
        <v>83</v>
      </c>
      <c r="V62" s="447"/>
      <c r="W62" s="158"/>
      <c r="X62" s="156" t="s">
        <v>82</v>
      </c>
      <c r="Y62" s="216"/>
      <c r="Z62" s="817"/>
      <c r="AA62" s="811"/>
      <c r="AB62" s="280"/>
      <c r="AC62" s="280"/>
      <c r="AD62" s="280"/>
      <c r="AE62" s="281"/>
      <c r="AF62" s="815"/>
      <c r="AG62" s="429"/>
      <c r="AH62" s="429"/>
      <c r="AI62" s="429"/>
      <c r="AJ62" s="816"/>
    </row>
    <row r="63" spans="2:36" ht="19.5" customHeight="1">
      <c r="C63" s="801" t="s">
        <v>85</v>
      </c>
      <c r="D63" s="351"/>
      <c r="E63" s="352"/>
      <c r="F63" s="300"/>
      <c r="G63" s="300"/>
      <c r="H63" s="300"/>
      <c r="I63" s="300"/>
      <c r="J63" s="300"/>
      <c r="K63" s="300"/>
      <c r="L63" s="300"/>
      <c r="M63" s="300"/>
      <c r="N63" s="300"/>
      <c r="O63" s="300"/>
      <c r="P63" s="300"/>
      <c r="Q63" s="325"/>
      <c r="R63" s="818"/>
      <c r="S63" s="819"/>
      <c r="T63" s="820"/>
      <c r="U63" s="444" t="s">
        <v>81</v>
      </c>
      <c r="V63" s="445"/>
      <c r="W63" s="157"/>
      <c r="X63" s="154" t="s">
        <v>82</v>
      </c>
      <c r="Y63" s="300"/>
      <c r="Z63" s="809"/>
      <c r="AA63" s="810"/>
      <c r="AB63" s="277"/>
      <c r="AC63" s="277"/>
      <c r="AD63" s="277"/>
      <c r="AE63" s="278"/>
      <c r="AF63" s="812"/>
      <c r="AG63" s="813"/>
      <c r="AH63" s="813"/>
      <c r="AI63" s="813"/>
      <c r="AJ63" s="814"/>
    </row>
    <row r="64" spans="2:36" ht="19.5" customHeight="1">
      <c r="C64" s="802"/>
      <c r="D64" s="374"/>
      <c r="E64" s="375"/>
      <c r="F64" s="216"/>
      <c r="G64" s="216"/>
      <c r="H64" s="216"/>
      <c r="I64" s="216"/>
      <c r="J64" s="216"/>
      <c r="K64" s="216"/>
      <c r="L64" s="216"/>
      <c r="M64" s="216"/>
      <c r="N64" s="216"/>
      <c r="O64" s="216"/>
      <c r="P64" s="216"/>
      <c r="Q64" s="269"/>
      <c r="R64" s="818"/>
      <c r="S64" s="819"/>
      <c r="T64" s="820"/>
      <c r="U64" s="446" t="s">
        <v>83</v>
      </c>
      <c r="V64" s="447"/>
      <c r="W64" s="158"/>
      <c r="X64" s="156" t="s">
        <v>82</v>
      </c>
      <c r="Y64" s="216"/>
      <c r="Z64" s="817"/>
      <c r="AA64" s="811"/>
      <c r="AB64" s="280"/>
      <c r="AC64" s="280"/>
      <c r="AD64" s="280"/>
      <c r="AE64" s="281"/>
      <c r="AF64" s="815"/>
      <c r="AG64" s="429"/>
      <c r="AH64" s="429"/>
      <c r="AI64" s="429"/>
      <c r="AJ64" s="816"/>
    </row>
    <row r="65" spans="3:36" ht="25" customHeight="1">
      <c r="C65" s="801" t="s">
        <v>86</v>
      </c>
      <c r="D65" s="351"/>
      <c r="E65" s="352"/>
      <c r="F65" s="300"/>
      <c r="G65" s="300"/>
      <c r="H65" s="300"/>
      <c r="I65" s="300"/>
      <c r="J65" s="300"/>
      <c r="K65" s="300"/>
      <c r="L65" s="300"/>
      <c r="M65" s="300"/>
      <c r="N65" s="300"/>
      <c r="O65" s="300"/>
      <c r="P65" s="300"/>
      <c r="Q65" s="325"/>
      <c r="R65" s="818"/>
      <c r="S65" s="819"/>
      <c r="T65" s="820"/>
      <c r="U65" s="444" t="s">
        <v>81</v>
      </c>
      <c r="V65" s="445"/>
      <c r="W65" s="157"/>
      <c r="X65" s="154" t="s">
        <v>82</v>
      </c>
      <c r="Y65" s="300"/>
      <c r="Z65" s="809"/>
      <c r="AA65" s="822"/>
      <c r="AB65" s="277"/>
      <c r="AC65" s="277"/>
      <c r="AD65" s="277"/>
      <c r="AE65" s="278"/>
      <c r="AF65" s="821"/>
      <c r="AG65" s="813"/>
      <c r="AH65" s="813"/>
      <c r="AI65" s="813"/>
      <c r="AJ65" s="814"/>
    </row>
    <row r="66" spans="3:36" ht="25" customHeight="1">
      <c r="C66" s="802"/>
      <c r="D66" s="374"/>
      <c r="E66" s="375"/>
      <c r="F66" s="216"/>
      <c r="G66" s="216"/>
      <c r="H66" s="216"/>
      <c r="I66" s="216"/>
      <c r="J66" s="216"/>
      <c r="K66" s="216"/>
      <c r="L66" s="216"/>
      <c r="M66" s="216"/>
      <c r="N66" s="216"/>
      <c r="O66" s="216"/>
      <c r="P66" s="216"/>
      <c r="Q66" s="269"/>
      <c r="R66" s="818"/>
      <c r="S66" s="819"/>
      <c r="T66" s="820"/>
      <c r="U66" s="446" t="s">
        <v>83</v>
      </c>
      <c r="V66" s="447"/>
      <c r="W66" s="158"/>
      <c r="X66" s="156" t="s">
        <v>82</v>
      </c>
      <c r="Y66" s="216"/>
      <c r="Z66" s="817"/>
      <c r="AA66" s="811"/>
      <c r="AB66" s="280"/>
      <c r="AC66" s="280"/>
      <c r="AD66" s="280"/>
      <c r="AE66" s="281"/>
      <c r="AF66" s="815"/>
      <c r="AG66" s="429"/>
      <c r="AH66" s="429"/>
      <c r="AI66" s="429"/>
      <c r="AJ66" s="816"/>
    </row>
    <row r="67" spans="3:36" ht="25" customHeight="1">
      <c r="C67" s="801" t="s">
        <v>87</v>
      </c>
      <c r="D67" s="351"/>
      <c r="E67" s="352"/>
      <c r="F67" s="300"/>
      <c r="G67" s="300"/>
      <c r="H67" s="300"/>
      <c r="I67" s="300"/>
      <c r="J67" s="300"/>
      <c r="K67" s="300"/>
      <c r="L67" s="300"/>
      <c r="M67" s="300"/>
      <c r="N67" s="300"/>
      <c r="O67" s="300"/>
      <c r="P67" s="300"/>
      <c r="Q67" s="325"/>
      <c r="R67" s="818"/>
      <c r="S67" s="819"/>
      <c r="T67" s="820"/>
      <c r="U67" s="444" t="s">
        <v>81</v>
      </c>
      <c r="V67" s="445"/>
      <c r="W67" s="157"/>
      <c r="X67" s="154" t="s">
        <v>82</v>
      </c>
      <c r="Y67" s="300"/>
      <c r="Z67" s="809"/>
      <c r="AA67" s="822"/>
      <c r="AB67" s="277"/>
      <c r="AC67" s="277"/>
      <c r="AD67" s="277"/>
      <c r="AE67" s="278"/>
      <c r="AF67" s="821"/>
      <c r="AG67" s="813"/>
      <c r="AH67" s="813"/>
      <c r="AI67" s="813"/>
      <c r="AJ67" s="814"/>
    </row>
    <row r="68" spans="3:36" ht="25" customHeight="1">
      <c r="C68" s="802"/>
      <c r="D68" s="374"/>
      <c r="E68" s="375"/>
      <c r="F68" s="216"/>
      <c r="G68" s="216"/>
      <c r="H68" s="216"/>
      <c r="I68" s="216"/>
      <c r="J68" s="216"/>
      <c r="K68" s="216"/>
      <c r="L68" s="216"/>
      <c r="M68" s="216"/>
      <c r="N68" s="216"/>
      <c r="O68" s="216"/>
      <c r="P68" s="216"/>
      <c r="Q68" s="269"/>
      <c r="R68" s="818"/>
      <c r="S68" s="819"/>
      <c r="T68" s="820"/>
      <c r="U68" s="446" t="s">
        <v>83</v>
      </c>
      <c r="V68" s="447"/>
      <c r="W68" s="158"/>
      <c r="X68" s="156" t="s">
        <v>82</v>
      </c>
      <c r="Y68" s="216"/>
      <c r="Z68" s="817"/>
      <c r="AA68" s="811"/>
      <c r="AB68" s="280"/>
      <c r="AC68" s="280"/>
      <c r="AD68" s="280"/>
      <c r="AE68" s="281"/>
      <c r="AF68" s="815"/>
      <c r="AG68" s="429"/>
      <c r="AH68" s="429"/>
      <c r="AI68" s="429"/>
      <c r="AJ68" s="816"/>
    </row>
    <row r="69" spans="3:36" ht="19.5" customHeight="1">
      <c r="C69" s="799"/>
      <c r="D69" s="300"/>
      <c r="E69" s="325"/>
      <c r="F69" s="300"/>
      <c r="G69" s="300"/>
      <c r="H69" s="300"/>
      <c r="I69" s="300"/>
      <c r="J69" s="300"/>
      <c r="K69" s="300"/>
      <c r="L69" s="300"/>
      <c r="M69" s="300"/>
      <c r="N69" s="300"/>
      <c r="O69" s="300"/>
      <c r="P69" s="300"/>
      <c r="Q69" s="325"/>
      <c r="R69" s="806"/>
      <c r="S69" s="807"/>
      <c r="T69" s="808"/>
      <c r="U69" s="444" t="s">
        <v>81</v>
      </c>
      <c r="V69" s="445"/>
      <c r="W69" s="157"/>
      <c r="X69" s="154" t="s">
        <v>82</v>
      </c>
      <c r="Y69" s="300"/>
      <c r="Z69" s="809"/>
      <c r="AA69" s="822"/>
      <c r="AB69" s="277"/>
      <c r="AC69" s="277"/>
      <c r="AD69" s="277"/>
      <c r="AE69" s="278"/>
      <c r="AF69" s="812"/>
      <c r="AG69" s="813"/>
      <c r="AH69" s="813"/>
      <c r="AI69" s="813"/>
      <c r="AJ69" s="814"/>
    </row>
    <row r="70" spans="3:36" ht="19.5" customHeight="1">
      <c r="C70" s="800"/>
      <c r="D70" s="216"/>
      <c r="E70" s="269"/>
      <c r="F70" s="216"/>
      <c r="G70" s="216"/>
      <c r="H70" s="216"/>
      <c r="I70" s="216"/>
      <c r="J70" s="216"/>
      <c r="K70" s="216"/>
      <c r="L70" s="216"/>
      <c r="M70" s="216"/>
      <c r="N70" s="216"/>
      <c r="O70" s="216"/>
      <c r="P70" s="216"/>
      <c r="Q70" s="269"/>
      <c r="R70" s="823"/>
      <c r="S70" s="824"/>
      <c r="T70" s="825"/>
      <c r="U70" s="446" t="s">
        <v>83</v>
      </c>
      <c r="V70" s="447"/>
      <c r="W70" s="158"/>
      <c r="X70" s="156" t="s">
        <v>82</v>
      </c>
      <c r="Y70" s="216"/>
      <c r="Z70" s="817"/>
      <c r="AA70" s="811"/>
      <c r="AB70" s="280"/>
      <c r="AC70" s="280"/>
      <c r="AD70" s="280"/>
      <c r="AE70" s="281"/>
      <c r="AF70" s="815"/>
      <c r="AG70" s="429"/>
      <c r="AH70" s="429"/>
      <c r="AI70" s="429"/>
      <c r="AJ70" s="816"/>
    </row>
    <row r="71" spans="3:36" ht="15" customHeight="1">
      <c r="C71" s="826"/>
      <c r="D71" s="807"/>
      <c r="E71" s="808"/>
      <c r="F71" s="335"/>
      <c r="G71" s="300"/>
      <c r="H71" s="300"/>
      <c r="I71" s="300"/>
      <c r="J71" s="300"/>
      <c r="K71" s="300"/>
      <c r="L71" s="300"/>
      <c r="M71" s="300"/>
      <c r="N71" s="300"/>
      <c r="O71" s="300"/>
      <c r="P71" s="300"/>
      <c r="Q71" s="325"/>
      <c r="R71" s="803"/>
      <c r="S71" s="804"/>
      <c r="T71" s="805"/>
      <c r="U71" s="444" t="s">
        <v>81</v>
      </c>
      <c r="V71" s="445"/>
      <c r="W71" s="157"/>
      <c r="X71" s="154" t="s">
        <v>82</v>
      </c>
      <c r="Y71" s="300"/>
      <c r="Z71" s="809"/>
      <c r="AA71" s="822"/>
      <c r="AB71" s="277"/>
      <c r="AC71" s="277"/>
      <c r="AD71" s="277"/>
      <c r="AE71" s="278"/>
      <c r="AF71" s="812"/>
      <c r="AG71" s="813"/>
      <c r="AH71" s="813"/>
      <c r="AI71" s="813"/>
      <c r="AJ71" s="814"/>
    </row>
    <row r="72" spans="3:36" ht="15" customHeight="1">
      <c r="C72" s="827"/>
      <c r="D72" s="824"/>
      <c r="E72" s="825"/>
      <c r="F72" s="268"/>
      <c r="G72" s="216"/>
      <c r="H72" s="216"/>
      <c r="I72" s="216"/>
      <c r="J72" s="216"/>
      <c r="K72" s="216"/>
      <c r="L72" s="216"/>
      <c r="M72" s="216"/>
      <c r="N72" s="216"/>
      <c r="O72" s="216"/>
      <c r="P72" s="216"/>
      <c r="Q72" s="269"/>
      <c r="R72" s="823"/>
      <c r="S72" s="824"/>
      <c r="T72" s="825"/>
      <c r="U72" s="446" t="s">
        <v>83</v>
      </c>
      <c r="V72" s="447"/>
      <c r="W72" s="158"/>
      <c r="X72" s="156" t="s">
        <v>82</v>
      </c>
      <c r="Y72" s="216"/>
      <c r="Z72" s="817"/>
      <c r="AA72" s="811"/>
      <c r="AB72" s="280"/>
      <c r="AC72" s="280"/>
      <c r="AD72" s="280"/>
      <c r="AE72" s="281"/>
      <c r="AF72" s="815"/>
      <c r="AG72" s="429"/>
      <c r="AH72" s="429"/>
      <c r="AI72" s="429"/>
      <c r="AJ72" s="816"/>
    </row>
    <row r="73" spans="3:36" ht="15" customHeight="1">
      <c r="C73" s="826"/>
      <c r="D73" s="807"/>
      <c r="E73" s="808"/>
      <c r="F73" s="335"/>
      <c r="G73" s="300"/>
      <c r="H73" s="300"/>
      <c r="I73" s="300"/>
      <c r="J73" s="300"/>
      <c r="K73" s="300"/>
      <c r="L73" s="300"/>
      <c r="M73" s="300"/>
      <c r="N73" s="300"/>
      <c r="O73" s="300"/>
      <c r="P73" s="300"/>
      <c r="Q73" s="325"/>
      <c r="R73" s="806"/>
      <c r="S73" s="807"/>
      <c r="T73" s="808"/>
      <c r="U73" s="444" t="s">
        <v>81</v>
      </c>
      <c r="V73" s="445"/>
      <c r="W73" s="157"/>
      <c r="X73" s="154" t="s">
        <v>82</v>
      </c>
      <c r="Y73" s="300"/>
      <c r="Z73" s="809"/>
      <c r="AA73" s="822"/>
      <c r="AB73" s="277"/>
      <c r="AC73" s="277"/>
      <c r="AD73" s="277"/>
      <c r="AE73" s="278"/>
      <c r="AF73" s="821"/>
      <c r="AG73" s="813"/>
      <c r="AH73" s="813"/>
      <c r="AI73" s="813"/>
      <c r="AJ73" s="814"/>
    </row>
    <row r="74" spans="3:36" ht="15" customHeight="1" thickBot="1">
      <c r="C74" s="828"/>
      <c r="D74" s="829"/>
      <c r="E74" s="830"/>
      <c r="F74" s="459"/>
      <c r="G74" s="301"/>
      <c r="H74" s="301"/>
      <c r="I74" s="301"/>
      <c r="J74" s="301"/>
      <c r="K74" s="301"/>
      <c r="L74" s="301"/>
      <c r="M74" s="301"/>
      <c r="N74" s="301"/>
      <c r="O74" s="301"/>
      <c r="P74" s="301"/>
      <c r="Q74" s="326"/>
      <c r="R74" s="831"/>
      <c r="S74" s="829"/>
      <c r="T74" s="830"/>
      <c r="U74" s="835" t="s">
        <v>83</v>
      </c>
      <c r="V74" s="460"/>
      <c r="W74" s="159"/>
      <c r="X74" s="155" t="s">
        <v>82</v>
      </c>
      <c r="Y74" s="301"/>
      <c r="Z74" s="836"/>
      <c r="AA74" s="832"/>
      <c r="AB74" s="285"/>
      <c r="AC74" s="285"/>
      <c r="AD74" s="285"/>
      <c r="AE74" s="286"/>
      <c r="AF74" s="833"/>
      <c r="AG74" s="248"/>
      <c r="AH74" s="248"/>
      <c r="AI74" s="248"/>
      <c r="AJ74" s="834"/>
    </row>
    <row r="75" spans="3:36" ht="15" customHeight="1">
      <c r="O75" s="15"/>
      <c r="P75" s="15"/>
      <c r="Q75" s="15"/>
      <c r="R75" s="15"/>
      <c r="S75" s="15"/>
      <c r="T75" s="15"/>
      <c r="U75" s="15"/>
      <c r="V75" s="15"/>
      <c r="W75" s="15"/>
      <c r="X75" s="15"/>
      <c r="Y75" s="15"/>
      <c r="Z75" s="15"/>
      <c r="AA75" s="15"/>
      <c r="AB75" s="15"/>
      <c r="AC75" s="15"/>
      <c r="AD75" s="15"/>
      <c r="AE75" s="15"/>
      <c r="AF75" s="15"/>
      <c r="AG75" s="15"/>
      <c r="AH75" s="15"/>
      <c r="AI75" s="15"/>
      <c r="AJ75" s="15"/>
    </row>
    <row r="76" spans="3:36" ht="15" customHeight="1" thickBot="1">
      <c r="C76" s="6" t="s">
        <v>88</v>
      </c>
      <c r="O76" s="15"/>
      <c r="P76" s="15"/>
      <c r="Q76" s="15"/>
      <c r="R76" s="15"/>
      <c r="S76" s="15"/>
      <c r="T76" s="15"/>
      <c r="U76" s="15"/>
      <c r="V76" s="15"/>
      <c r="W76" s="15"/>
      <c r="X76" s="15"/>
      <c r="Y76" s="15"/>
      <c r="Z76" s="15"/>
      <c r="AA76" s="15"/>
      <c r="AB76" s="15"/>
      <c r="AC76" s="15"/>
      <c r="AD76" s="15"/>
      <c r="AE76" s="15"/>
      <c r="AF76" s="15"/>
      <c r="AG76" s="15"/>
      <c r="AH76" s="15"/>
      <c r="AI76" s="15"/>
      <c r="AJ76" s="15"/>
    </row>
    <row r="77" spans="3:36" ht="14.5" customHeight="1">
      <c r="C77" s="541"/>
      <c r="D77" s="542"/>
      <c r="E77" s="542"/>
      <c r="F77" s="784"/>
      <c r="G77" s="788" t="s">
        <v>89</v>
      </c>
      <c r="H77" s="788"/>
      <c r="I77" s="788"/>
      <c r="J77" s="788"/>
      <c r="K77" s="788"/>
      <c r="L77" s="788"/>
      <c r="M77" s="788"/>
      <c r="N77" s="788"/>
      <c r="O77" s="788"/>
      <c r="P77" s="788"/>
      <c r="Q77" s="788"/>
      <c r="R77" s="788"/>
      <c r="S77" s="788"/>
      <c r="T77" s="788"/>
      <c r="U77" s="788"/>
      <c r="V77" s="788"/>
      <c r="W77" s="788"/>
      <c r="X77" s="788"/>
      <c r="Y77" s="788"/>
      <c r="Z77" s="788"/>
      <c r="AA77" s="788"/>
      <c r="AB77" s="788"/>
      <c r="AC77" s="788"/>
      <c r="AD77" s="788"/>
      <c r="AE77" s="788"/>
      <c r="AF77" s="788"/>
      <c r="AG77" s="788"/>
      <c r="AH77" s="788"/>
      <c r="AI77" s="788"/>
      <c r="AJ77" s="789"/>
    </row>
    <row r="78" spans="3:36" ht="14.5" customHeight="1" thickBot="1">
      <c r="C78" s="785"/>
      <c r="D78" s="786"/>
      <c r="E78" s="786"/>
      <c r="F78" s="787"/>
      <c r="G78" s="255"/>
      <c r="H78" s="255"/>
      <c r="I78" s="255"/>
      <c r="J78" s="255"/>
      <c r="K78" s="255"/>
      <c r="L78" s="255"/>
      <c r="M78" s="255"/>
      <c r="N78" s="255"/>
      <c r="O78" s="255"/>
      <c r="P78" s="255"/>
      <c r="Q78" s="255"/>
      <c r="R78" s="255"/>
      <c r="S78" s="255"/>
      <c r="T78" s="255"/>
      <c r="U78" s="255"/>
      <c r="V78" s="255"/>
      <c r="W78" s="255"/>
      <c r="X78" s="255"/>
      <c r="Y78" s="255"/>
      <c r="Z78" s="255"/>
      <c r="AA78" s="255"/>
      <c r="AB78" s="255"/>
      <c r="AC78" s="255"/>
      <c r="AD78" s="255"/>
      <c r="AE78" s="255"/>
      <c r="AF78" s="255"/>
      <c r="AG78" s="255"/>
      <c r="AH78" s="255"/>
      <c r="AI78" s="255"/>
      <c r="AJ78" s="258"/>
    </row>
    <row r="79" spans="3:36" ht="14.5" customHeight="1">
      <c r="C79" s="131"/>
      <c r="D79" s="131"/>
      <c r="E79" s="131"/>
      <c r="F79" s="13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row>
    <row r="80" spans="3:36" ht="15" customHeight="1">
      <c r="C80" s="437" t="s">
        <v>90</v>
      </c>
      <c r="D80" s="437"/>
      <c r="E80" s="437"/>
      <c r="F80" s="437"/>
      <c r="G80" s="437"/>
      <c r="H80" s="437"/>
      <c r="I80" s="437"/>
      <c r="J80" s="437"/>
      <c r="K80" s="437"/>
      <c r="L80" s="437"/>
      <c r="M80" s="437"/>
      <c r="N80" s="437"/>
      <c r="O80" s="437"/>
      <c r="P80" s="437"/>
      <c r="Q80" s="437"/>
      <c r="R80" s="437"/>
      <c r="S80" s="437"/>
      <c r="T80" s="437"/>
      <c r="U80" s="437"/>
      <c r="V80" s="437"/>
      <c r="W80" s="437"/>
      <c r="X80" s="437"/>
      <c r="Y80" s="437"/>
      <c r="Z80" s="437"/>
      <c r="AA80" s="437"/>
      <c r="AB80" s="437"/>
      <c r="AC80" s="437"/>
      <c r="AD80" s="437"/>
      <c r="AE80" s="437"/>
      <c r="AF80" s="437"/>
      <c r="AG80" s="437"/>
      <c r="AH80" s="437"/>
      <c r="AI80" s="437"/>
      <c r="AJ80" s="437"/>
    </row>
    <row r="81" spans="2:36" ht="15" customHeight="1" thickBot="1">
      <c r="C81" s="285"/>
      <c r="D81" s="285"/>
      <c r="E81" s="285"/>
      <c r="F81" s="285"/>
      <c r="G81" s="285"/>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row>
    <row r="82" spans="2:36" ht="15" customHeight="1">
      <c r="C82" s="758" t="s">
        <v>91</v>
      </c>
      <c r="D82" s="758"/>
      <c r="E82" s="758"/>
      <c r="F82" s="758"/>
      <c r="G82" s="758"/>
      <c r="H82" s="758"/>
      <c r="I82" s="761"/>
      <c r="J82" s="761"/>
      <c r="K82" s="761"/>
      <c r="L82" s="761"/>
      <c r="M82" s="761"/>
      <c r="N82" s="761"/>
      <c r="O82" s="761"/>
      <c r="P82" s="761"/>
      <c r="Q82" s="761"/>
      <c r="R82" s="761"/>
      <c r="S82" s="761"/>
      <c r="T82" s="761"/>
      <c r="U82" s="761"/>
      <c r="V82" s="761"/>
      <c r="W82" s="761"/>
      <c r="X82" s="761"/>
      <c r="Y82" s="761"/>
      <c r="Z82" s="761"/>
      <c r="AA82" s="761"/>
      <c r="AB82" s="761"/>
      <c r="AC82" s="761"/>
      <c r="AD82" s="761"/>
      <c r="AE82" s="761"/>
      <c r="AF82" s="761"/>
      <c r="AG82" s="761"/>
      <c r="AH82" s="761"/>
      <c r="AI82" s="761"/>
      <c r="AJ82" s="761"/>
    </row>
    <row r="83" spans="2:36" ht="15" customHeight="1">
      <c r="C83" s="759"/>
      <c r="D83" s="759"/>
      <c r="E83" s="759"/>
      <c r="F83" s="759"/>
      <c r="G83" s="759"/>
      <c r="H83" s="759"/>
      <c r="I83" s="762"/>
      <c r="J83" s="762"/>
      <c r="K83" s="762"/>
      <c r="L83" s="762"/>
      <c r="M83" s="762"/>
      <c r="N83" s="762"/>
      <c r="O83" s="762"/>
      <c r="P83" s="762"/>
      <c r="Q83" s="762"/>
      <c r="R83" s="762"/>
      <c r="S83" s="762"/>
      <c r="T83" s="762"/>
      <c r="U83" s="762"/>
      <c r="V83" s="762"/>
      <c r="W83" s="762"/>
      <c r="X83" s="762"/>
      <c r="Y83" s="762"/>
      <c r="Z83" s="762"/>
      <c r="AA83" s="762"/>
      <c r="AB83" s="762"/>
      <c r="AC83" s="762"/>
      <c r="AD83" s="762"/>
      <c r="AE83" s="762"/>
      <c r="AF83" s="762"/>
      <c r="AG83" s="762"/>
      <c r="AH83" s="762"/>
      <c r="AI83" s="762"/>
      <c r="AJ83" s="762"/>
    </row>
    <row r="84" spans="2:36" ht="15" customHeight="1" thickBot="1">
      <c r="C84" s="760"/>
      <c r="D84" s="760"/>
      <c r="E84" s="760"/>
      <c r="F84" s="760"/>
      <c r="G84" s="760"/>
      <c r="H84" s="760"/>
      <c r="I84" s="763"/>
      <c r="J84" s="763"/>
      <c r="K84" s="763"/>
      <c r="L84" s="763"/>
      <c r="M84" s="763"/>
      <c r="N84" s="763"/>
      <c r="O84" s="763"/>
      <c r="P84" s="763"/>
      <c r="Q84" s="763"/>
      <c r="R84" s="763"/>
      <c r="S84" s="763"/>
      <c r="T84" s="763"/>
      <c r="U84" s="763"/>
      <c r="V84" s="763"/>
      <c r="W84" s="763"/>
      <c r="X84" s="763"/>
      <c r="Y84" s="763"/>
      <c r="Z84" s="763"/>
      <c r="AA84" s="763"/>
      <c r="AB84" s="763"/>
      <c r="AC84" s="763"/>
      <c r="AD84" s="763"/>
      <c r="AE84" s="763"/>
      <c r="AF84" s="763"/>
      <c r="AG84" s="763"/>
      <c r="AH84" s="763"/>
      <c r="AI84" s="763"/>
      <c r="AJ84" s="763"/>
    </row>
    <row r="85" spans="2:36" ht="15" customHeight="1">
      <c r="V85" s="121"/>
      <c r="W85" s="121"/>
      <c r="X85" s="121"/>
      <c r="Y85" s="121"/>
      <c r="Z85" s="121"/>
      <c r="AA85" s="121"/>
      <c r="AB85" s="121"/>
      <c r="AC85" s="121"/>
      <c r="AD85" s="121"/>
      <c r="AE85" s="121"/>
      <c r="AF85" s="121"/>
      <c r="AG85" s="121"/>
      <c r="AH85" s="121"/>
      <c r="AI85" s="121"/>
      <c r="AJ85" s="121"/>
    </row>
    <row r="86" spans="2:36" ht="15" customHeight="1" thickBot="1">
      <c r="B86" s="6" t="s">
        <v>11</v>
      </c>
      <c r="C86" s="6" t="s">
        <v>92</v>
      </c>
      <c r="D86" s="16"/>
      <c r="E86" s="16"/>
      <c r="F86" s="16"/>
      <c r="G86" s="16"/>
      <c r="H86" s="127"/>
      <c r="I86" s="16"/>
      <c r="J86" s="16"/>
      <c r="K86" s="16"/>
      <c r="L86" s="766" t="s">
        <v>93</v>
      </c>
      <c r="M86" s="766"/>
      <c r="N86" s="766"/>
      <c r="O86" s="766"/>
      <c r="P86" s="766"/>
      <c r="Q86" s="766"/>
      <c r="R86" s="766"/>
      <c r="S86" s="766"/>
      <c r="T86" s="766"/>
      <c r="U86" s="766"/>
      <c r="V86" s="766"/>
      <c r="W86" s="766"/>
      <c r="X86" s="766"/>
      <c r="Y86" s="766"/>
      <c r="Z86" s="766"/>
      <c r="AA86" s="766"/>
      <c r="AB86" s="766"/>
      <c r="AC86" s="766"/>
      <c r="AD86" s="766"/>
      <c r="AE86" s="766"/>
      <c r="AF86" s="766"/>
      <c r="AG86" s="766"/>
      <c r="AH86" s="766"/>
      <c r="AI86" s="766"/>
      <c r="AJ86" s="766"/>
    </row>
    <row r="87" spans="2:36" ht="15" customHeight="1">
      <c r="B87" s="16"/>
      <c r="C87" s="764" t="s">
        <v>94</v>
      </c>
      <c r="D87" s="336"/>
      <c r="E87" s="336"/>
      <c r="F87" s="336"/>
      <c r="G87" s="336"/>
      <c r="H87" s="336"/>
      <c r="I87" s="765" t="s">
        <v>95</v>
      </c>
      <c r="J87" s="765"/>
      <c r="K87" s="765"/>
      <c r="L87" s="765"/>
      <c r="M87" s="765"/>
      <c r="N87" s="765"/>
      <c r="O87" s="338"/>
      <c r="P87" s="338"/>
      <c r="Q87" s="338"/>
      <c r="R87" s="796"/>
      <c r="S87" s="16"/>
      <c r="T87" s="298" t="s">
        <v>96</v>
      </c>
      <c r="U87" s="298"/>
      <c r="V87" s="298"/>
      <c r="W87" s="299" t="s">
        <v>97</v>
      </c>
      <c r="X87" s="299"/>
      <c r="Y87" s="299"/>
      <c r="Z87" s="299"/>
      <c r="AA87" s="299"/>
      <c r="AB87" s="299"/>
      <c r="AC87" s="299"/>
      <c r="AD87" s="299"/>
      <c r="AE87" s="299"/>
      <c r="AF87" s="299"/>
      <c r="AG87" s="299"/>
      <c r="AH87" s="299"/>
      <c r="AI87" s="299"/>
      <c r="AJ87" s="299"/>
    </row>
    <row r="88" spans="2:36" ht="15" customHeight="1">
      <c r="B88" s="16"/>
      <c r="C88" s="263"/>
      <c r="D88" s="264"/>
      <c r="E88" s="264"/>
      <c r="F88" s="264"/>
      <c r="G88" s="264"/>
      <c r="H88" s="264"/>
      <c r="I88" s="332"/>
      <c r="J88" s="332"/>
      <c r="K88" s="332"/>
      <c r="L88" s="332"/>
      <c r="M88" s="332"/>
      <c r="N88" s="332"/>
      <c r="O88" s="330"/>
      <c r="P88" s="330"/>
      <c r="Q88" s="330"/>
      <c r="R88" s="331"/>
      <c r="S88" s="16"/>
      <c r="T88" s="298"/>
      <c r="U88" s="298"/>
      <c r="V88" s="298"/>
      <c r="W88" s="299"/>
      <c r="X88" s="299"/>
      <c r="Y88" s="299"/>
      <c r="Z88" s="299"/>
      <c r="AA88" s="299"/>
      <c r="AB88" s="299"/>
      <c r="AC88" s="299"/>
      <c r="AD88" s="299"/>
      <c r="AE88" s="299"/>
      <c r="AF88" s="299"/>
      <c r="AG88" s="299"/>
      <c r="AH88" s="299"/>
      <c r="AI88" s="299"/>
      <c r="AJ88" s="299"/>
    </row>
    <row r="89" spans="2:36" ht="15" customHeight="1">
      <c r="B89" s="16"/>
      <c r="C89" s="263"/>
      <c r="D89" s="264"/>
      <c r="E89" s="264"/>
      <c r="F89" s="264"/>
      <c r="G89" s="264"/>
      <c r="H89" s="264"/>
      <c r="I89" s="332" t="s">
        <v>98</v>
      </c>
      <c r="J89" s="332"/>
      <c r="K89" s="332"/>
      <c r="L89" s="332"/>
      <c r="M89" s="332"/>
      <c r="N89" s="332"/>
      <c r="O89" s="330"/>
      <c r="P89" s="330"/>
      <c r="Q89" s="330"/>
      <c r="R89" s="331"/>
      <c r="S89" s="16"/>
      <c r="T89" s="298"/>
      <c r="U89" s="298"/>
      <c r="V89" s="298"/>
      <c r="W89" s="299"/>
      <c r="X89" s="299"/>
      <c r="Y89" s="299"/>
      <c r="Z89" s="299"/>
      <c r="AA89" s="299"/>
      <c r="AB89" s="299"/>
      <c r="AC89" s="299"/>
      <c r="AD89" s="299"/>
      <c r="AE89" s="299"/>
      <c r="AF89" s="299"/>
      <c r="AG89" s="299"/>
      <c r="AH89" s="299"/>
      <c r="AI89" s="299"/>
      <c r="AJ89" s="299"/>
    </row>
    <row r="90" spans="2:36" ht="15" customHeight="1">
      <c r="B90" s="16"/>
      <c r="C90" s="263"/>
      <c r="D90" s="264"/>
      <c r="E90" s="264"/>
      <c r="F90" s="264"/>
      <c r="G90" s="264"/>
      <c r="H90" s="264"/>
      <c r="I90" s="332"/>
      <c r="J90" s="332"/>
      <c r="K90" s="332"/>
      <c r="L90" s="332"/>
      <c r="M90" s="332"/>
      <c r="N90" s="332"/>
      <c r="O90" s="330"/>
      <c r="P90" s="330"/>
      <c r="Q90" s="330"/>
      <c r="R90" s="331"/>
      <c r="S90" s="16"/>
      <c r="T90" s="298"/>
      <c r="U90" s="298"/>
      <c r="V90" s="298"/>
      <c r="W90" s="299"/>
      <c r="X90" s="299"/>
      <c r="Y90" s="299"/>
      <c r="Z90" s="299"/>
      <c r="AA90" s="299"/>
      <c r="AB90" s="299"/>
      <c r="AC90" s="299"/>
      <c r="AD90" s="299"/>
      <c r="AE90" s="299"/>
      <c r="AF90" s="299"/>
      <c r="AG90" s="299"/>
      <c r="AH90" s="299"/>
      <c r="AI90" s="299"/>
      <c r="AJ90" s="299"/>
    </row>
    <row r="91" spans="2:36" ht="15" customHeight="1">
      <c r="B91" s="16"/>
      <c r="C91" s="263"/>
      <c r="D91" s="264"/>
      <c r="E91" s="264"/>
      <c r="F91" s="264"/>
      <c r="G91" s="264"/>
      <c r="H91" s="264"/>
      <c r="I91" s="332" t="s">
        <v>99</v>
      </c>
      <c r="J91" s="332"/>
      <c r="K91" s="332"/>
      <c r="L91" s="332"/>
      <c r="M91" s="332"/>
      <c r="N91" s="332"/>
      <c r="O91" s="330"/>
      <c r="P91" s="330"/>
      <c r="Q91" s="330"/>
      <c r="R91" s="331"/>
      <c r="S91" s="16"/>
      <c r="T91" s="64"/>
      <c r="U91" s="64"/>
      <c r="V91" s="64"/>
      <c r="W91" s="64"/>
      <c r="X91" s="64"/>
      <c r="Y91" s="64"/>
      <c r="Z91" s="64"/>
      <c r="AA91" s="64"/>
      <c r="AB91" s="64"/>
      <c r="AC91" s="64"/>
      <c r="AD91" s="64"/>
      <c r="AE91" s="64"/>
      <c r="AF91" s="64"/>
      <c r="AG91" s="64"/>
      <c r="AH91" s="64"/>
      <c r="AI91" s="64"/>
      <c r="AJ91" s="64"/>
    </row>
    <row r="92" spans="2:36" ht="15" customHeight="1">
      <c r="B92" s="16"/>
      <c r="C92" s="263"/>
      <c r="D92" s="264"/>
      <c r="E92" s="264"/>
      <c r="F92" s="264"/>
      <c r="G92" s="264"/>
      <c r="H92" s="264"/>
      <c r="I92" s="332"/>
      <c r="J92" s="332"/>
      <c r="K92" s="332"/>
      <c r="L92" s="332"/>
      <c r="M92" s="332"/>
      <c r="N92" s="332"/>
      <c r="O92" s="330"/>
      <c r="P92" s="330"/>
      <c r="Q92" s="330"/>
      <c r="R92" s="331"/>
      <c r="S92" s="16"/>
      <c r="T92" s="298" t="s">
        <v>100</v>
      </c>
      <c r="U92" s="298"/>
      <c r="V92" s="298"/>
      <c r="W92" s="299" t="s">
        <v>101</v>
      </c>
      <c r="X92" s="299"/>
      <c r="Y92" s="299"/>
      <c r="Z92" s="299"/>
      <c r="AA92" s="299"/>
      <c r="AB92" s="299"/>
      <c r="AC92" s="299"/>
      <c r="AD92" s="299"/>
      <c r="AE92" s="299"/>
      <c r="AF92" s="299"/>
      <c r="AG92" s="299"/>
      <c r="AH92" s="299"/>
      <c r="AI92" s="299"/>
      <c r="AJ92" s="299"/>
    </row>
    <row r="93" spans="2:36" ht="15" customHeight="1">
      <c r="B93" s="16"/>
      <c r="C93" s="263"/>
      <c r="D93" s="264"/>
      <c r="E93" s="264"/>
      <c r="F93" s="264"/>
      <c r="G93" s="264"/>
      <c r="H93" s="264"/>
      <c r="I93" s="332" t="s">
        <v>102</v>
      </c>
      <c r="J93" s="332"/>
      <c r="K93" s="332"/>
      <c r="L93" s="332"/>
      <c r="M93" s="332"/>
      <c r="N93" s="332"/>
      <c r="O93" s="330"/>
      <c r="P93" s="330"/>
      <c r="Q93" s="330"/>
      <c r="R93" s="331"/>
      <c r="S93" s="16"/>
      <c r="T93" s="298"/>
      <c r="U93" s="298"/>
      <c r="V93" s="298"/>
      <c r="W93" s="299"/>
      <c r="X93" s="299"/>
      <c r="Y93" s="299"/>
      <c r="Z93" s="299"/>
      <c r="AA93" s="299"/>
      <c r="AB93" s="299"/>
      <c r="AC93" s="299"/>
      <c r="AD93" s="299"/>
      <c r="AE93" s="299"/>
      <c r="AF93" s="299"/>
      <c r="AG93" s="299"/>
      <c r="AH93" s="299"/>
      <c r="AI93" s="299"/>
      <c r="AJ93" s="299"/>
    </row>
    <row r="94" spans="2:36" ht="15" customHeight="1">
      <c r="B94" s="16"/>
      <c r="C94" s="263"/>
      <c r="D94" s="264"/>
      <c r="E94" s="264"/>
      <c r="F94" s="264"/>
      <c r="G94" s="264"/>
      <c r="H94" s="264"/>
      <c r="I94" s="332"/>
      <c r="J94" s="332"/>
      <c r="K94" s="332"/>
      <c r="L94" s="332"/>
      <c r="M94" s="332"/>
      <c r="N94" s="332"/>
      <c r="O94" s="330"/>
      <c r="P94" s="330"/>
      <c r="Q94" s="330"/>
      <c r="R94" s="331"/>
      <c r="S94" s="16"/>
      <c r="T94" s="298"/>
      <c r="U94" s="298"/>
      <c r="V94" s="298"/>
      <c r="W94" s="299"/>
      <c r="X94" s="299"/>
      <c r="Y94" s="299"/>
      <c r="Z94" s="299"/>
      <c r="AA94" s="299"/>
      <c r="AB94" s="299"/>
      <c r="AC94" s="299"/>
      <c r="AD94" s="299"/>
      <c r="AE94" s="299"/>
      <c r="AF94" s="299"/>
      <c r="AG94" s="299"/>
      <c r="AH94" s="299"/>
      <c r="AI94" s="299"/>
      <c r="AJ94" s="299"/>
    </row>
    <row r="95" spans="2:36" ht="15" customHeight="1">
      <c r="B95" s="16"/>
      <c r="C95" s="263"/>
      <c r="D95" s="264"/>
      <c r="E95" s="264"/>
      <c r="F95" s="264"/>
      <c r="G95" s="264"/>
      <c r="H95" s="264"/>
      <c r="I95" s="264" t="s">
        <v>103</v>
      </c>
      <c r="J95" s="264"/>
      <c r="K95" s="264"/>
      <c r="L95" s="264"/>
      <c r="M95" s="264"/>
      <c r="N95" s="264"/>
      <c r="O95" s="448"/>
      <c r="P95" s="448"/>
      <c r="Q95" s="448"/>
      <c r="R95" s="449"/>
      <c r="S95" s="16"/>
      <c r="T95" s="64"/>
      <c r="U95" s="64"/>
      <c r="V95" s="64"/>
      <c r="W95" s="64"/>
      <c r="X95" s="64"/>
      <c r="Y95" s="64"/>
      <c r="Z95" s="64"/>
      <c r="AA95" s="64"/>
      <c r="AB95" s="64"/>
      <c r="AC95" s="64"/>
      <c r="AD95" s="64"/>
      <c r="AE95" s="64"/>
      <c r="AF95" s="64"/>
      <c r="AG95" s="64"/>
      <c r="AH95" s="64"/>
      <c r="AI95" s="64"/>
      <c r="AJ95" s="64"/>
    </row>
    <row r="96" spans="2:36" ht="15" customHeight="1">
      <c r="B96" s="16"/>
      <c r="C96" s="263"/>
      <c r="D96" s="264"/>
      <c r="E96" s="264"/>
      <c r="F96" s="264"/>
      <c r="G96" s="264"/>
      <c r="H96" s="264"/>
      <c r="I96" s="264"/>
      <c r="J96" s="264"/>
      <c r="K96" s="264"/>
      <c r="L96" s="264"/>
      <c r="M96" s="264"/>
      <c r="N96" s="264"/>
      <c r="O96" s="448"/>
      <c r="P96" s="448"/>
      <c r="Q96" s="448"/>
      <c r="R96" s="449"/>
      <c r="S96" s="16"/>
      <c r="T96" s="298" t="s">
        <v>104</v>
      </c>
      <c r="U96" s="298"/>
      <c r="V96" s="298"/>
      <c r="W96" s="299" t="s">
        <v>105</v>
      </c>
      <c r="X96" s="299"/>
      <c r="Y96" s="299"/>
      <c r="Z96" s="299"/>
      <c r="AA96" s="299"/>
      <c r="AB96" s="299"/>
      <c r="AC96" s="299"/>
      <c r="AD96" s="299"/>
      <c r="AE96" s="299"/>
      <c r="AF96" s="299"/>
      <c r="AG96" s="299"/>
      <c r="AH96" s="299"/>
      <c r="AI96" s="299"/>
      <c r="AJ96" s="299"/>
    </row>
    <row r="97" spans="2:36" ht="15" customHeight="1">
      <c r="B97" s="16"/>
      <c r="C97" s="263"/>
      <c r="D97" s="264"/>
      <c r="E97" s="264"/>
      <c r="F97" s="264"/>
      <c r="G97" s="264"/>
      <c r="H97" s="264"/>
      <c r="I97" s="264"/>
      <c r="J97" s="264"/>
      <c r="K97" s="264"/>
      <c r="L97" s="264"/>
      <c r="M97" s="264"/>
      <c r="N97" s="264"/>
      <c r="O97" s="448"/>
      <c r="P97" s="448"/>
      <c r="Q97" s="448"/>
      <c r="R97" s="449"/>
      <c r="S97" s="16"/>
      <c r="T97" s="298"/>
      <c r="U97" s="298"/>
      <c r="V97" s="298"/>
      <c r="W97" s="299"/>
      <c r="X97" s="299"/>
      <c r="Y97" s="299"/>
      <c r="Z97" s="299"/>
      <c r="AA97" s="299"/>
      <c r="AB97" s="299"/>
      <c r="AC97" s="299"/>
      <c r="AD97" s="299"/>
      <c r="AE97" s="299"/>
      <c r="AF97" s="299"/>
      <c r="AG97" s="299"/>
      <c r="AH97" s="299"/>
      <c r="AI97" s="299"/>
      <c r="AJ97" s="299"/>
    </row>
    <row r="98" spans="2:36" ht="15" customHeight="1">
      <c r="B98" s="16"/>
      <c r="C98" s="737" t="s">
        <v>106</v>
      </c>
      <c r="D98" s="738"/>
      <c r="E98" s="738"/>
      <c r="F98" s="738"/>
      <c r="G98" s="738"/>
      <c r="H98" s="738"/>
      <c r="I98" s="738"/>
      <c r="J98" s="738"/>
      <c r="K98" s="739"/>
      <c r="L98" s="743"/>
      <c r="M98" s="733"/>
      <c r="N98" s="733"/>
      <c r="O98" s="733"/>
      <c r="P98" s="733"/>
      <c r="Q98" s="733"/>
      <c r="R98" s="734"/>
      <c r="S98" s="16"/>
      <c r="T98" s="298"/>
      <c r="U98" s="298"/>
      <c r="V98" s="298"/>
      <c r="W98" s="299"/>
      <c r="X98" s="299"/>
      <c r="Y98" s="299"/>
      <c r="Z98" s="299"/>
      <c r="AA98" s="299"/>
      <c r="AB98" s="299"/>
      <c r="AC98" s="299"/>
      <c r="AD98" s="299"/>
      <c r="AE98" s="299"/>
      <c r="AF98" s="299"/>
      <c r="AG98" s="299"/>
      <c r="AH98" s="299"/>
      <c r="AI98" s="299"/>
      <c r="AJ98" s="299"/>
    </row>
    <row r="99" spans="2:36" ht="15" customHeight="1">
      <c r="B99" s="16"/>
      <c r="C99" s="740"/>
      <c r="D99" s="741"/>
      <c r="E99" s="741"/>
      <c r="F99" s="741"/>
      <c r="G99" s="741"/>
      <c r="H99" s="741"/>
      <c r="I99" s="741"/>
      <c r="J99" s="741"/>
      <c r="K99" s="742"/>
      <c r="L99" s="744"/>
      <c r="M99" s="745"/>
      <c r="N99" s="745"/>
      <c r="O99" s="745"/>
      <c r="P99" s="745"/>
      <c r="Q99" s="745"/>
      <c r="R99" s="746"/>
      <c r="S99" s="16"/>
      <c r="T99" s="64"/>
      <c r="U99" s="64"/>
      <c r="V99" s="64"/>
      <c r="W99" s="64"/>
      <c r="X99" s="64"/>
      <c r="Y99" s="64"/>
      <c r="Z99" s="64"/>
      <c r="AA99" s="64"/>
      <c r="AB99" s="119"/>
      <c r="AC99" s="64"/>
      <c r="AD99" s="64"/>
      <c r="AE99" s="64"/>
      <c r="AF99" s="64"/>
      <c r="AG99" s="64"/>
      <c r="AH99" s="64"/>
      <c r="AI99" s="64"/>
      <c r="AJ99" s="64"/>
    </row>
    <row r="100" spans="2:36" ht="15" customHeight="1">
      <c r="B100" s="16"/>
      <c r="C100" s="737" t="s">
        <v>107</v>
      </c>
      <c r="D100" s="738"/>
      <c r="E100" s="738"/>
      <c r="F100" s="738"/>
      <c r="G100" s="738"/>
      <c r="H100" s="738"/>
      <c r="I100" s="738"/>
      <c r="J100" s="738"/>
      <c r="K100" s="739"/>
      <c r="L100" s="743"/>
      <c r="M100" s="733"/>
      <c r="N100" s="733"/>
      <c r="O100" s="733"/>
      <c r="P100" s="733"/>
      <c r="Q100" s="733"/>
      <c r="R100" s="734"/>
      <c r="S100" s="16"/>
      <c r="T100" s="298" t="s">
        <v>108</v>
      </c>
      <c r="U100" s="298"/>
      <c r="V100" s="298"/>
      <c r="W100" s="299" t="s">
        <v>109</v>
      </c>
      <c r="X100" s="299"/>
      <c r="Y100" s="299"/>
      <c r="Z100" s="299"/>
      <c r="AA100" s="299"/>
      <c r="AB100" s="299"/>
      <c r="AC100" s="299"/>
      <c r="AD100" s="299"/>
      <c r="AE100" s="299"/>
      <c r="AF100" s="299"/>
      <c r="AG100" s="299"/>
      <c r="AH100" s="299"/>
      <c r="AI100" s="299"/>
      <c r="AJ100" s="299"/>
    </row>
    <row r="101" spans="2:36" ht="15" customHeight="1">
      <c r="B101" s="16"/>
      <c r="C101" s="740"/>
      <c r="D101" s="741"/>
      <c r="E101" s="741"/>
      <c r="F101" s="741"/>
      <c r="G101" s="741"/>
      <c r="H101" s="741"/>
      <c r="I101" s="741"/>
      <c r="J101" s="741"/>
      <c r="K101" s="742"/>
      <c r="L101" s="744"/>
      <c r="M101" s="745"/>
      <c r="N101" s="745"/>
      <c r="O101" s="745"/>
      <c r="P101" s="745"/>
      <c r="Q101" s="745"/>
      <c r="R101" s="746"/>
      <c r="S101" s="16"/>
      <c r="T101" s="298"/>
      <c r="U101" s="298"/>
      <c r="V101" s="298"/>
      <c r="W101" s="299"/>
      <c r="X101" s="299"/>
      <c r="Y101" s="299"/>
      <c r="Z101" s="299"/>
      <c r="AA101" s="299"/>
      <c r="AB101" s="299"/>
      <c r="AC101" s="299"/>
      <c r="AD101" s="299"/>
      <c r="AE101" s="299"/>
      <c r="AF101" s="299"/>
      <c r="AG101" s="299"/>
      <c r="AH101" s="299"/>
      <c r="AI101" s="299"/>
      <c r="AJ101" s="299"/>
    </row>
    <row r="102" spans="2:36" ht="15" customHeight="1">
      <c r="B102" s="16"/>
      <c r="C102" s="737" t="s">
        <v>110</v>
      </c>
      <c r="D102" s="738"/>
      <c r="E102" s="738"/>
      <c r="F102" s="738"/>
      <c r="G102" s="738"/>
      <c r="H102" s="738"/>
      <c r="I102" s="738"/>
      <c r="J102" s="738"/>
      <c r="K102" s="738"/>
      <c r="L102" s="749" t="s">
        <v>111</v>
      </c>
      <c r="M102" s="750"/>
      <c r="N102" s="749" t="s">
        <v>112</v>
      </c>
      <c r="O102" s="751"/>
      <c r="P102" s="749" t="s">
        <v>113</v>
      </c>
      <c r="Q102" s="750"/>
      <c r="R102" s="750"/>
      <c r="S102" s="51"/>
      <c r="T102" s="298"/>
      <c r="U102" s="298"/>
      <c r="V102" s="298"/>
      <c r="W102" s="299"/>
      <c r="X102" s="299"/>
      <c r="Y102" s="299"/>
      <c r="Z102" s="299"/>
      <c r="AA102" s="299"/>
      <c r="AB102" s="299"/>
      <c r="AC102" s="299"/>
      <c r="AD102" s="299"/>
      <c r="AE102" s="299"/>
      <c r="AF102" s="299"/>
      <c r="AG102" s="299"/>
      <c r="AH102" s="299"/>
      <c r="AI102" s="299"/>
      <c r="AJ102" s="299"/>
    </row>
    <row r="103" spans="2:36" ht="15" customHeight="1">
      <c r="B103" s="16"/>
      <c r="C103" s="740"/>
      <c r="D103" s="741"/>
      <c r="E103" s="741"/>
      <c r="F103" s="741"/>
      <c r="G103" s="741"/>
      <c r="H103" s="741"/>
      <c r="I103" s="741"/>
      <c r="J103" s="741"/>
      <c r="K103" s="742"/>
      <c r="L103" s="597"/>
      <c r="M103" s="598"/>
      <c r="N103" s="714"/>
      <c r="O103" s="724"/>
      <c r="P103" s="747"/>
      <c r="Q103" s="747"/>
      <c r="R103" s="748"/>
      <c r="S103" s="16"/>
      <c r="T103" s="64"/>
      <c r="U103" s="64"/>
      <c r="V103" s="64"/>
      <c r="W103" s="64"/>
      <c r="X103" s="64"/>
      <c r="Y103" s="64"/>
      <c r="Z103" s="64"/>
      <c r="AA103" s="64"/>
      <c r="AB103" s="64"/>
      <c r="AC103" s="64"/>
      <c r="AD103" s="64"/>
      <c r="AE103" s="64"/>
      <c r="AF103" s="64"/>
      <c r="AG103" s="64"/>
      <c r="AH103" s="64"/>
      <c r="AI103" s="64"/>
      <c r="AJ103" s="64"/>
    </row>
    <row r="104" spans="2:36" ht="15" customHeight="1">
      <c r="B104" s="16"/>
      <c r="C104" s="798" t="s">
        <v>114</v>
      </c>
      <c r="D104" s="323"/>
      <c r="E104" s="323"/>
      <c r="F104" s="323"/>
      <c r="G104" s="323"/>
      <c r="H104" s="323"/>
      <c r="I104" s="323"/>
      <c r="J104" s="323"/>
      <c r="K104" s="324"/>
      <c r="L104" s="733"/>
      <c r="M104" s="733"/>
      <c r="N104" s="733"/>
      <c r="O104" s="733"/>
      <c r="P104" s="733"/>
      <c r="Q104" s="733"/>
      <c r="R104" s="734"/>
      <c r="S104" s="16"/>
      <c r="T104" s="64"/>
      <c r="U104" s="64"/>
      <c r="V104" s="64"/>
      <c r="W104" s="64"/>
      <c r="X104" s="64"/>
      <c r="Y104" s="64"/>
      <c r="Z104" s="64"/>
      <c r="AA104" s="64"/>
      <c r="AB104" s="64"/>
      <c r="AC104" s="64"/>
      <c r="AD104" s="64"/>
      <c r="AE104" s="64"/>
      <c r="AF104" s="64"/>
      <c r="AG104" s="64"/>
      <c r="AH104" s="64"/>
      <c r="AI104" s="64"/>
      <c r="AJ104" s="64"/>
    </row>
    <row r="105" spans="2:36" ht="15" customHeight="1" thickBot="1">
      <c r="B105" s="16"/>
      <c r="C105" s="499"/>
      <c r="D105" s="328"/>
      <c r="E105" s="328"/>
      <c r="F105" s="328"/>
      <c r="G105" s="328"/>
      <c r="H105" s="328"/>
      <c r="I105" s="328"/>
      <c r="J105" s="328"/>
      <c r="K105" s="329"/>
      <c r="L105" s="735"/>
      <c r="M105" s="735"/>
      <c r="N105" s="735"/>
      <c r="O105" s="735"/>
      <c r="P105" s="735"/>
      <c r="Q105" s="735"/>
      <c r="R105" s="736"/>
      <c r="S105" s="16"/>
      <c r="T105" s="64"/>
      <c r="U105" s="64"/>
      <c r="V105" s="64"/>
      <c r="W105" s="64"/>
      <c r="X105" s="64"/>
      <c r="Y105" s="64"/>
      <c r="Z105" s="64"/>
      <c r="AA105" s="64"/>
      <c r="AB105" s="64"/>
      <c r="AC105" s="64"/>
      <c r="AD105" s="64"/>
      <c r="AE105" s="64"/>
      <c r="AF105" s="64"/>
      <c r="AG105" s="64"/>
      <c r="AH105" s="64"/>
      <c r="AI105" s="64"/>
      <c r="AJ105" s="64"/>
    </row>
    <row r="106" spans="2:36" ht="15" customHeight="1">
      <c r="B106" s="16"/>
      <c r="C106" s="6" t="s">
        <v>115</v>
      </c>
      <c r="H106" s="6"/>
      <c r="S106" s="16"/>
      <c r="T106" s="64"/>
      <c r="U106" s="64"/>
      <c r="V106" s="64"/>
      <c r="W106" s="64"/>
      <c r="X106" s="64"/>
      <c r="Y106" s="64"/>
      <c r="Z106" s="64"/>
      <c r="AA106" s="64"/>
      <c r="AB106" s="64"/>
      <c r="AC106" s="64"/>
      <c r="AD106" s="64"/>
      <c r="AE106" s="64"/>
      <c r="AF106" s="64"/>
      <c r="AG106" s="64"/>
      <c r="AH106" s="64"/>
      <c r="AI106" s="64"/>
      <c r="AJ106" s="64"/>
    </row>
    <row r="107" spans="2:36" ht="15" customHeight="1">
      <c r="B107" s="16"/>
      <c r="C107" s="16"/>
      <c r="D107" s="16"/>
      <c r="E107" s="16"/>
      <c r="F107" s="16"/>
      <c r="G107" s="16"/>
      <c r="H107" s="127"/>
      <c r="I107" s="16"/>
      <c r="J107" s="16"/>
      <c r="K107" s="16"/>
      <c r="L107" s="16"/>
      <c r="M107" s="16"/>
      <c r="N107" s="16"/>
      <c r="O107" s="16"/>
      <c r="P107" s="16"/>
      <c r="Q107" s="16"/>
      <c r="R107" s="16"/>
      <c r="S107" s="16"/>
      <c r="T107" s="16"/>
      <c r="U107" s="16"/>
      <c r="V107" s="17"/>
      <c r="W107" s="17"/>
      <c r="X107" s="17"/>
      <c r="Y107" s="17"/>
      <c r="Z107" s="17"/>
      <c r="AA107" s="17"/>
      <c r="AB107" s="17"/>
      <c r="AC107" s="17"/>
      <c r="AD107" s="17"/>
      <c r="AE107" s="17"/>
      <c r="AF107" s="17"/>
      <c r="AG107" s="17"/>
      <c r="AH107" s="17"/>
      <c r="AI107" s="17"/>
      <c r="AJ107" s="17"/>
    </row>
    <row r="108" spans="2:36" ht="15" customHeight="1" thickBot="1">
      <c r="B108" s="6" t="s">
        <v>116</v>
      </c>
      <c r="C108" s="126" t="s">
        <v>117</v>
      </c>
      <c r="D108" s="16"/>
      <c r="E108" s="16"/>
      <c r="F108" s="16"/>
      <c r="G108" s="16"/>
      <c r="H108" s="127"/>
      <c r="I108" s="16"/>
      <c r="J108" s="16"/>
      <c r="K108" s="16"/>
      <c r="L108" s="16"/>
      <c r="M108" s="16"/>
      <c r="N108" s="16"/>
      <c r="O108" s="16"/>
      <c r="P108" s="16"/>
      <c r="Q108" s="16"/>
      <c r="R108" s="16"/>
      <c r="S108" s="16"/>
      <c r="T108" s="16"/>
      <c r="U108" s="16"/>
      <c r="V108" s="17"/>
      <c r="W108" s="17"/>
      <c r="X108" s="17"/>
      <c r="Y108" s="17"/>
      <c r="Z108" s="17"/>
      <c r="AA108" s="17"/>
      <c r="AB108" s="17"/>
      <c r="AC108" s="17"/>
      <c r="AD108" s="17"/>
      <c r="AE108" s="17"/>
      <c r="AF108" s="17"/>
      <c r="AG108" s="17"/>
      <c r="AH108" s="17"/>
      <c r="AI108" s="17"/>
      <c r="AJ108" s="17"/>
    </row>
    <row r="109" spans="2:36" ht="15" customHeight="1">
      <c r="B109" s="16"/>
      <c r="C109" s="337"/>
      <c r="D109" s="338"/>
      <c r="E109" s="338"/>
      <c r="F109" s="338"/>
      <c r="G109" s="338"/>
      <c r="H109" s="336" t="s">
        <v>118</v>
      </c>
      <c r="I109" s="336"/>
      <c r="J109" s="336"/>
      <c r="K109" s="336"/>
      <c r="L109" s="336"/>
      <c r="M109" s="336"/>
      <c r="N109" s="318"/>
      <c r="O109" s="318"/>
      <c r="P109" s="318"/>
      <c r="Q109" s="318"/>
      <c r="R109" s="318"/>
      <c r="S109" s="318"/>
      <c r="T109" s="318"/>
      <c r="U109" s="318"/>
      <c r="V109" s="318"/>
      <c r="W109" s="318"/>
      <c r="X109" s="318"/>
      <c r="Y109" s="318"/>
      <c r="Z109" s="318"/>
      <c r="AA109" s="318"/>
      <c r="AB109" s="318"/>
      <c r="AC109" s="318"/>
      <c r="AD109" s="318"/>
      <c r="AE109" s="318"/>
      <c r="AF109" s="318"/>
      <c r="AG109" s="318"/>
      <c r="AH109" s="318"/>
      <c r="AI109" s="318"/>
      <c r="AJ109" s="319"/>
    </row>
    <row r="110" spans="2:36" ht="15" customHeight="1">
      <c r="B110" s="16"/>
      <c r="C110" s="339"/>
      <c r="D110" s="330"/>
      <c r="E110" s="330"/>
      <c r="F110" s="330"/>
      <c r="G110" s="330"/>
      <c r="H110" s="264"/>
      <c r="I110" s="264"/>
      <c r="J110" s="264"/>
      <c r="K110" s="264"/>
      <c r="L110" s="264"/>
      <c r="M110" s="264"/>
      <c r="N110" s="320"/>
      <c r="O110" s="320"/>
      <c r="P110" s="320"/>
      <c r="Q110" s="320"/>
      <c r="R110" s="320"/>
      <c r="S110" s="320"/>
      <c r="T110" s="320"/>
      <c r="U110" s="320"/>
      <c r="V110" s="320"/>
      <c r="W110" s="320"/>
      <c r="X110" s="320"/>
      <c r="Y110" s="320"/>
      <c r="Z110" s="320"/>
      <c r="AA110" s="320"/>
      <c r="AB110" s="320"/>
      <c r="AC110" s="320"/>
      <c r="AD110" s="320"/>
      <c r="AE110" s="320"/>
      <c r="AF110" s="320"/>
      <c r="AG110" s="320"/>
      <c r="AH110" s="320"/>
      <c r="AI110" s="320"/>
      <c r="AJ110" s="321"/>
    </row>
    <row r="111" spans="2:36" ht="15" customHeight="1">
      <c r="B111" s="16"/>
      <c r="C111" s="339"/>
      <c r="D111" s="330"/>
      <c r="E111" s="330"/>
      <c r="F111" s="330"/>
      <c r="G111" s="330"/>
      <c r="H111" s="322" t="s">
        <v>119</v>
      </c>
      <c r="I111" s="323"/>
      <c r="J111" s="323"/>
      <c r="K111" s="323"/>
      <c r="L111" s="323"/>
      <c r="M111" s="324"/>
      <c r="N111" s="264" t="s">
        <v>81</v>
      </c>
      <c r="O111" s="264"/>
      <c r="P111" s="264"/>
      <c r="Q111" s="264"/>
      <c r="R111" s="264"/>
      <c r="S111" s="264"/>
      <c r="T111" s="300"/>
      <c r="U111" s="300"/>
      <c r="V111" s="300" t="s">
        <v>82</v>
      </c>
      <c r="W111" s="300"/>
      <c r="X111" s="300"/>
      <c r="Y111" s="325"/>
      <c r="Z111" s="264" t="s">
        <v>83</v>
      </c>
      <c r="AA111" s="264"/>
      <c r="AB111" s="264"/>
      <c r="AC111" s="264"/>
      <c r="AD111" s="264"/>
      <c r="AE111" s="300"/>
      <c r="AF111" s="300"/>
      <c r="AG111" s="300" t="s">
        <v>82</v>
      </c>
      <c r="AH111" s="300"/>
      <c r="AI111" s="300"/>
      <c r="AJ111" s="310"/>
    </row>
    <row r="112" spans="2:36" ht="15" customHeight="1" thickBot="1">
      <c r="B112" s="16"/>
      <c r="C112" s="340"/>
      <c r="D112" s="341"/>
      <c r="E112" s="341"/>
      <c r="F112" s="341"/>
      <c r="G112" s="341"/>
      <c r="H112" s="327"/>
      <c r="I112" s="328"/>
      <c r="J112" s="328"/>
      <c r="K112" s="328"/>
      <c r="L112" s="328"/>
      <c r="M112" s="329"/>
      <c r="N112" s="283"/>
      <c r="O112" s="283"/>
      <c r="P112" s="283"/>
      <c r="Q112" s="283"/>
      <c r="R112" s="283"/>
      <c r="S112" s="283"/>
      <c r="T112" s="301"/>
      <c r="U112" s="301"/>
      <c r="V112" s="301"/>
      <c r="W112" s="301"/>
      <c r="X112" s="301"/>
      <c r="Y112" s="326"/>
      <c r="Z112" s="283"/>
      <c r="AA112" s="283"/>
      <c r="AB112" s="283"/>
      <c r="AC112" s="283"/>
      <c r="AD112" s="283"/>
      <c r="AE112" s="301"/>
      <c r="AF112" s="301"/>
      <c r="AG112" s="301"/>
      <c r="AH112" s="301"/>
      <c r="AI112" s="301"/>
      <c r="AJ112" s="311"/>
    </row>
    <row r="113" spans="2:36" ht="15" customHeight="1">
      <c r="B113" s="16"/>
      <c r="C113" s="18"/>
      <c r="D113" s="16"/>
      <c r="E113" s="16"/>
      <c r="F113" s="16"/>
      <c r="G113" s="16"/>
      <c r="H113" s="127"/>
      <c r="I113" s="16"/>
      <c r="J113" s="16"/>
      <c r="K113" s="16"/>
      <c r="L113" s="16"/>
      <c r="M113" s="16"/>
      <c r="N113" s="16"/>
      <c r="O113" s="16"/>
      <c r="P113" s="16"/>
      <c r="Q113" s="16"/>
      <c r="R113" s="16"/>
      <c r="S113" s="16"/>
      <c r="T113" s="16"/>
      <c r="U113" s="16"/>
      <c r="V113" s="17"/>
      <c r="W113" s="17"/>
      <c r="X113" s="17"/>
      <c r="Y113" s="17"/>
      <c r="Z113" s="17"/>
      <c r="AA113" s="17"/>
      <c r="AB113" s="17"/>
      <c r="AC113" s="17"/>
      <c r="AD113" s="17"/>
      <c r="AE113" s="17"/>
      <c r="AF113" s="17"/>
      <c r="AG113" s="17"/>
      <c r="AH113" s="17"/>
      <c r="AI113" s="17"/>
      <c r="AJ113" s="17"/>
    </row>
    <row r="114" spans="2:36" ht="24" customHeight="1" thickBot="1">
      <c r="B114" s="6" t="s">
        <v>12</v>
      </c>
      <c r="C114" s="255" t="str">
        <f>"Are you currently applying for any scholarship(s), other than "&amp;C16&amp;" Program?"</f>
        <v>Are you currently applying for any scholarship(s), other than  Program?</v>
      </c>
      <c r="D114" s="255"/>
      <c r="E114" s="255"/>
      <c r="F114" s="255"/>
      <c r="G114" s="255"/>
      <c r="H114" s="255"/>
      <c r="I114" s="255"/>
      <c r="J114" s="255"/>
      <c r="K114" s="255"/>
      <c r="L114" s="255"/>
      <c r="M114" s="255"/>
      <c r="N114" s="255"/>
      <c r="O114" s="255"/>
      <c r="P114" s="255"/>
      <c r="Q114" s="255"/>
      <c r="R114" s="255"/>
      <c r="S114" s="255"/>
      <c r="T114" s="255"/>
      <c r="U114" s="255"/>
      <c r="V114" s="255"/>
      <c r="W114" s="255"/>
      <c r="X114" s="255"/>
      <c r="Y114" s="255"/>
      <c r="Z114" s="255"/>
      <c r="AA114" s="255"/>
      <c r="AB114" s="255"/>
      <c r="AC114" s="255"/>
      <c r="AD114" s="255"/>
      <c r="AE114" s="255"/>
      <c r="AF114" s="255"/>
      <c r="AG114" s="255"/>
      <c r="AH114" s="255"/>
      <c r="AI114" s="255"/>
      <c r="AJ114" s="255"/>
    </row>
    <row r="115" spans="2:36" ht="15" customHeight="1">
      <c r="B115" s="16"/>
      <c r="C115" s="337"/>
      <c r="D115" s="338"/>
      <c r="E115" s="338"/>
      <c r="F115" s="338"/>
      <c r="G115" s="338"/>
      <c r="H115" s="336" t="s">
        <v>118</v>
      </c>
      <c r="I115" s="336"/>
      <c r="J115" s="336"/>
      <c r="K115" s="336"/>
      <c r="L115" s="336"/>
      <c r="M115" s="336"/>
      <c r="N115" s="342"/>
      <c r="O115" s="342"/>
      <c r="P115" s="342"/>
      <c r="Q115" s="342"/>
      <c r="R115" s="342"/>
      <c r="S115" s="342"/>
      <c r="T115" s="342"/>
      <c r="U115" s="342"/>
      <c r="V115" s="342"/>
      <c r="W115" s="342"/>
      <c r="X115" s="342"/>
      <c r="Y115" s="342"/>
      <c r="Z115" s="342"/>
      <c r="AA115" s="342"/>
      <c r="AB115" s="342"/>
      <c r="AC115" s="342"/>
      <c r="AD115" s="342"/>
      <c r="AE115" s="342"/>
      <c r="AF115" s="342"/>
      <c r="AG115" s="342"/>
      <c r="AH115" s="342"/>
      <c r="AI115" s="342"/>
      <c r="AJ115" s="342"/>
    </row>
    <row r="116" spans="2:36" ht="15" customHeight="1" thickBot="1">
      <c r="B116" s="16"/>
      <c r="C116" s="340"/>
      <c r="D116" s="341"/>
      <c r="E116" s="341"/>
      <c r="F116" s="341"/>
      <c r="G116" s="341"/>
      <c r="H116" s="283"/>
      <c r="I116" s="283"/>
      <c r="J116" s="283"/>
      <c r="K116" s="283"/>
      <c r="L116" s="283"/>
      <c r="M116" s="283"/>
      <c r="N116" s="343"/>
      <c r="O116" s="343"/>
      <c r="P116" s="343"/>
      <c r="Q116" s="343"/>
      <c r="R116" s="343"/>
      <c r="S116" s="343"/>
      <c r="T116" s="343"/>
      <c r="U116" s="343"/>
      <c r="V116" s="343"/>
      <c r="W116" s="343"/>
      <c r="X116" s="343"/>
      <c r="Y116" s="343"/>
      <c r="Z116" s="343"/>
      <c r="AA116" s="343"/>
      <c r="AB116" s="343"/>
      <c r="AC116" s="343"/>
      <c r="AD116" s="343"/>
      <c r="AE116" s="343"/>
      <c r="AF116" s="343"/>
      <c r="AG116" s="343"/>
      <c r="AH116" s="343"/>
      <c r="AI116" s="343"/>
      <c r="AJ116" s="343"/>
    </row>
    <row r="117" spans="2:36" ht="15" customHeight="1">
      <c r="B117" s="16"/>
      <c r="C117" s="19"/>
      <c r="D117" s="16"/>
      <c r="E117" s="16"/>
      <c r="F117" s="16"/>
      <c r="G117" s="16"/>
      <c r="H117" s="127"/>
      <c r="I117" s="16"/>
      <c r="J117" s="16"/>
      <c r="K117" s="16"/>
      <c r="L117" s="16"/>
      <c r="M117" s="16"/>
      <c r="N117" s="16"/>
      <c r="O117" s="16"/>
      <c r="P117" s="16"/>
      <c r="Q117" s="16"/>
      <c r="R117" s="16"/>
      <c r="S117" s="16"/>
      <c r="T117" s="16"/>
      <c r="U117" s="16"/>
      <c r="V117" s="17"/>
      <c r="W117" s="17"/>
      <c r="X117" s="17"/>
      <c r="Y117" s="17"/>
      <c r="Z117" s="17"/>
      <c r="AA117" s="17"/>
      <c r="AB117" s="17"/>
      <c r="AC117" s="17"/>
      <c r="AD117" s="17"/>
      <c r="AE117" s="17"/>
      <c r="AF117" s="17"/>
      <c r="AG117" s="17"/>
      <c r="AH117" s="17"/>
      <c r="AI117" s="17"/>
      <c r="AJ117" s="17"/>
    </row>
    <row r="118" spans="2:36" ht="15" customHeight="1" thickBot="1">
      <c r="B118" s="6" t="s">
        <v>14</v>
      </c>
      <c r="C118" s="126" t="s">
        <v>120</v>
      </c>
      <c r="D118" s="16"/>
      <c r="E118" s="16"/>
      <c r="F118" s="16"/>
      <c r="G118" s="16"/>
      <c r="H118" s="127"/>
      <c r="I118" s="16"/>
      <c r="J118" s="16"/>
      <c r="K118" s="16"/>
      <c r="L118" s="16"/>
      <c r="M118" s="16"/>
      <c r="N118" s="16"/>
      <c r="O118" s="16"/>
      <c r="P118" s="16"/>
      <c r="Q118" s="16"/>
      <c r="R118" s="16"/>
      <c r="S118" s="16"/>
      <c r="T118" s="16"/>
      <c r="U118" s="16"/>
      <c r="V118" s="17"/>
      <c r="W118" s="17"/>
      <c r="X118" s="17"/>
      <c r="Y118" s="17"/>
      <c r="Z118" s="17"/>
      <c r="AA118" s="17"/>
      <c r="AB118" s="17"/>
      <c r="AC118" s="17"/>
      <c r="AD118" s="17"/>
      <c r="AE118" s="17"/>
      <c r="AF118" s="17"/>
      <c r="AG118" s="17"/>
      <c r="AH118" s="17"/>
      <c r="AI118" s="17"/>
      <c r="AJ118" s="17"/>
    </row>
    <row r="119" spans="2:36" ht="15" customHeight="1">
      <c r="B119" s="16"/>
      <c r="C119" s="337"/>
      <c r="D119" s="338"/>
      <c r="E119" s="338"/>
      <c r="F119" s="338"/>
      <c r="G119" s="338"/>
      <c r="H119" s="336" t="s">
        <v>121</v>
      </c>
      <c r="I119" s="336"/>
      <c r="J119" s="336"/>
      <c r="K119" s="336"/>
      <c r="L119" s="336"/>
      <c r="M119" s="336"/>
      <c r="N119" s="318"/>
      <c r="O119" s="318"/>
      <c r="P119" s="318"/>
      <c r="Q119" s="318"/>
      <c r="R119" s="318"/>
      <c r="S119" s="318"/>
      <c r="T119" s="318"/>
      <c r="U119" s="318"/>
      <c r="V119" s="318"/>
      <c r="W119" s="318"/>
      <c r="X119" s="318"/>
      <c r="Y119" s="318"/>
      <c r="Z119" s="318"/>
      <c r="AA119" s="318"/>
      <c r="AB119" s="318"/>
      <c r="AC119" s="318"/>
      <c r="AD119" s="318"/>
      <c r="AE119" s="318"/>
      <c r="AF119" s="318"/>
      <c r="AG119" s="318"/>
      <c r="AH119" s="318"/>
      <c r="AI119" s="318"/>
      <c r="AJ119" s="319"/>
    </row>
    <row r="120" spans="2:36" ht="15" customHeight="1">
      <c r="B120" s="16"/>
      <c r="C120" s="339"/>
      <c r="D120" s="330"/>
      <c r="E120" s="330"/>
      <c r="F120" s="330"/>
      <c r="G120" s="330"/>
      <c r="H120" s="264"/>
      <c r="I120" s="264"/>
      <c r="J120" s="264"/>
      <c r="K120" s="264"/>
      <c r="L120" s="264"/>
      <c r="M120" s="264"/>
      <c r="N120" s="320"/>
      <c r="O120" s="320"/>
      <c r="P120" s="320"/>
      <c r="Q120" s="320"/>
      <c r="R120" s="320"/>
      <c r="S120" s="320"/>
      <c r="T120" s="320"/>
      <c r="U120" s="320"/>
      <c r="V120" s="320"/>
      <c r="W120" s="320"/>
      <c r="X120" s="320"/>
      <c r="Y120" s="320"/>
      <c r="Z120" s="320"/>
      <c r="AA120" s="320"/>
      <c r="AB120" s="320"/>
      <c r="AC120" s="320"/>
      <c r="AD120" s="320"/>
      <c r="AE120" s="320"/>
      <c r="AF120" s="320"/>
      <c r="AG120" s="320"/>
      <c r="AH120" s="320"/>
      <c r="AI120" s="320"/>
      <c r="AJ120" s="321"/>
    </row>
    <row r="121" spans="2:36" ht="15" customHeight="1">
      <c r="B121" s="16"/>
      <c r="C121" s="339"/>
      <c r="D121" s="330"/>
      <c r="E121" s="330"/>
      <c r="F121" s="330"/>
      <c r="G121" s="330"/>
      <c r="H121" s="322" t="s">
        <v>122</v>
      </c>
      <c r="I121" s="323"/>
      <c r="J121" s="323"/>
      <c r="K121" s="323"/>
      <c r="L121" s="323"/>
      <c r="M121" s="324"/>
      <c r="N121" s="335"/>
      <c r="O121" s="300"/>
      <c r="P121" s="300"/>
      <c r="Q121" s="300"/>
      <c r="R121" s="300"/>
      <c r="S121" s="325"/>
      <c r="T121" s="264" t="s">
        <v>123</v>
      </c>
      <c r="U121" s="264"/>
      <c r="V121" s="264"/>
      <c r="W121" s="264"/>
      <c r="X121" s="264"/>
      <c r="Y121" s="264"/>
      <c r="Z121" s="277"/>
      <c r="AA121" s="277"/>
      <c r="AB121" s="277"/>
      <c r="AC121" s="277"/>
      <c r="AD121" s="277"/>
      <c r="AE121" s="277"/>
      <c r="AF121" s="277"/>
      <c r="AG121" s="277"/>
      <c r="AH121" s="277"/>
      <c r="AI121" s="277"/>
      <c r="AJ121" s="333"/>
    </row>
    <row r="122" spans="2:36" ht="15" customHeight="1">
      <c r="B122" s="16"/>
      <c r="C122" s="339"/>
      <c r="D122" s="330"/>
      <c r="E122" s="330"/>
      <c r="F122" s="330"/>
      <c r="G122" s="330"/>
      <c r="H122" s="213"/>
      <c r="I122" s="204"/>
      <c r="J122" s="204"/>
      <c r="K122" s="204"/>
      <c r="L122" s="204"/>
      <c r="M122" s="205"/>
      <c r="N122" s="268"/>
      <c r="O122" s="216"/>
      <c r="P122" s="216"/>
      <c r="Q122" s="216"/>
      <c r="R122" s="216"/>
      <c r="S122" s="269"/>
      <c r="T122" s="264"/>
      <c r="U122" s="264"/>
      <c r="V122" s="264"/>
      <c r="W122" s="264"/>
      <c r="X122" s="264"/>
      <c r="Y122" s="264"/>
      <c r="Z122" s="280"/>
      <c r="AA122" s="280"/>
      <c r="AB122" s="280"/>
      <c r="AC122" s="280"/>
      <c r="AD122" s="280"/>
      <c r="AE122" s="280"/>
      <c r="AF122" s="280"/>
      <c r="AG122" s="280"/>
      <c r="AH122" s="280"/>
      <c r="AI122" s="280"/>
      <c r="AJ122" s="334"/>
    </row>
    <row r="123" spans="2:36" ht="15" customHeight="1">
      <c r="B123" s="16"/>
      <c r="C123" s="339"/>
      <c r="D123" s="330"/>
      <c r="E123" s="330"/>
      <c r="F123" s="330"/>
      <c r="G123" s="330"/>
      <c r="H123" s="322" t="s">
        <v>119</v>
      </c>
      <c r="I123" s="323"/>
      <c r="J123" s="323"/>
      <c r="K123" s="323"/>
      <c r="L123" s="323"/>
      <c r="M123" s="324"/>
      <c r="N123" s="312" t="s">
        <v>81</v>
      </c>
      <c r="O123" s="313"/>
      <c r="P123" s="313"/>
      <c r="Q123" s="313"/>
      <c r="R123" s="313"/>
      <c r="S123" s="314"/>
      <c r="T123" s="300"/>
      <c r="U123" s="300"/>
      <c r="V123" s="300" t="s">
        <v>82</v>
      </c>
      <c r="W123" s="300"/>
      <c r="X123" s="300"/>
      <c r="Y123" s="325"/>
      <c r="Z123" s="303" t="s">
        <v>83</v>
      </c>
      <c r="AA123" s="303"/>
      <c r="AB123" s="303"/>
      <c r="AC123" s="303"/>
      <c r="AD123" s="304"/>
      <c r="AE123" s="300"/>
      <c r="AF123" s="300"/>
      <c r="AG123" s="308" t="s">
        <v>82</v>
      </c>
      <c r="AH123" s="300"/>
      <c r="AI123" s="300"/>
      <c r="AJ123" s="310"/>
    </row>
    <row r="124" spans="2:36" ht="15" customHeight="1" thickBot="1">
      <c r="B124" s="16"/>
      <c r="C124" s="339"/>
      <c r="D124" s="330"/>
      <c r="E124" s="330"/>
      <c r="F124" s="330"/>
      <c r="G124" s="330"/>
      <c r="H124" s="213"/>
      <c r="I124" s="204"/>
      <c r="J124" s="204"/>
      <c r="K124" s="204"/>
      <c r="L124" s="204"/>
      <c r="M124" s="205"/>
      <c r="N124" s="315"/>
      <c r="O124" s="316"/>
      <c r="P124" s="316"/>
      <c r="Q124" s="316"/>
      <c r="R124" s="316"/>
      <c r="S124" s="317"/>
      <c r="T124" s="301"/>
      <c r="U124" s="301"/>
      <c r="V124" s="301"/>
      <c r="W124" s="301"/>
      <c r="X124" s="301"/>
      <c r="Y124" s="326"/>
      <c r="Z124" s="306"/>
      <c r="AA124" s="306"/>
      <c r="AB124" s="306"/>
      <c r="AC124" s="306"/>
      <c r="AD124" s="307"/>
      <c r="AE124" s="301"/>
      <c r="AF124" s="301"/>
      <c r="AG124" s="309"/>
      <c r="AH124" s="301"/>
      <c r="AI124" s="301"/>
      <c r="AJ124" s="311"/>
    </row>
    <row r="125" spans="2:36" ht="15" customHeight="1">
      <c r="B125" s="16"/>
      <c r="C125" s="337"/>
      <c r="D125" s="338"/>
      <c r="E125" s="338"/>
      <c r="F125" s="338"/>
      <c r="G125" s="338"/>
      <c r="H125" s="336" t="s">
        <v>121</v>
      </c>
      <c r="I125" s="336"/>
      <c r="J125" s="336"/>
      <c r="K125" s="336"/>
      <c r="L125" s="336"/>
      <c r="M125" s="336"/>
      <c r="N125" s="318"/>
      <c r="O125" s="318"/>
      <c r="P125" s="318"/>
      <c r="Q125" s="318"/>
      <c r="R125" s="318"/>
      <c r="S125" s="318"/>
      <c r="T125" s="318"/>
      <c r="U125" s="318"/>
      <c r="V125" s="318"/>
      <c r="W125" s="318"/>
      <c r="X125" s="318"/>
      <c r="Y125" s="318"/>
      <c r="Z125" s="318"/>
      <c r="AA125" s="318"/>
      <c r="AB125" s="318"/>
      <c r="AC125" s="318"/>
      <c r="AD125" s="318"/>
      <c r="AE125" s="318"/>
      <c r="AF125" s="318"/>
      <c r="AG125" s="318"/>
      <c r="AH125" s="318"/>
      <c r="AI125" s="318"/>
      <c r="AJ125" s="319"/>
    </row>
    <row r="126" spans="2:36" ht="15" customHeight="1">
      <c r="B126" s="16"/>
      <c r="C126" s="339"/>
      <c r="D126" s="330"/>
      <c r="E126" s="330"/>
      <c r="F126" s="330"/>
      <c r="G126" s="330"/>
      <c r="H126" s="264"/>
      <c r="I126" s="264"/>
      <c r="J126" s="264"/>
      <c r="K126" s="264"/>
      <c r="L126" s="264"/>
      <c r="M126" s="264"/>
      <c r="N126" s="320"/>
      <c r="O126" s="320"/>
      <c r="P126" s="320"/>
      <c r="Q126" s="320"/>
      <c r="R126" s="320"/>
      <c r="S126" s="320"/>
      <c r="T126" s="320"/>
      <c r="U126" s="320"/>
      <c r="V126" s="320"/>
      <c r="W126" s="320"/>
      <c r="X126" s="320"/>
      <c r="Y126" s="320"/>
      <c r="Z126" s="320"/>
      <c r="AA126" s="320"/>
      <c r="AB126" s="320"/>
      <c r="AC126" s="320"/>
      <c r="AD126" s="320"/>
      <c r="AE126" s="320"/>
      <c r="AF126" s="320"/>
      <c r="AG126" s="320"/>
      <c r="AH126" s="320"/>
      <c r="AI126" s="320"/>
      <c r="AJ126" s="321"/>
    </row>
    <row r="127" spans="2:36" ht="15" customHeight="1">
      <c r="B127" s="16"/>
      <c r="C127" s="339"/>
      <c r="D127" s="330"/>
      <c r="E127" s="330"/>
      <c r="F127" s="330"/>
      <c r="G127" s="330"/>
      <c r="H127" s="322" t="s">
        <v>122</v>
      </c>
      <c r="I127" s="323"/>
      <c r="J127" s="323"/>
      <c r="K127" s="323"/>
      <c r="L127" s="323"/>
      <c r="M127" s="324"/>
      <c r="N127" s="335"/>
      <c r="O127" s="300"/>
      <c r="P127" s="300"/>
      <c r="Q127" s="300"/>
      <c r="R127" s="300"/>
      <c r="S127" s="325"/>
      <c r="T127" s="264" t="s">
        <v>123</v>
      </c>
      <c r="U127" s="264"/>
      <c r="V127" s="264"/>
      <c r="W127" s="264"/>
      <c r="X127" s="264"/>
      <c r="Y127" s="264"/>
      <c r="Z127" s="277"/>
      <c r="AA127" s="277"/>
      <c r="AB127" s="277"/>
      <c r="AC127" s="277"/>
      <c r="AD127" s="277"/>
      <c r="AE127" s="277"/>
      <c r="AF127" s="277"/>
      <c r="AG127" s="277"/>
      <c r="AH127" s="277"/>
      <c r="AI127" s="277"/>
      <c r="AJ127" s="333"/>
    </row>
    <row r="128" spans="2:36" ht="15" customHeight="1">
      <c r="B128" s="16"/>
      <c r="C128" s="339"/>
      <c r="D128" s="330"/>
      <c r="E128" s="330"/>
      <c r="F128" s="330"/>
      <c r="G128" s="330"/>
      <c r="H128" s="213"/>
      <c r="I128" s="204"/>
      <c r="J128" s="204"/>
      <c r="K128" s="204"/>
      <c r="L128" s="204"/>
      <c r="M128" s="205"/>
      <c r="N128" s="268"/>
      <c r="O128" s="216"/>
      <c r="P128" s="216"/>
      <c r="Q128" s="216"/>
      <c r="R128" s="216"/>
      <c r="S128" s="269"/>
      <c r="T128" s="264"/>
      <c r="U128" s="264"/>
      <c r="V128" s="264"/>
      <c r="W128" s="264"/>
      <c r="X128" s="264"/>
      <c r="Y128" s="264"/>
      <c r="Z128" s="280"/>
      <c r="AA128" s="280"/>
      <c r="AB128" s="280"/>
      <c r="AC128" s="280"/>
      <c r="AD128" s="280"/>
      <c r="AE128" s="280"/>
      <c r="AF128" s="280"/>
      <c r="AG128" s="280"/>
      <c r="AH128" s="280"/>
      <c r="AI128" s="280"/>
      <c r="AJ128" s="334"/>
    </row>
    <row r="129" spans="2:46" ht="15" customHeight="1">
      <c r="B129" s="16"/>
      <c r="C129" s="339"/>
      <c r="D129" s="330"/>
      <c r="E129" s="330"/>
      <c r="F129" s="330"/>
      <c r="G129" s="330"/>
      <c r="H129" s="322" t="s">
        <v>119</v>
      </c>
      <c r="I129" s="323"/>
      <c r="J129" s="323"/>
      <c r="K129" s="323"/>
      <c r="L129" s="323"/>
      <c r="M129" s="324"/>
      <c r="N129" s="312" t="s">
        <v>81</v>
      </c>
      <c r="O129" s="313"/>
      <c r="P129" s="313"/>
      <c r="Q129" s="313"/>
      <c r="R129" s="313"/>
      <c r="S129" s="314"/>
      <c r="T129" s="300"/>
      <c r="U129" s="300"/>
      <c r="V129" s="300" t="s">
        <v>82</v>
      </c>
      <c r="W129" s="300"/>
      <c r="X129" s="300"/>
      <c r="Y129" s="325"/>
      <c r="Z129" s="302" t="s">
        <v>83</v>
      </c>
      <c r="AA129" s="303"/>
      <c r="AB129" s="303"/>
      <c r="AC129" s="303"/>
      <c r="AD129" s="304"/>
      <c r="AE129" s="300"/>
      <c r="AF129" s="300"/>
      <c r="AG129" s="308" t="s">
        <v>82</v>
      </c>
      <c r="AH129" s="300"/>
      <c r="AI129" s="300"/>
      <c r="AJ129" s="310"/>
    </row>
    <row r="130" spans="2:46" ht="15" customHeight="1" thickBot="1">
      <c r="B130" s="16"/>
      <c r="C130" s="339"/>
      <c r="D130" s="330"/>
      <c r="E130" s="330"/>
      <c r="F130" s="330"/>
      <c r="G130" s="330"/>
      <c r="H130" s="213"/>
      <c r="I130" s="204"/>
      <c r="J130" s="204"/>
      <c r="K130" s="204"/>
      <c r="L130" s="204"/>
      <c r="M130" s="205"/>
      <c r="N130" s="315"/>
      <c r="O130" s="316"/>
      <c r="P130" s="316"/>
      <c r="Q130" s="316"/>
      <c r="R130" s="316"/>
      <c r="S130" s="317"/>
      <c r="T130" s="301"/>
      <c r="U130" s="301"/>
      <c r="V130" s="301"/>
      <c r="W130" s="301"/>
      <c r="X130" s="301"/>
      <c r="Y130" s="326"/>
      <c r="Z130" s="305"/>
      <c r="AA130" s="306"/>
      <c r="AB130" s="306"/>
      <c r="AC130" s="306"/>
      <c r="AD130" s="307"/>
      <c r="AE130" s="301"/>
      <c r="AF130" s="301"/>
      <c r="AG130" s="309"/>
      <c r="AH130" s="301"/>
      <c r="AI130" s="301"/>
      <c r="AJ130" s="311"/>
    </row>
    <row r="131" spans="2:46" ht="15" customHeight="1">
      <c r="B131" s="16"/>
      <c r="C131" s="337"/>
      <c r="D131" s="338"/>
      <c r="E131" s="338"/>
      <c r="F131" s="338"/>
      <c r="G131" s="338"/>
      <c r="H131" s="336" t="s">
        <v>121</v>
      </c>
      <c r="I131" s="336"/>
      <c r="J131" s="336"/>
      <c r="K131" s="336"/>
      <c r="L131" s="336"/>
      <c r="M131" s="336"/>
      <c r="N131" s="318"/>
      <c r="O131" s="318"/>
      <c r="P131" s="318"/>
      <c r="Q131" s="318"/>
      <c r="R131" s="318"/>
      <c r="S131" s="318"/>
      <c r="T131" s="318"/>
      <c r="U131" s="318"/>
      <c r="V131" s="318"/>
      <c r="W131" s="318"/>
      <c r="X131" s="318"/>
      <c r="Y131" s="318"/>
      <c r="Z131" s="318"/>
      <c r="AA131" s="318"/>
      <c r="AB131" s="318"/>
      <c r="AC131" s="318"/>
      <c r="AD131" s="318"/>
      <c r="AE131" s="318"/>
      <c r="AF131" s="318"/>
      <c r="AG131" s="318"/>
      <c r="AH131" s="318"/>
      <c r="AI131" s="318"/>
      <c r="AJ131" s="319"/>
    </row>
    <row r="132" spans="2:46" ht="15" customHeight="1">
      <c r="B132" s="16"/>
      <c r="C132" s="339"/>
      <c r="D132" s="330"/>
      <c r="E132" s="330"/>
      <c r="F132" s="330"/>
      <c r="G132" s="330"/>
      <c r="H132" s="264"/>
      <c r="I132" s="264"/>
      <c r="J132" s="264"/>
      <c r="K132" s="264"/>
      <c r="L132" s="264"/>
      <c r="M132" s="264"/>
      <c r="N132" s="320"/>
      <c r="O132" s="320"/>
      <c r="P132" s="320"/>
      <c r="Q132" s="320"/>
      <c r="R132" s="320"/>
      <c r="S132" s="320"/>
      <c r="T132" s="320"/>
      <c r="U132" s="320"/>
      <c r="V132" s="320"/>
      <c r="W132" s="320"/>
      <c r="X132" s="320"/>
      <c r="Y132" s="320"/>
      <c r="Z132" s="320"/>
      <c r="AA132" s="320"/>
      <c r="AB132" s="320"/>
      <c r="AC132" s="320"/>
      <c r="AD132" s="320"/>
      <c r="AE132" s="320"/>
      <c r="AF132" s="320"/>
      <c r="AG132" s="320"/>
      <c r="AH132" s="320"/>
      <c r="AI132" s="320"/>
      <c r="AJ132" s="321"/>
    </row>
    <row r="133" spans="2:46" ht="15" customHeight="1">
      <c r="B133" s="16"/>
      <c r="C133" s="339"/>
      <c r="D133" s="330"/>
      <c r="E133" s="330"/>
      <c r="F133" s="330"/>
      <c r="G133" s="330"/>
      <c r="H133" s="322" t="s">
        <v>122</v>
      </c>
      <c r="I133" s="323"/>
      <c r="J133" s="323"/>
      <c r="K133" s="323"/>
      <c r="L133" s="323"/>
      <c r="M133" s="324"/>
      <c r="N133" s="335"/>
      <c r="O133" s="300"/>
      <c r="P133" s="300"/>
      <c r="Q133" s="300"/>
      <c r="R133" s="300"/>
      <c r="S133" s="325"/>
      <c r="T133" s="264" t="s">
        <v>123</v>
      </c>
      <c r="U133" s="264"/>
      <c r="V133" s="264"/>
      <c r="W133" s="264"/>
      <c r="X133" s="264"/>
      <c r="Y133" s="264"/>
      <c r="Z133" s="277"/>
      <c r="AA133" s="277"/>
      <c r="AB133" s="277"/>
      <c r="AC133" s="277"/>
      <c r="AD133" s="277"/>
      <c r="AE133" s="277"/>
      <c r="AF133" s="277"/>
      <c r="AG133" s="277"/>
      <c r="AH133" s="277"/>
      <c r="AI133" s="277"/>
      <c r="AJ133" s="333"/>
    </row>
    <row r="134" spans="2:46" ht="15" customHeight="1">
      <c r="B134" s="16"/>
      <c r="C134" s="339"/>
      <c r="D134" s="330"/>
      <c r="E134" s="330"/>
      <c r="F134" s="330"/>
      <c r="G134" s="330"/>
      <c r="H134" s="213"/>
      <c r="I134" s="204"/>
      <c r="J134" s="204"/>
      <c r="K134" s="204"/>
      <c r="L134" s="204"/>
      <c r="M134" s="205"/>
      <c r="N134" s="268"/>
      <c r="O134" s="216"/>
      <c r="P134" s="216"/>
      <c r="Q134" s="216"/>
      <c r="R134" s="216"/>
      <c r="S134" s="269"/>
      <c r="T134" s="264"/>
      <c r="U134" s="264"/>
      <c r="V134" s="264"/>
      <c r="W134" s="264"/>
      <c r="X134" s="264"/>
      <c r="Y134" s="264"/>
      <c r="Z134" s="280"/>
      <c r="AA134" s="280"/>
      <c r="AB134" s="280"/>
      <c r="AC134" s="280"/>
      <c r="AD134" s="280"/>
      <c r="AE134" s="280"/>
      <c r="AF134" s="280"/>
      <c r="AG134" s="280"/>
      <c r="AH134" s="280"/>
      <c r="AI134" s="280"/>
      <c r="AJ134" s="334"/>
      <c r="AT134" s="52"/>
    </row>
    <row r="135" spans="2:46" ht="15" customHeight="1">
      <c r="B135" s="16"/>
      <c r="C135" s="339"/>
      <c r="D135" s="330"/>
      <c r="E135" s="330"/>
      <c r="F135" s="330"/>
      <c r="G135" s="330"/>
      <c r="H135" s="322" t="s">
        <v>119</v>
      </c>
      <c r="I135" s="323"/>
      <c r="J135" s="323"/>
      <c r="K135" s="323"/>
      <c r="L135" s="323"/>
      <c r="M135" s="324"/>
      <c r="N135" s="312" t="s">
        <v>81</v>
      </c>
      <c r="O135" s="313"/>
      <c r="P135" s="313"/>
      <c r="Q135" s="313"/>
      <c r="R135" s="313"/>
      <c r="S135" s="314"/>
      <c r="T135" s="300"/>
      <c r="U135" s="300"/>
      <c r="V135" s="300" t="s">
        <v>82</v>
      </c>
      <c r="W135" s="300"/>
      <c r="X135" s="300"/>
      <c r="Y135" s="300"/>
      <c r="Z135" s="302" t="s">
        <v>83</v>
      </c>
      <c r="AA135" s="303"/>
      <c r="AB135" s="303"/>
      <c r="AC135" s="303"/>
      <c r="AD135" s="304"/>
      <c r="AE135" s="300"/>
      <c r="AF135" s="300"/>
      <c r="AG135" s="308" t="s">
        <v>82</v>
      </c>
      <c r="AH135" s="300"/>
      <c r="AI135" s="300"/>
      <c r="AJ135" s="310"/>
    </row>
    <row r="136" spans="2:46" ht="15" customHeight="1" thickBot="1">
      <c r="B136" s="16"/>
      <c r="C136" s="340"/>
      <c r="D136" s="341"/>
      <c r="E136" s="341"/>
      <c r="F136" s="341"/>
      <c r="G136" s="341"/>
      <c r="H136" s="327"/>
      <c r="I136" s="328"/>
      <c r="J136" s="328"/>
      <c r="K136" s="328"/>
      <c r="L136" s="328"/>
      <c r="M136" s="329"/>
      <c r="N136" s="315"/>
      <c r="O136" s="316"/>
      <c r="P136" s="316"/>
      <c r="Q136" s="316"/>
      <c r="R136" s="316"/>
      <c r="S136" s="317"/>
      <c r="T136" s="301"/>
      <c r="U136" s="301"/>
      <c r="V136" s="301"/>
      <c r="W136" s="301"/>
      <c r="X136" s="301"/>
      <c r="Y136" s="301"/>
      <c r="Z136" s="305"/>
      <c r="AA136" s="306"/>
      <c r="AB136" s="306"/>
      <c r="AC136" s="306"/>
      <c r="AD136" s="307"/>
      <c r="AE136" s="301"/>
      <c r="AF136" s="301"/>
      <c r="AG136" s="309"/>
      <c r="AH136" s="301"/>
      <c r="AI136" s="301"/>
      <c r="AJ136" s="311"/>
    </row>
    <row r="137" spans="2:46" ht="15" customHeight="1">
      <c r="V137" s="121"/>
      <c r="W137" s="121"/>
      <c r="X137" s="121"/>
      <c r="Y137" s="121"/>
      <c r="Z137" s="121"/>
      <c r="AA137" s="121"/>
      <c r="AB137" s="121"/>
      <c r="AC137" s="121"/>
      <c r="AD137" s="121"/>
      <c r="AE137" s="121"/>
      <c r="AF137" s="121"/>
      <c r="AG137" s="121"/>
      <c r="AH137" s="121"/>
      <c r="AI137" s="121"/>
      <c r="AJ137" s="121"/>
    </row>
    <row r="139" spans="2:46" ht="15" customHeight="1">
      <c r="B139" s="427" t="s">
        <v>124</v>
      </c>
      <c r="C139" s="427"/>
      <c r="D139" s="427"/>
      <c r="E139" s="427"/>
      <c r="F139" s="427"/>
      <c r="G139" s="427"/>
      <c r="H139" s="427"/>
      <c r="I139" s="427"/>
      <c r="J139" s="427"/>
      <c r="K139" s="427"/>
      <c r="L139" s="427"/>
      <c r="M139" s="427"/>
      <c r="N139" s="427"/>
      <c r="O139" s="427"/>
      <c r="P139" s="427"/>
      <c r="Q139" s="427"/>
      <c r="R139" s="427"/>
      <c r="S139" s="427"/>
      <c r="T139" s="427"/>
      <c r="U139" s="427"/>
      <c r="V139" s="427"/>
      <c r="W139" s="427"/>
      <c r="X139" s="427"/>
      <c r="Y139" s="427"/>
      <c r="Z139" s="427"/>
      <c r="AA139" s="427"/>
      <c r="AB139" s="427"/>
      <c r="AC139" s="427"/>
      <c r="AD139" s="427"/>
      <c r="AE139" s="427"/>
      <c r="AF139" s="427"/>
      <c r="AG139" s="427"/>
      <c r="AH139" s="427"/>
      <c r="AI139" s="427"/>
      <c r="AJ139" s="427"/>
    </row>
    <row r="140" spans="2:46" ht="15" customHeight="1">
      <c r="B140" s="20"/>
      <c r="C140" s="20"/>
      <c r="D140" s="20"/>
      <c r="E140" s="20"/>
      <c r="F140" s="20"/>
      <c r="G140" s="20"/>
      <c r="H140" s="21"/>
      <c r="I140" s="20"/>
      <c r="J140" s="20"/>
      <c r="K140" s="20"/>
      <c r="L140" s="20"/>
      <c r="M140" s="20"/>
      <c r="N140" s="20"/>
      <c r="O140" s="20"/>
      <c r="P140" s="20"/>
      <c r="Q140" s="20"/>
      <c r="R140" s="20"/>
      <c r="S140" s="20"/>
      <c r="T140" s="20"/>
      <c r="U140" s="20"/>
      <c r="V140" s="20"/>
      <c r="W140" s="20"/>
      <c r="X140" s="20"/>
      <c r="Y140" s="20"/>
      <c r="Z140" s="20"/>
      <c r="AA140" s="20"/>
      <c r="AB140" s="20"/>
      <c r="AC140" s="20"/>
      <c r="AD140" s="20"/>
      <c r="AE140" s="20"/>
      <c r="AF140" s="20"/>
      <c r="AG140" s="20"/>
      <c r="AH140" s="20"/>
      <c r="AI140" s="20"/>
      <c r="AJ140" s="20"/>
    </row>
    <row r="141" spans="2:46" ht="15" customHeight="1" thickBot="1">
      <c r="B141" s="6" t="s">
        <v>125</v>
      </c>
      <c r="C141" s="20"/>
      <c r="D141" s="20"/>
      <c r="E141" s="20"/>
      <c r="F141" s="20"/>
      <c r="G141" s="20"/>
      <c r="H141" s="21"/>
      <c r="I141" s="20"/>
      <c r="J141" s="20"/>
      <c r="K141" s="20"/>
      <c r="L141" s="20"/>
      <c r="M141" s="20"/>
      <c r="N141" s="20"/>
      <c r="O141" s="20"/>
      <c r="P141" s="20"/>
      <c r="Q141" s="20"/>
      <c r="R141" s="20"/>
      <c r="S141" s="20"/>
      <c r="T141" s="20"/>
      <c r="U141" s="20"/>
      <c r="V141" s="20"/>
      <c r="W141" s="20"/>
      <c r="X141" s="20"/>
      <c r="Y141" s="20"/>
      <c r="Z141" s="20"/>
      <c r="AA141" s="20"/>
      <c r="AB141" s="20"/>
      <c r="AC141" s="20"/>
      <c r="AD141" s="20"/>
      <c r="AE141" s="20"/>
      <c r="AF141" s="20"/>
      <c r="AG141" s="20"/>
      <c r="AH141" s="20"/>
      <c r="AI141" s="20"/>
      <c r="AJ141" s="20"/>
    </row>
    <row r="142" spans="2:46" ht="15" customHeight="1">
      <c r="C142" s="576" t="s">
        <v>126</v>
      </c>
      <c r="D142" s="577"/>
      <c r="E142" s="577"/>
      <c r="F142" s="577"/>
      <c r="G142" s="577"/>
      <c r="H142" s="577"/>
      <c r="I142" s="577"/>
      <c r="J142" s="577"/>
      <c r="K142" s="577"/>
      <c r="L142" s="773"/>
      <c r="M142" s="774"/>
      <c r="N142" s="774"/>
      <c r="O142" s="774"/>
      <c r="P142" s="774"/>
      <c r="Q142" s="774"/>
      <c r="R142" s="774"/>
      <c r="S142" s="774"/>
      <c r="T142" s="774"/>
      <c r="U142" s="774"/>
      <c r="V142" s="775"/>
      <c r="W142" s="776" t="s">
        <v>127</v>
      </c>
      <c r="X142" s="777"/>
      <c r="Y142" s="777"/>
      <c r="Z142" s="777"/>
      <c r="AA142" s="778"/>
      <c r="AB142" s="773"/>
      <c r="AC142" s="774"/>
      <c r="AD142" s="774"/>
      <c r="AE142" s="774"/>
      <c r="AF142" s="774"/>
      <c r="AG142" s="774"/>
      <c r="AH142" s="774"/>
      <c r="AI142" s="774"/>
      <c r="AJ142" s="780"/>
    </row>
    <row r="143" spans="2:46" ht="15" customHeight="1">
      <c r="C143" s="578"/>
      <c r="D143" s="579"/>
      <c r="E143" s="579"/>
      <c r="F143" s="579"/>
      <c r="G143" s="579"/>
      <c r="H143" s="579"/>
      <c r="I143" s="579"/>
      <c r="J143" s="579"/>
      <c r="K143" s="579"/>
      <c r="L143" s="597"/>
      <c r="M143" s="598"/>
      <c r="N143" s="598"/>
      <c r="O143" s="598"/>
      <c r="P143" s="598"/>
      <c r="Q143" s="598"/>
      <c r="R143" s="598"/>
      <c r="S143" s="598"/>
      <c r="T143" s="598"/>
      <c r="U143" s="598"/>
      <c r="V143" s="603"/>
      <c r="W143" s="592"/>
      <c r="X143" s="779"/>
      <c r="Y143" s="779"/>
      <c r="Z143" s="779"/>
      <c r="AA143" s="591"/>
      <c r="AB143" s="781"/>
      <c r="AC143" s="782"/>
      <c r="AD143" s="782"/>
      <c r="AE143" s="782"/>
      <c r="AF143" s="782"/>
      <c r="AG143" s="782"/>
      <c r="AH143" s="782"/>
      <c r="AI143" s="782"/>
      <c r="AJ143" s="783"/>
    </row>
    <row r="144" spans="2:46" ht="15" customHeight="1">
      <c r="C144" s="578" t="s">
        <v>128</v>
      </c>
      <c r="D144" s="579"/>
      <c r="E144" s="579"/>
      <c r="F144" s="579"/>
      <c r="G144" s="579"/>
      <c r="H144" s="579"/>
      <c r="I144" s="579"/>
      <c r="J144" s="579"/>
      <c r="K144" s="579"/>
      <c r="L144" s="797"/>
      <c r="M144" s="582"/>
      <c r="N144" s="582"/>
      <c r="O144" s="582"/>
      <c r="P144" s="582"/>
      <c r="Q144" s="582"/>
      <c r="R144" s="582"/>
      <c r="S144" s="582"/>
      <c r="T144" s="582"/>
      <c r="U144" s="582"/>
      <c r="V144" s="582"/>
      <c r="W144" s="582"/>
      <c r="X144" s="582"/>
      <c r="Y144" s="582"/>
      <c r="Z144" s="582"/>
      <c r="AA144" s="582"/>
      <c r="AB144" s="583"/>
      <c r="AC144" s="583"/>
      <c r="AD144" s="583"/>
      <c r="AE144" s="583"/>
      <c r="AF144" s="583"/>
      <c r="AG144" s="583"/>
      <c r="AH144" s="583"/>
      <c r="AI144" s="583"/>
      <c r="AJ144" s="770"/>
    </row>
    <row r="145" spans="2:36" ht="15" customHeight="1">
      <c r="C145" s="767"/>
      <c r="D145" s="768"/>
      <c r="E145" s="768"/>
      <c r="F145" s="768"/>
      <c r="G145" s="768"/>
      <c r="H145" s="768"/>
      <c r="I145" s="768"/>
      <c r="J145" s="768"/>
      <c r="K145" s="768"/>
      <c r="L145" s="771"/>
      <c r="M145" s="771"/>
      <c r="N145" s="771"/>
      <c r="O145" s="771"/>
      <c r="P145" s="771"/>
      <c r="Q145" s="771"/>
      <c r="R145" s="771"/>
      <c r="S145" s="771"/>
      <c r="T145" s="771"/>
      <c r="U145" s="771"/>
      <c r="V145" s="771"/>
      <c r="W145" s="771"/>
      <c r="X145" s="771"/>
      <c r="Y145" s="771"/>
      <c r="Z145" s="771"/>
      <c r="AA145" s="771"/>
      <c r="AB145" s="771"/>
      <c r="AC145" s="771"/>
      <c r="AD145" s="771"/>
      <c r="AE145" s="771"/>
      <c r="AF145" s="771"/>
      <c r="AG145" s="771"/>
      <c r="AH145" s="771"/>
      <c r="AI145" s="771"/>
      <c r="AJ145" s="772"/>
    </row>
    <row r="146" spans="2:36" ht="15" customHeight="1">
      <c r="C146" s="599" t="s">
        <v>21</v>
      </c>
      <c r="D146" s="585"/>
      <c r="E146" s="585"/>
      <c r="F146" s="585"/>
      <c r="G146" s="585"/>
      <c r="H146" s="585"/>
      <c r="I146" s="585"/>
      <c r="J146" s="585"/>
      <c r="K146" s="585"/>
      <c r="L146" s="769"/>
      <c r="M146" s="583"/>
      <c r="N146" s="583"/>
      <c r="O146" s="583"/>
      <c r="P146" s="583"/>
      <c r="Q146" s="583"/>
      <c r="R146" s="583"/>
      <c r="S146" s="583"/>
      <c r="T146" s="583"/>
      <c r="U146" s="583"/>
      <c r="V146" s="583"/>
      <c r="W146" s="583"/>
      <c r="X146" s="583"/>
      <c r="Y146" s="583"/>
      <c r="Z146" s="583"/>
      <c r="AA146" s="583"/>
      <c r="AB146" s="583"/>
      <c r="AC146" s="583"/>
      <c r="AD146" s="583"/>
      <c r="AE146" s="583"/>
      <c r="AF146" s="583"/>
      <c r="AG146" s="583"/>
      <c r="AH146" s="583"/>
      <c r="AI146" s="583"/>
      <c r="AJ146" s="770"/>
    </row>
    <row r="147" spans="2:36" ht="15" customHeight="1">
      <c r="C147" s="578"/>
      <c r="D147" s="579"/>
      <c r="E147" s="579"/>
      <c r="F147" s="579"/>
      <c r="G147" s="579"/>
      <c r="H147" s="579"/>
      <c r="I147" s="579"/>
      <c r="J147" s="579"/>
      <c r="K147" s="579"/>
      <c r="L147" s="771"/>
      <c r="M147" s="771"/>
      <c r="N147" s="771"/>
      <c r="O147" s="771"/>
      <c r="P147" s="771"/>
      <c r="Q147" s="771"/>
      <c r="R147" s="771"/>
      <c r="S147" s="771"/>
      <c r="T147" s="771"/>
      <c r="U147" s="771"/>
      <c r="V147" s="771"/>
      <c r="W147" s="771"/>
      <c r="X147" s="771"/>
      <c r="Y147" s="771"/>
      <c r="Z147" s="771"/>
      <c r="AA147" s="771"/>
      <c r="AB147" s="771"/>
      <c r="AC147" s="771"/>
      <c r="AD147" s="771"/>
      <c r="AE147" s="771"/>
      <c r="AF147" s="771"/>
      <c r="AG147" s="771"/>
      <c r="AH147" s="771"/>
      <c r="AI147" s="771"/>
      <c r="AJ147" s="772"/>
    </row>
    <row r="148" spans="2:36" ht="15" customHeight="1">
      <c r="C148" s="578" t="s">
        <v>28</v>
      </c>
      <c r="D148" s="579"/>
      <c r="E148" s="579"/>
      <c r="F148" s="579"/>
      <c r="G148" s="579"/>
      <c r="H148" s="579"/>
      <c r="I148" s="579"/>
      <c r="J148" s="579"/>
      <c r="K148" s="579"/>
      <c r="L148" s="769"/>
      <c r="M148" s="583"/>
      <c r="N148" s="583"/>
      <c r="O148" s="583"/>
      <c r="P148" s="583"/>
      <c r="Q148" s="583"/>
      <c r="R148" s="583"/>
      <c r="S148" s="583"/>
      <c r="T148" s="583"/>
      <c r="U148" s="583"/>
      <c r="V148" s="583"/>
      <c r="W148" s="583"/>
      <c r="X148" s="583"/>
      <c r="Y148" s="583"/>
      <c r="Z148" s="583"/>
      <c r="AA148" s="583"/>
      <c r="AB148" s="583"/>
      <c r="AC148" s="583"/>
      <c r="AD148" s="583"/>
      <c r="AE148" s="583"/>
      <c r="AF148" s="583"/>
      <c r="AG148" s="583"/>
      <c r="AH148" s="583"/>
      <c r="AI148" s="583"/>
      <c r="AJ148" s="770"/>
    </row>
    <row r="149" spans="2:36" ht="15" customHeight="1">
      <c r="C149" s="767"/>
      <c r="D149" s="768"/>
      <c r="E149" s="768"/>
      <c r="F149" s="768"/>
      <c r="G149" s="768"/>
      <c r="H149" s="768"/>
      <c r="I149" s="768"/>
      <c r="J149" s="768"/>
      <c r="K149" s="768"/>
      <c r="L149" s="771"/>
      <c r="M149" s="771"/>
      <c r="N149" s="771"/>
      <c r="O149" s="771"/>
      <c r="P149" s="771"/>
      <c r="Q149" s="771"/>
      <c r="R149" s="771"/>
      <c r="S149" s="771"/>
      <c r="T149" s="771"/>
      <c r="U149" s="771"/>
      <c r="V149" s="771"/>
      <c r="W149" s="771"/>
      <c r="X149" s="771"/>
      <c r="Y149" s="771"/>
      <c r="Z149" s="771"/>
      <c r="AA149" s="771"/>
      <c r="AB149" s="771"/>
      <c r="AC149" s="771"/>
      <c r="AD149" s="771"/>
      <c r="AE149" s="771"/>
      <c r="AF149" s="771"/>
      <c r="AG149" s="771"/>
      <c r="AH149" s="771"/>
      <c r="AI149" s="771"/>
      <c r="AJ149" s="772"/>
    </row>
    <row r="150" spans="2:36" ht="15" customHeight="1">
      <c r="C150" s="599" t="s">
        <v>129</v>
      </c>
      <c r="D150" s="585"/>
      <c r="E150" s="585"/>
      <c r="F150" s="585"/>
      <c r="G150" s="585"/>
      <c r="H150" s="585"/>
      <c r="I150" s="585"/>
      <c r="J150" s="585"/>
      <c r="K150" s="600"/>
      <c r="L150" s="596"/>
      <c r="M150" s="596"/>
      <c r="N150" s="596" t="s">
        <v>82</v>
      </c>
      <c r="O150" s="596"/>
      <c r="P150" s="596"/>
      <c r="Q150" s="596" t="s">
        <v>82</v>
      </c>
      <c r="R150" s="596"/>
      <c r="S150" s="596"/>
      <c r="T150" s="602"/>
      <c r="U150" s="591" t="s">
        <v>130</v>
      </c>
      <c r="V150" s="585"/>
      <c r="W150" s="585"/>
      <c r="X150" s="585"/>
      <c r="Y150" s="585"/>
      <c r="Z150" s="585"/>
      <c r="AA150" s="592"/>
      <c r="AB150" s="595"/>
      <c r="AC150" s="596"/>
      <c r="AD150" s="596" t="s">
        <v>82</v>
      </c>
      <c r="AE150" s="596"/>
      <c r="AF150" s="596"/>
      <c r="AG150" s="596" t="s">
        <v>82</v>
      </c>
      <c r="AH150" s="614"/>
      <c r="AI150" s="614"/>
      <c r="AJ150" s="615"/>
    </row>
    <row r="151" spans="2:36" ht="15" customHeight="1">
      <c r="C151" s="578"/>
      <c r="D151" s="579"/>
      <c r="E151" s="579"/>
      <c r="F151" s="579"/>
      <c r="G151" s="579"/>
      <c r="H151" s="579"/>
      <c r="I151" s="579"/>
      <c r="J151" s="579"/>
      <c r="K151" s="601"/>
      <c r="L151" s="598"/>
      <c r="M151" s="598"/>
      <c r="N151" s="598"/>
      <c r="O151" s="598"/>
      <c r="P151" s="598"/>
      <c r="Q151" s="598"/>
      <c r="R151" s="598"/>
      <c r="S151" s="598"/>
      <c r="T151" s="603"/>
      <c r="U151" s="593"/>
      <c r="V151" s="579"/>
      <c r="W151" s="579"/>
      <c r="X151" s="579"/>
      <c r="Y151" s="579"/>
      <c r="Z151" s="579"/>
      <c r="AA151" s="594"/>
      <c r="AB151" s="597"/>
      <c r="AC151" s="598"/>
      <c r="AD151" s="598"/>
      <c r="AE151" s="598"/>
      <c r="AF151" s="598"/>
      <c r="AG151" s="598"/>
      <c r="AH151" s="598"/>
      <c r="AI151" s="598"/>
      <c r="AJ151" s="616"/>
    </row>
    <row r="152" spans="2:36" ht="17.75" customHeight="1">
      <c r="C152" s="578" t="s">
        <v>68</v>
      </c>
      <c r="D152" s="579"/>
      <c r="E152" s="579"/>
      <c r="F152" s="579"/>
      <c r="G152" s="579"/>
      <c r="H152" s="579"/>
      <c r="I152" s="582"/>
      <c r="J152" s="582"/>
      <c r="K152" s="582"/>
      <c r="L152" s="583"/>
      <c r="M152" s="583"/>
      <c r="N152" s="583"/>
      <c r="O152" s="583"/>
      <c r="P152" s="585" t="s">
        <v>69</v>
      </c>
      <c r="Q152" s="585"/>
      <c r="R152" s="585"/>
      <c r="S152" s="604" t="s">
        <v>63</v>
      </c>
      <c r="T152" s="605"/>
      <c r="U152" s="605"/>
      <c r="V152" s="608"/>
      <c r="W152" s="609"/>
      <c r="X152" s="609"/>
      <c r="Y152" s="610"/>
      <c r="Z152" s="579" t="s">
        <v>64</v>
      </c>
      <c r="AA152" s="579"/>
      <c r="AB152" s="585"/>
      <c r="AC152" s="586"/>
      <c r="AD152" s="587"/>
      <c r="AE152" s="587"/>
      <c r="AF152" s="587"/>
      <c r="AG152" s="587"/>
      <c r="AH152" s="587"/>
      <c r="AI152" s="587"/>
      <c r="AJ152" s="588"/>
    </row>
    <row r="153" spans="2:36" ht="15" customHeight="1" thickBot="1">
      <c r="C153" s="580"/>
      <c r="D153" s="581"/>
      <c r="E153" s="581"/>
      <c r="F153" s="581"/>
      <c r="G153" s="581"/>
      <c r="H153" s="581"/>
      <c r="I153" s="584"/>
      <c r="J153" s="584"/>
      <c r="K153" s="584"/>
      <c r="L153" s="584"/>
      <c r="M153" s="584"/>
      <c r="N153" s="584"/>
      <c r="O153" s="584"/>
      <c r="P153" s="581"/>
      <c r="Q153" s="581"/>
      <c r="R153" s="581"/>
      <c r="S153" s="606"/>
      <c r="T153" s="607"/>
      <c r="U153" s="607"/>
      <c r="V153" s="611"/>
      <c r="W153" s="612"/>
      <c r="X153" s="612"/>
      <c r="Y153" s="613"/>
      <c r="Z153" s="581"/>
      <c r="AA153" s="581"/>
      <c r="AB153" s="581"/>
      <c r="AC153" s="589"/>
      <c r="AD153" s="589"/>
      <c r="AE153" s="589"/>
      <c r="AF153" s="589"/>
      <c r="AG153" s="589"/>
      <c r="AH153" s="589"/>
      <c r="AI153" s="589"/>
      <c r="AJ153" s="590"/>
    </row>
    <row r="154" spans="2:36" ht="15" customHeight="1" thickBot="1">
      <c r="B154" s="20"/>
      <c r="C154" s="22"/>
      <c r="D154" s="22"/>
      <c r="E154" s="22"/>
      <c r="F154" s="22"/>
      <c r="G154" s="22"/>
      <c r="H154" s="23"/>
      <c r="I154" s="22"/>
      <c r="J154" s="22"/>
      <c r="K154" s="22"/>
      <c r="L154" s="22"/>
      <c r="M154" s="22"/>
      <c r="N154" s="22"/>
      <c r="O154" s="22"/>
      <c r="P154" s="22"/>
      <c r="Q154" s="22"/>
      <c r="R154" s="22"/>
      <c r="S154" s="22"/>
      <c r="T154" s="22"/>
      <c r="U154" s="22"/>
      <c r="V154" s="22"/>
      <c r="W154" s="22"/>
      <c r="X154" s="22"/>
      <c r="Y154" s="22"/>
      <c r="Z154" s="22"/>
      <c r="AA154" s="22"/>
      <c r="AB154" s="22"/>
      <c r="AC154" s="22"/>
      <c r="AD154" s="22"/>
      <c r="AE154" s="22"/>
      <c r="AF154" s="22"/>
      <c r="AG154" s="22"/>
      <c r="AH154" s="22"/>
      <c r="AI154" s="22"/>
      <c r="AJ154" s="22"/>
    </row>
    <row r="155" spans="2:36" ht="15" customHeight="1" thickBot="1">
      <c r="B155" s="20"/>
      <c r="C155" s="559" t="s">
        <v>131</v>
      </c>
      <c r="D155" s="560"/>
      <c r="E155" s="560"/>
      <c r="F155" s="560"/>
      <c r="G155" s="560"/>
      <c r="H155" s="560"/>
      <c r="I155" s="560"/>
      <c r="J155" s="560"/>
      <c r="K155" s="561"/>
      <c r="L155" s="562" t="s">
        <v>132</v>
      </c>
      <c r="M155" s="560"/>
      <c r="N155" s="560"/>
      <c r="O155" s="560"/>
      <c r="P155" s="560"/>
      <c r="Q155" s="560"/>
      <c r="R155" s="561"/>
      <c r="S155" s="563" t="s">
        <v>133</v>
      </c>
      <c r="T155" s="564"/>
      <c r="U155" s="564"/>
      <c r="V155" s="564"/>
      <c r="W155" s="564"/>
      <c r="X155" s="564"/>
      <c r="Y155" s="564"/>
      <c r="Z155" s="564"/>
      <c r="AA155" s="564"/>
      <c r="AB155" s="564"/>
      <c r="AC155" s="564"/>
      <c r="AD155" s="564"/>
      <c r="AE155" s="564"/>
      <c r="AF155" s="564"/>
      <c r="AG155" s="564"/>
      <c r="AH155" s="564"/>
      <c r="AI155" s="564"/>
      <c r="AJ155" s="565"/>
    </row>
    <row r="156" spans="2:36" ht="15" customHeight="1" thickTop="1">
      <c r="B156" s="20"/>
      <c r="C156" s="523" t="s">
        <v>134</v>
      </c>
      <c r="D156" s="526" t="s">
        <v>135</v>
      </c>
      <c r="E156" s="526"/>
      <c r="F156" s="526"/>
      <c r="G156" s="526"/>
      <c r="H156" s="526"/>
      <c r="I156" s="526"/>
      <c r="J156" s="526"/>
      <c r="K156" s="527"/>
      <c r="L156" s="553" t="s">
        <v>136</v>
      </c>
      <c r="M156" s="553"/>
      <c r="N156" s="553"/>
      <c r="O156" s="553"/>
      <c r="P156" s="553"/>
      <c r="Q156" s="553"/>
      <c r="R156" s="553"/>
      <c r="S156" s="553" t="s">
        <v>137</v>
      </c>
      <c r="T156" s="553"/>
      <c r="U156" s="553"/>
      <c r="V156" s="553"/>
      <c r="W156" s="553"/>
      <c r="X156" s="553"/>
      <c r="Y156" s="553"/>
      <c r="Z156" s="553"/>
      <c r="AA156" s="553"/>
      <c r="AB156" s="553"/>
      <c r="AC156" s="553"/>
      <c r="AD156" s="553"/>
      <c r="AE156" s="553"/>
      <c r="AF156" s="553"/>
      <c r="AG156" s="553"/>
      <c r="AH156" s="553"/>
      <c r="AI156" s="553"/>
      <c r="AJ156" s="554"/>
    </row>
    <row r="157" spans="2:36" ht="15" customHeight="1">
      <c r="B157" s="20"/>
      <c r="C157" s="524"/>
      <c r="D157" s="470"/>
      <c r="E157" s="470"/>
      <c r="F157" s="470"/>
      <c r="G157" s="470"/>
      <c r="H157" s="470"/>
      <c r="I157" s="470"/>
      <c r="J157" s="470"/>
      <c r="K157" s="471"/>
      <c r="L157" s="555" t="s">
        <v>138</v>
      </c>
      <c r="M157" s="555"/>
      <c r="N157" s="555"/>
      <c r="O157" s="555"/>
      <c r="P157" s="555"/>
      <c r="Q157" s="555"/>
      <c r="R157" s="555"/>
      <c r="S157" s="555" t="s">
        <v>139</v>
      </c>
      <c r="T157" s="555"/>
      <c r="U157" s="555"/>
      <c r="V157" s="555"/>
      <c r="W157" s="555"/>
      <c r="X157" s="555"/>
      <c r="Y157" s="555"/>
      <c r="Z157" s="555"/>
      <c r="AA157" s="555"/>
      <c r="AB157" s="555"/>
      <c r="AC157" s="555"/>
      <c r="AD157" s="555"/>
      <c r="AE157" s="555"/>
      <c r="AF157" s="555"/>
      <c r="AG157" s="555"/>
      <c r="AH157" s="555"/>
      <c r="AI157" s="555"/>
      <c r="AJ157" s="556"/>
    </row>
    <row r="158" spans="2:36" ht="15" customHeight="1" thickBot="1">
      <c r="B158" s="20"/>
      <c r="C158" s="552"/>
      <c r="D158" s="566"/>
      <c r="E158" s="566"/>
      <c r="F158" s="566"/>
      <c r="G158" s="566"/>
      <c r="H158" s="566"/>
      <c r="I158" s="566"/>
      <c r="J158" s="566"/>
      <c r="K158" s="567"/>
      <c r="L158" s="557" t="s">
        <v>140</v>
      </c>
      <c r="M158" s="557"/>
      <c r="N158" s="557"/>
      <c r="O158" s="557"/>
      <c r="P158" s="557"/>
      <c r="Q158" s="557"/>
      <c r="R158" s="557"/>
      <c r="S158" s="557" t="s">
        <v>141</v>
      </c>
      <c r="T158" s="557"/>
      <c r="U158" s="557"/>
      <c r="V158" s="557"/>
      <c r="W158" s="557"/>
      <c r="X158" s="557"/>
      <c r="Y158" s="557"/>
      <c r="Z158" s="557"/>
      <c r="AA158" s="557"/>
      <c r="AB158" s="557"/>
      <c r="AC158" s="557"/>
      <c r="AD158" s="557"/>
      <c r="AE158" s="557"/>
      <c r="AF158" s="557"/>
      <c r="AG158" s="557"/>
      <c r="AH158" s="557"/>
      <c r="AI158" s="557"/>
      <c r="AJ158" s="558"/>
    </row>
    <row r="159" spans="2:36" ht="15" customHeight="1" thickTop="1">
      <c r="B159" s="20"/>
      <c r="C159" s="523" t="s">
        <v>142</v>
      </c>
      <c r="D159" s="526" t="s">
        <v>143</v>
      </c>
      <c r="E159" s="526"/>
      <c r="F159" s="526"/>
      <c r="G159" s="526"/>
      <c r="H159" s="526"/>
      <c r="I159" s="526"/>
      <c r="J159" s="526"/>
      <c r="K159" s="527"/>
      <c r="L159" s="568" t="s">
        <v>144</v>
      </c>
      <c r="M159" s="569"/>
      <c r="N159" s="569"/>
      <c r="O159" s="569"/>
      <c r="P159" s="569"/>
      <c r="Q159" s="569"/>
      <c r="R159" s="570"/>
      <c r="S159" s="568" t="s">
        <v>145</v>
      </c>
      <c r="T159" s="569"/>
      <c r="U159" s="569"/>
      <c r="V159" s="569"/>
      <c r="W159" s="569"/>
      <c r="X159" s="569"/>
      <c r="Y159" s="569"/>
      <c r="Z159" s="569"/>
      <c r="AA159" s="569"/>
      <c r="AB159" s="569"/>
      <c r="AC159" s="569"/>
      <c r="AD159" s="569"/>
      <c r="AE159" s="569"/>
      <c r="AF159" s="569"/>
      <c r="AG159" s="569"/>
      <c r="AH159" s="569"/>
      <c r="AI159" s="569"/>
      <c r="AJ159" s="574"/>
    </row>
    <row r="160" spans="2:36" ht="15" customHeight="1" thickBot="1">
      <c r="B160" s="20"/>
      <c r="C160" s="552"/>
      <c r="D160" s="566"/>
      <c r="E160" s="566"/>
      <c r="F160" s="566"/>
      <c r="G160" s="566"/>
      <c r="H160" s="566"/>
      <c r="I160" s="566"/>
      <c r="J160" s="566"/>
      <c r="K160" s="567"/>
      <c r="L160" s="571"/>
      <c r="M160" s="572"/>
      <c r="N160" s="572"/>
      <c r="O160" s="572"/>
      <c r="P160" s="572"/>
      <c r="Q160" s="572"/>
      <c r="R160" s="573"/>
      <c r="S160" s="571"/>
      <c r="T160" s="572"/>
      <c r="U160" s="572"/>
      <c r="V160" s="572"/>
      <c r="W160" s="572"/>
      <c r="X160" s="572"/>
      <c r="Y160" s="572"/>
      <c r="Z160" s="572"/>
      <c r="AA160" s="572"/>
      <c r="AB160" s="572"/>
      <c r="AC160" s="572"/>
      <c r="AD160" s="572"/>
      <c r="AE160" s="572"/>
      <c r="AF160" s="572"/>
      <c r="AG160" s="572"/>
      <c r="AH160" s="572"/>
      <c r="AI160" s="572"/>
      <c r="AJ160" s="575"/>
    </row>
    <row r="161" spans="2:36" ht="22.5" customHeight="1" thickTop="1" thickBot="1">
      <c r="B161" s="20"/>
      <c r="C161" s="118" t="s">
        <v>146</v>
      </c>
      <c r="D161" s="794" t="s">
        <v>147</v>
      </c>
      <c r="E161" s="794"/>
      <c r="F161" s="794"/>
      <c r="G161" s="794"/>
      <c r="H161" s="794"/>
      <c r="I161" s="794"/>
      <c r="J161" s="794"/>
      <c r="K161" s="795"/>
      <c r="L161" s="790" t="s">
        <v>148</v>
      </c>
      <c r="M161" s="791"/>
      <c r="N161" s="791"/>
      <c r="O161" s="791"/>
      <c r="P161" s="791"/>
      <c r="Q161" s="791"/>
      <c r="R161" s="793"/>
      <c r="S161" s="790" t="s">
        <v>149</v>
      </c>
      <c r="T161" s="791"/>
      <c r="U161" s="791"/>
      <c r="V161" s="791"/>
      <c r="W161" s="791"/>
      <c r="X161" s="791"/>
      <c r="Y161" s="791"/>
      <c r="Z161" s="791"/>
      <c r="AA161" s="791"/>
      <c r="AB161" s="791"/>
      <c r="AC161" s="791"/>
      <c r="AD161" s="791"/>
      <c r="AE161" s="791"/>
      <c r="AF161" s="791"/>
      <c r="AG161" s="791"/>
      <c r="AH161" s="791"/>
      <c r="AI161" s="791"/>
      <c r="AJ161" s="792"/>
    </row>
    <row r="162" spans="2:36" ht="24.5" customHeight="1" thickTop="1">
      <c r="B162" s="20"/>
      <c r="C162" s="523" t="s">
        <v>150</v>
      </c>
      <c r="D162" s="526" t="s">
        <v>151</v>
      </c>
      <c r="E162" s="526"/>
      <c r="F162" s="526"/>
      <c r="G162" s="526"/>
      <c r="H162" s="526"/>
      <c r="I162" s="526"/>
      <c r="J162" s="526"/>
      <c r="K162" s="527"/>
      <c r="L162" s="530" t="s">
        <v>152</v>
      </c>
      <c r="M162" s="531"/>
      <c r="N162" s="531"/>
      <c r="O162" s="531"/>
      <c r="P162" s="531"/>
      <c r="Q162" s="531"/>
      <c r="R162" s="532"/>
      <c r="S162" s="533" t="s">
        <v>153</v>
      </c>
      <c r="T162" s="534"/>
      <c r="U162" s="534"/>
      <c r="V162" s="534"/>
      <c r="W162" s="534"/>
      <c r="X162" s="534"/>
      <c r="Y162" s="534"/>
      <c r="Z162" s="534"/>
      <c r="AA162" s="534"/>
      <c r="AB162" s="534"/>
      <c r="AC162" s="534"/>
      <c r="AD162" s="534"/>
      <c r="AE162" s="534"/>
      <c r="AF162" s="534"/>
      <c r="AG162" s="534"/>
      <c r="AH162" s="534"/>
      <c r="AI162" s="534"/>
      <c r="AJ162" s="535"/>
    </row>
    <row r="163" spans="2:36" ht="15" customHeight="1">
      <c r="B163" s="20"/>
      <c r="C163" s="524"/>
      <c r="D163" s="470"/>
      <c r="E163" s="470"/>
      <c r="F163" s="470"/>
      <c r="G163" s="470"/>
      <c r="H163" s="470"/>
      <c r="I163" s="470"/>
      <c r="J163" s="470"/>
      <c r="K163" s="471"/>
      <c r="L163" s="514" t="s">
        <v>154</v>
      </c>
      <c r="M163" s="515"/>
      <c r="N163" s="515"/>
      <c r="O163" s="515"/>
      <c r="P163" s="515"/>
      <c r="Q163" s="515"/>
      <c r="R163" s="536"/>
      <c r="S163" s="514" t="s">
        <v>155</v>
      </c>
      <c r="T163" s="515"/>
      <c r="U163" s="515"/>
      <c r="V163" s="515"/>
      <c r="W163" s="515"/>
      <c r="X163" s="515"/>
      <c r="Y163" s="515"/>
      <c r="Z163" s="515"/>
      <c r="AA163" s="515"/>
      <c r="AB163" s="515"/>
      <c r="AC163" s="515"/>
      <c r="AD163" s="515"/>
      <c r="AE163" s="515"/>
      <c r="AF163" s="515"/>
      <c r="AG163" s="515"/>
      <c r="AH163" s="515"/>
      <c r="AI163" s="515"/>
      <c r="AJ163" s="516"/>
    </row>
    <row r="164" spans="2:36" ht="26" customHeight="1">
      <c r="B164" s="20"/>
      <c r="C164" s="524"/>
      <c r="D164" s="470"/>
      <c r="E164" s="470"/>
      <c r="F164" s="470"/>
      <c r="G164" s="470"/>
      <c r="H164" s="470"/>
      <c r="I164" s="470"/>
      <c r="J164" s="470"/>
      <c r="K164" s="471"/>
      <c r="L164" s="537" t="s">
        <v>156</v>
      </c>
      <c r="M164" s="538"/>
      <c r="N164" s="538"/>
      <c r="O164" s="538"/>
      <c r="P164" s="538"/>
      <c r="Q164" s="538"/>
      <c r="R164" s="539"/>
      <c r="S164" s="537" t="s">
        <v>157</v>
      </c>
      <c r="T164" s="538"/>
      <c r="U164" s="538"/>
      <c r="V164" s="538"/>
      <c r="W164" s="538"/>
      <c r="X164" s="538"/>
      <c r="Y164" s="538"/>
      <c r="Z164" s="538"/>
      <c r="AA164" s="538"/>
      <c r="AB164" s="538"/>
      <c r="AC164" s="538"/>
      <c r="AD164" s="538"/>
      <c r="AE164" s="538"/>
      <c r="AF164" s="538"/>
      <c r="AG164" s="538"/>
      <c r="AH164" s="538"/>
      <c r="AI164" s="538"/>
      <c r="AJ164" s="540"/>
    </row>
    <row r="165" spans="2:36" ht="15" customHeight="1">
      <c r="B165" s="20"/>
      <c r="C165" s="524"/>
      <c r="D165" s="470"/>
      <c r="E165" s="470"/>
      <c r="F165" s="470"/>
      <c r="G165" s="470"/>
      <c r="H165" s="470"/>
      <c r="I165" s="470"/>
      <c r="J165" s="470"/>
      <c r="K165" s="471"/>
      <c r="L165" s="511" t="s">
        <v>158</v>
      </c>
      <c r="M165" s="512"/>
      <c r="N165" s="512"/>
      <c r="O165" s="512"/>
      <c r="P165" s="512"/>
      <c r="Q165" s="512"/>
      <c r="R165" s="513"/>
      <c r="S165" s="514" t="s">
        <v>159</v>
      </c>
      <c r="T165" s="515"/>
      <c r="U165" s="515"/>
      <c r="V165" s="515"/>
      <c r="W165" s="515"/>
      <c r="X165" s="515"/>
      <c r="Y165" s="515"/>
      <c r="Z165" s="515"/>
      <c r="AA165" s="515"/>
      <c r="AB165" s="515"/>
      <c r="AC165" s="515"/>
      <c r="AD165" s="515"/>
      <c r="AE165" s="515"/>
      <c r="AF165" s="515"/>
      <c r="AG165" s="515"/>
      <c r="AH165" s="515"/>
      <c r="AI165" s="515"/>
      <c r="AJ165" s="516"/>
    </row>
    <row r="166" spans="2:36" ht="15" customHeight="1" thickBot="1">
      <c r="B166" s="20"/>
      <c r="C166" s="525"/>
      <c r="D166" s="528"/>
      <c r="E166" s="528"/>
      <c r="F166" s="528"/>
      <c r="G166" s="528"/>
      <c r="H166" s="528"/>
      <c r="I166" s="528"/>
      <c r="J166" s="528"/>
      <c r="K166" s="529"/>
      <c r="L166" s="517" t="s">
        <v>151</v>
      </c>
      <c r="M166" s="518"/>
      <c r="N166" s="518"/>
      <c r="O166" s="518"/>
      <c r="P166" s="518"/>
      <c r="Q166" s="518"/>
      <c r="R166" s="519"/>
      <c r="S166" s="517" t="s">
        <v>160</v>
      </c>
      <c r="T166" s="518"/>
      <c r="U166" s="518"/>
      <c r="V166" s="518"/>
      <c r="W166" s="518"/>
      <c r="X166" s="518"/>
      <c r="Y166" s="518"/>
      <c r="Z166" s="518"/>
      <c r="AA166" s="518"/>
      <c r="AB166" s="518"/>
      <c r="AC166" s="518"/>
      <c r="AD166" s="518"/>
      <c r="AE166" s="518"/>
      <c r="AF166" s="518"/>
      <c r="AG166" s="518"/>
      <c r="AH166" s="518"/>
      <c r="AI166" s="518"/>
      <c r="AJ166" s="520"/>
    </row>
    <row r="167" spans="2:36" ht="15" customHeight="1">
      <c r="B167" s="20"/>
      <c r="C167" s="13"/>
      <c r="D167" s="13"/>
      <c r="E167" s="13"/>
      <c r="F167" s="13"/>
      <c r="G167" s="13"/>
      <c r="H167" s="24"/>
      <c r="I167" s="13"/>
      <c r="J167" s="13"/>
      <c r="K167" s="13"/>
      <c r="L167" s="13"/>
      <c r="M167" s="13"/>
      <c r="N167" s="13"/>
      <c r="O167" s="13"/>
      <c r="P167" s="13"/>
      <c r="Q167" s="13"/>
      <c r="R167" s="13"/>
      <c r="S167" s="13"/>
      <c r="T167" s="13"/>
      <c r="U167" s="13"/>
      <c r="V167" s="13"/>
      <c r="W167" s="13"/>
      <c r="X167" s="13"/>
      <c r="Y167" s="13"/>
      <c r="Z167" s="13"/>
      <c r="AA167" s="13"/>
      <c r="AB167" s="13"/>
      <c r="AC167" s="13"/>
      <c r="AD167" s="13"/>
      <c r="AE167" s="13"/>
      <c r="AF167" s="13"/>
      <c r="AG167" s="13"/>
      <c r="AH167" s="13"/>
      <c r="AI167" s="13"/>
      <c r="AJ167" s="13"/>
    </row>
    <row r="168" spans="2:36" ht="15" customHeight="1">
      <c r="B168" s="1" t="s">
        <v>161</v>
      </c>
      <c r="C168" s="12"/>
      <c r="D168" s="12"/>
      <c r="E168" s="12"/>
      <c r="F168" s="12"/>
      <c r="G168" s="12"/>
      <c r="H168" s="123"/>
      <c r="I168" s="12"/>
      <c r="J168" s="12"/>
      <c r="K168" s="12"/>
      <c r="L168" s="12"/>
      <c r="M168" s="12"/>
      <c r="N168" s="12"/>
      <c r="O168" s="12"/>
      <c r="P168" s="12"/>
      <c r="Q168" s="12"/>
      <c r="R168" s="12"/>
      <c r="S168" s="12"/>
      <c r="T168" s="12"/>
      <c r="U168" s="25"/>
      <c r="V168" s="25"/>
      <c r="W168" s="25"/>
      <c r="X168" s="26"/>
      <c r="Y168" s="13"/>
      <c r="Z168" s="13"/>
      <c r="AA168" s="13"/>
      <c r="AB168" s="13"/>
      <c r="AC168" s="13"/>
      <c r="AD168" s="13"/>
      <c r="AE168" s="13"/>
      <c r="AF168" s="13"/>
      <c r="AG168" s="13"/>
      <c r="AH168" s="13"/>
      <c r="AI168" s="13"/>
      <c r="AJ168" s="13"/>
    </row>
    <row r="169" spans="2:36" ht="14" thickBot="1">
      <c r="C169" s="510" t="s">
        <v>162</v>
      </c>
      <c r="D169" s="510"/>
      <c r="E169" s="510"/>
      <c r="F169" s="510"/>
      <c r="G169" s="510"/>
      <c r="H169" s="510"/>
      <c r="I169" s="510"/>
      <c r="J169" s="510"/>
      <c r="K169" s="510"/>
      <c r="L169" s="510"/>
      <c r="M169" s="510"/>
      <c r="N169" s="510"/>
      <c r="O169" s="510"/>
      <c r="P169" s="510"/>
      <c r="Q169" s="510"/>
      <c r="R169" s="510"/>
      <c r="S169" s="510"/>
      <c r="T169" s="510"/>
      <c r="U169" s="510"/>
      <c r="V169" s="510"/>
      <c r="W169" s="510"/>
      <c r="X169" s="510"/>
      <c r="Y169" s="510"/>
      <c r="Z169" s="510"/>
      <c r="AA169" s="510"/>
      <c r="AB169" s="510"/>
      <c r="AC169" s="510"/>
      <c r="AD169" s="510"/>
      <c r="AE169" s="510"/>
      <c r="AF169" s="510"/>
      <c r="AG169" s="510"/>
      <c r="AH169" s="510"/>
      <c r="AI169" s="510"/>
      <c r="AJ169" s="510"/>
    </row>
    <row r="170" spans="2:36" ht="24" customHeight="1">
      <c r="C170" s="541"/>
      <c r="D170" s="542"/>
      <c r="E170" s="542"/>
      <c r="F170" s="543"/>
      <c r="G170" s="550" t="s">
        <v>163</v>
      </c>
      <c r="H170" s="550"/>
      <c r="I170" s="550"/>
      <c r="J170" s="550"/>
      <c r="K170" s="550"/>
      <c r="L170" s="550"/>
      <c r="M170" s="550"/>
      <c r="N170" s="550"/>
      <c r="O170" s="550"/>
      <c r="P170" s="550"/>
      <c r="Q170" s="550"/>
      <c r="R170" s="550"/>
      <c r="S170" s="550"/>
      <c r="T170" s="550"/>
      <c r="U170" s="550"/>
      <c r="V170" s="550"/>
      <c r="W170" s="550"/>
      <c r="X170" s="550"/>
      <c r="Y170" s="550"/>
      <c r="Z170" s="550"/>
      <c r="AA170" s="550"/>
      <c r="AB170" s="550"/>
      <c r="AC170" s="550"/>
      <c r="AD170" s="550"/>
      <c r="AE170" s="550"/>
      <c r="AF170" s="550"/>
      <c r="AG170" s="550"/>
      <c r="AH170" s="550"/>
      <c r="AI170" s="550"/>
      <c r="AJ170" s="551"/>
    </row>
    <row r="171" spans="2:36" ht="24" customHeight="1">
      <c r="C171" s="544"/>
      <c r="D171" s="545"/>
      <c r="E171" s="545"/>
      <c r="F171" s="546"/>
      <c r="G171" s="521" t="s">
        <v>164</v>
      </c>
      <c r="H171" s="521"/>
      <c r="I171" s="521"/>
      <c r="J171" s="521"/>
      <c r="K171" s="521"/>
      <c r="L171" s="521"/>
      <c r="M171" s="521"/>
      <c r="N171" s="521"/>
      <c r="O171" s="521"/>
      <c r="P171" s="521"/>
      <c r="Q171" s="521"/>
      <c r="R171" s="521"/>
      <c r="S171" s="521"/>
      <c r="T171" s="521"/>
      <c r="U171" s="521"/>
      <c r="V171" s="521"/>
      <c r="W171" s="521"/>
      <c r="X171" s="521"/>
      <c r="Y171" s="521"/>
      <c r="Z171" s="521"/>
      <c r="AA171" s="521"/>
      <c r="AB171" s="521"/>
      <c r="AC171" s="521"/>
      <c r="AD171" s="521"/>
      <c r="AE171" s="521"/>
      <c r="AF171" s="521"/>
      <c r="AG171" s="521"/>
      <c r="AH171" s="521"/>
      <c r="AI171" s="521"/>
      <c r="AJ171" s="522"/>
    </row>
    <row r="172" spans="2:36" ht="24" customHeight="1">
      <c r="C172" s="544"/>
      <c r="D172" s="545"/>
      <c r="E172" s="545"/>
      <c r="F172" s="546"/>
      <c r="G172" s="521" t="s">
        <v>165</v>
      </c>
      <c r="H172" s="521"/>
      <c r="I172" s="521"/>
      <c r="J172" s="521"/>
      <c r="K172" s="521"/>
      <c r="L172" s="521"/>
      <c r="M172" s="521"/>
      <c r="N172" s="521"/>
      <c r="O172" s="521"/>
      <c r="P172" s="521"/>
      <c r="Q172" s="521"/>
      <c r="R172" s="521"/>
      <c r="S172" s="521"/>
      <c r="T172" s="521"/>
      <c r="U172" s="521"/>
      <c r="V172" s="521"/>
      <c r="W172" s="521"/>
      <c r="X172" s="521"/>
      <c r="Y172" s="521"/>
      <c r="Z172" s="521"/>
      <c r="AA172" s="521"/>
      <c r="AB172" s="521"/>
      <c r="AC172" s="521"/>
      <c r="AD172" s="521"/>
      <c r="AE172" s="521"/>
      <c r="AF172" s="521"/>
      <c r="AG172" s="521"/>
      <c r="AH172" s="521"/>
      <c r="AI172" s="521"/>
      <c r="AJ172" s="522"/>
    </row>
    <row r="173" spans="2:36" ht="24" customHeight="1">
      <c r="C173" s="544"/>
      <c r="D173" s="545"/>
      <c r="E173" s="545"/>
      <c r="F173" s="546"/>
      <c r="G173" s="521" t="s">
        <v>166</v>
      </c>
      <c r="H173" s="521"/>
      <c r="I173" s="521"/>
      <c r="J173" s="521"/>
      <c r="K173" s="521"/>
      <c r="L173" s="521"/>
      <c r="M173" s="521"/>
      <c r="N173" s="521"/>
      <c r="O173" s="521"/>
      <c r="P173" s="521"/>
      <c r="Q173" s="521"/>
      <c r="R173" s="521"/>
      <c r="S173" s="521"/>
      <c r="T173" s="521"/>
      <c r="U173" s="521"/>
      <c r="V173" s="521"/>
      <c r="W173" s="521"/>
      <c r="X173" s="521"/>
      <c r="Y173" s="521"/>
      <c r="Z173" s="521"/>
      <c r="AA173" s="521"/>
      <c r="AB173" s="521"/>
      <c r="AC173" s="521"/>
      <c r="AD173" s="521"/>
      <c r="AE173" s="521"/>
      <c r="AF173" s="521"/>
      <c r="AG173" s="521"/>
      <c r="AH173" s="521"/>
      <c r="AI173" s="521"/>
      <c r="AJ173" s="522"/>
    </row>
    <row r="174" spans="2:36" ht="24" customHeight="1" thickBot="1">
      <c r="C174" s="547"/>
      <c r="D174" s="548"/>
      <c r="E174" s="548"/>
      <c r="F174" s="549"/>
      <c r="G174" s="508" t="s">
        <v>167</v>
      </c>
      <c r="H174" s="508"/>
      <c r="I174" s="508"/>
      <c r="J174" s="508"/>
      <c r="K174" s="508"/>
      <c r="L174" s="508"/>
      <c r="M174" s="508"/>
      <c r="N174" s="508"/>
      <c r="O174" s="508"/>
      <c r="P174" s="508"/>
      <c r="Q174" s="508"/>
      <c r="R174" s="508"/>
      <c r="S174" s="508"/>
      <c r="T174" s="508"/>
      <c r="U174" s="508"/>
      <c r="V174" s="508"/>
      <c r="W174" s="508"/>
      <c r="X174" s="508"/>
      <c r="Y174" s="508"/>
      <c r="Z174" s="508"/>
      <c r="AA174" s="508"/>
      <c r="AB174" s="508"/>
      <c r="AC174" s="508"/>
      <c r="AD174" s="508"/>
      <c r="AE174" s="508"/>
      <c r="AF174" s="508"/>
      <c r="AG174" s="508"/>
      <c r="AH174" s="508"/>
      <c r="AI174" s="508"/>
      <c r="AJ174" s="509"/>
    </row>
    <row r="175" spans="2:36" ht="15" customHeight="1">
      <c r="B175" s="20"/>
      <c r="C175" s="67"/>
      <c r="D175" s="67"/>
      <c r="E175" s="67"/>
      <c r="F175" s="67"/>
      <c r="G175" s="13"/>
      <c r="H175" s="24"/>
      <c r="I175" s="13"/>
      <c r="J175" s="13"/>
      <c r="K175" s="13"/>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row>
    <row r="176" spans="2:36" ht="15" customHeight="1">
      <c r="B176" s="6" t="s">
        <v>168</v>
      </c>
      <c r="C176" s="12"/>
      <c r="D176" s="12"/>
      <c r="E176" s="12"/>
      <c r="F176" s="12"/>
      <c r="G176" s="12"/>
      <c r="H176" s="123"/>
      <c r="I176" s="12"/>
      <c r="J176" s="12"/>
      <c r="K176" s="12"/>
      <c r="L176" s="12"/>
      <c r="M176" s="12"/>
      <c r="N176" s="12"/>
      <c r="O176" s="12"/>
      <c r="P176" s="12"/>
      <c r="Q176" s="12"/>
      <c r="R176" s="12"/>
      <c r="S176" s="12"/>
      <c r="T176" s="12"/>
      <c r="U176" s="25"/>
      <c r="V176" s="25"/>
      <c r="W176" s="25"/>
      <c r="X176" s="26"/>
      <c r="Y176" s="26"/>
      <c r="Z176" s="26"/>
      <c r="AA176" s="26"/>
      <c r="AB176" s="26"/>
      <c r="AC176" s="26"/>
      <c r="AD176" s="26"/>
      <c r="AE176" s="26"/>
      <c r="AF176" s="26"/>
      <c r="AG176" s="12"/>
      <c r="AH176" s="12"/>
      <c r="AI176" s="12"/>
      <c r="AJ176" s="12"/>
    </row>
    <row r="177" spans="2:36" ht="15" customHeight="1">
      <c r="C177" s="237" t="s">
        <v>169</v>
      </c>
      <c r="D177" s="237"/>
      <c r="E177" s="237"/>
      <c r="F177" s="237"/>
      <c r="G177" s="237"/>
      <c r="H177" s="237"/>
      <c r="I177" s="237"/>
      <c r="J177" s="237"/>
      <c r="K177" s="237"/>
      <c r="L177" s="237"/>
      <c r="M177" s="237"/>
      <c r="N177" s="237"/>
      <c r="O177" s="237"/>
      <c r="P177" s="237"/>
      <c r="Q177" s="237"/>
      <c r="R177" s="237"/>
      <c r="S177" s="237"/>
      <c r="T177" s="237"/>
      <c r="U177" s="237"/>
      <c r="V177" s="237"/>
      <c r="W177" s="237"/>
      <c r="X177" s="237"/>
      <c r="Y177" s="237"/>
      <c r="Z177" s="237"/>
      <c r="AA177" s="237"/>
      <c r="AB177" s="237"/>
      <c r="AC177" s="237"/>
      <c r="AD177" s="237"/>
      <c r="AE177" s="237"/>
      <c r="AF177" s="237"/>
      <c r="AG177" s="237"/>
      <c r="AH177" s="237"/>
      <c r="AI177" s="237"/>
      <c r="AJ177" s="237"/>
    </row>
    <row r="178" spans="2:36" ht="15" customHeight="1" thickBot="1">
      <c r="C178" s="510"/>
      <c r="D178" s="510"/>
      <c r="E178" s="510"/>
      <c r="F178" s="510"/>
      <c r="G178" s="510"/>
      <c r="H178" s="510"/>
      <c r="I178" s="510"/>
      <c r="J178" s="510"/>
      <c r="K178" s="510"/>
      <c r="L178" s="510"/>
      <c r="M178" s="510"/>
      <c r="N178" s="510"/>
      <c r="O178" s="510"/>
      <c r="P178" s="510"/>
      <c r="Q178" s="510"/>
      <c r="R178" s="510"/>
      <c r="S178" s="510"/>
      <c r="T178" s="510"/>
      <c r="U178" s="510"/>
      <c r="V178" s="510"/>
      <c r="W178" s="510"/>
      <c r="X178" s="510"/>
      <c r="Y178" s="510"/>
      <c r="Z178" s="510"/>
      <c r="AA178" s="510"/>
      <c r="AB178" s="510"/>
      <c r="AC178" s="510"/>
      <c r="AD178" s="510"/>
      <c r="AE178" s="510"/>
      <c r="AF178" s="510"/>
      <c r="AG178" s="510"/>
      <c r="AH178" s="510"/>
      <c r="AI178" s="510"/>
      <c r="AJ178" s="510"/>
    </row>
    <row r="179" spans="2:36" ht="15" customHeight="1">
      <c r="C179" s="200" t="s">
        <v>16</v>
      </c>
      <c r="D179" s="201"/>
      <c r="E179" s="201"/>
      <c r="F179" s="201"/>
      <c r="G179" s="201"/>
      <c r="H179" s="201"/>
      <c r="I179" s="201"/>
      <c r="J179" s="202"/>
      <c r="K179" s="206"/>
      <c r="L179" s="207"/>
      <c r="M179" s="207"/>
      <c r="N179" s="207"/>
      <c r="O179" s="207"/>
      <c r="P179" s="207"/>
      <c r="Q179" s="207"/>
      <c r="R179" s="207"/>
      <c r="S179" s="208"/>
      <c r="T179" s="212" t="s">
        <v>17</v>
      </c>
      <c r="U179" s="201"/>
      <c r="V179" s="201"/>
      <c r="W179" s="201"/>
      <c r="X179" s="201"/>
      <c r="Y179" s="202"/>
      <c r="Z179" s="489"/>
      <c r="AA179" s="490"/>
      <c r="AB179" s="490"/>
      <c r="AC179" s="490"/>
      <c r="AD179" s="490"/>
      <c r="AE179" s="490"/>
      <c r="AF179" s="490"/>
      <c r="AG179" s="490"/>
      <c r="AH179" s="490"/>
      <c r="AI179" s="490"/>
      <c r="AJ179" s="494"/>
    </row>
    <row r="180" spans="2:36" ht="15" customHeight="1">
      <c r="C180" s="203"/>
      <c r="D180" s="204"/>
      <c r="E180" s="204"/>
      <c r="F180" s="204"/>
      <c r="G180" s="204"/>
      <c r="H180" s="204"/>
      <c r="I180" s="204"/>
      <c r="J180" s="205"/>
      <c r="K180" s="209"/>
      <c r="L180" s="210"/>
      <c r="M180" s="210"/>
      <c r="N180" s="210"/>
      <c r="O180" s="210"/>
      <c r="P180" s="210"/>
      <c r="Q180" s="210"/>
      <c r="R180" s="210"/>
      <c r="S180" s="211"/>
      <c r="T180" s="213"/>
      <c r="U180" s="204"/>
      <c r="V180" s="204"/>
      <c r="W180" s="204"/>
      <c r="X180" s="204"/>
      <c r="Y180" s="205"/>
      <c r="Z180" s="265"/>
      <c r="AA180" s="266"/>
      <c r="AB180" s="266"/>
      <c r="AC180" s="266"/>
      <c r="AD180" s="266"/>
      <c r="AE180" s="266"/>
      <c r="AF180" s="266"/>
      <c r="AG180" s="266"/>
      <c r="AH180" s="266"/>
      <c r="AI180" s="266"/>
      <c r="AJ180" s="495"/>
    </row>
    <row r="181" spans="2:36" ht="15" customHeight="1">
      <c r="C181" s="263" t="s">
        <v>18</v>
      </c>
      <c r="D181" s="264"/>
      <c r="E181" s="264"/>
      <c r="F181" s="264"/>
      <c r="G181" s="264"/>
      <c r="H181" s="264"/>
      <c r="I181" s="264"/>
      <c r="J181" s="264"/>
      <c r="K181" s="335"/>
      <c r="L181" s="300"/>
      <c r="M181" s="300"/>
      <c r="N181" s="300"/>
      <c r="O181" s="300"/>
      <c r="P181" s="300"/>
      <c r="Q181" s="300"/>
      <c r="R181" s="300"/>
      <c r="S181" s="300"/>
      <c r="T181" s="300"/>
      <c r="U181" s="300"/>
      <c r="V181" s="300"/>
      <c r="W181" s="300"/>
      <c r="X181" s="300"/>
      <c r="Y181" s="325"/>
      <c r="Z181" s="502"/>
      <c r="AA181" s="502"/>
      <c r="AB181" s="502"/>
      <c r="AC181" s="502"/>
      <c r="AD181" s="502"/>
      <c r="AE181" s="502"/>
      <c r="AF181" s="502"/>
      <c r="AG181" s="502"/>
      <c r="AH181" s="502"/>
      <c r="AI181" s="502"/>
      <c r="AJ181" s="503"/>
    </row>
    <row r="182" spans="2:36" ht="15" customHeight="1">
      <c r="C182" s="263"/>
      <c r="D182" s="264"/>
      <c r="E182" s="264"/>
      <c r="F182" s="264"/>
      <c r="G182" s="264"/>
      <c r="H182" s="264"/>
      <c r="I182" s="264"/>
      <c r="J182" s="264"/>
      <c r="K182" s="268"/>
      <c r="L182" s="216"/>
      <c r="M182" s="216"/>
      <c r="N182" s="216"/>
      <c r="O182" s="216"/>
      <c r="P182" s="216"/>
      <c r="Q182" s="216"/>
      <c r="R182" s="216"/>
      <c r="S182" s="216"/>
      <c r="T182" s="216"/>
      <c r="U182" s="216"/>
      <c r="V182" s="216"/>
      <c r="W182" s="216"/>
      <c r="X182" s="216"/>
      <c r="Y182" s="269"/>
      <c r="Z182" s="504"/>
      <c r="AA182" s="504"/>
      <c r="AB182" s="504"/>
      <c r="AC182" s="504"/>
      <c r="AD182" s="504"/>
      <c r="AE182" s="504"/>
      <c r="AF182" s="504"/>
      <c r="AG182" s="504"/>
      <c r="AH182" s="504"/>
      <c r="AI182" s="504"/>
      <c r="AJ182" s="505"/>
    </row>
    <row r="183" spans="2:36" ht="15" customHeight="1">
      <c r="C183" s="263" t="s">
        <v>21</v>
      </c>
      <c r="D183" s="264"/>
      <c r="E183" s="264"/>
      <c r="F183" s="264"/>
      <c r="G183" s="264"/>
      <c r="H183" s="264"/>
      <c r="I183" s="264"/>
      <c r="J183" s="264"/>
      <c r="K183" s="276"/>
      <c r="L183" s="277"/>
      <c r="M183" s="277"/>
      <c r="N183" s="277"/>
      <c r="O183" s="277"/>
      <c r="P183" s="277"/>
      <c r="Q183" s="277"/>
      <c r="R183" s="277"/>
      <c r="S183" s="277"/>
      <c r="T183" s="277"/>
      <c r="U183" s="277"/>
      <c r="V183" s="277"/>
      <c r="W183" s="277"/>
      <c r="X183" s="277"/>
      <c r="Y183" s="278"/>
      <c r="Z183" s="504"/>
      <c r="AA183" s="504"/>
      <c r="AB183" s="504"/>
      <c r="AC183" s="504"/>
      <c r="AD183" s="504"/>
      <c r="AE183" s="504"/>
      <c r="AF183" s="504"/>
      <c r="AG183" s="504"/>
      <c r="AH183" s="504"/>
      <c r="AI183" s="504"/>
      <c r="AJ183" s="505"/>
    </row>
    <row r="184" spans="2:36" ht="15" customHeight="1">
      <c r="C184" s="263"/>
      <c r="D184" s="264"/>
      <c r="E184" s="264"/>
      <c r="F184" s="264"/>
      <c r="G184" s="264"/>
      <c r="H184" s="264"/>
      <c r="I184" s="264"/>
      <c r="J184" s="264"/>
      <c r="K184" s="279"/>
      <c r="L184" s="280"/>
      <c r="M184" s="280"/>
      <c r="N184" s="280"/>
      <c r="O184" s="280"/>
      <c r="P184" s="280"/>
      <c r="Q184" s="280"/>
      <c r="R184" s="280"/>
      <c r="S184" s="280"/>
      <c r="T184" s="280"/>
      <c r="U184" s="280"/>
      <c r="V184" s="280"/>
      <c r="W184" s="280"/>
      <c r="X184" s="280"/>
      <c r="Y184" s="281"/>
      <c r="Z184" s="504"/>
      <c r="AA184" s="504"/>
      <c r="AB184" s="504"/>
      <c r="AC184" s="504"/>
      <c r="AD184" s="504"/>
      <c r="AE184" s="504"/>
      <c r="AF184" s="504"/>
      <c r="AG184" s="504"/>
      <c r="AH184" s="504"/>
      <c r="AI184" s="504"/>
      <c r="AJ184" s="505"/>
    </row>
    <row r="185" spans="2:36" ht="15" customHeight="1">
      <c r="C185" s="263" t="s">
        <v>28</v>
      </c>
      <c r="D185" s="264"/>
      <c r="E185" s="264"/>
      <c r="F185" s="264"/>
      <c r="G185" s="264"/>
      <c r="H185" s="264"/>
      <c r="I185" s="264"/>
      <c r="J185" s="264"/>
      <c r="K185" s="276"/>
      <c r="L185" s="277"/>
      <c r="M185" s="277"/>
      <c r="N185" s="277"/>
      <c r="O185" s="277"/>
      <c r="P185" s="277"/>
      <c r="Q185" s="277"/>
      <c r="R185" s="277"/>
      <c r="S185" s="277"/>
      <c r="T185" s="277"/>
      <c r="U185" s="277"/>
      <c r="V185" s="277"/>
      <c r="W185" s="277"/>
      <c r="X185" s="277"/>
      <c r="Y185" s="278"/>
      <c r="Z185" s="504"/>
      <c r="AA185" s="504"/>
      <c r="AB185" s="504"/>
      <c r="AC185" s="504"/>
      <c r="AD185" s="504"/>
      <c r="AE185" s="504"/>
      <c r="AF185" s="504"/>
      <c r="AG185" s="504"/>
      <c r="AH185" s="504"/>
      <c r="AI185" s="504"/>
      <c r="AJ185" s="505"/>
    </row>
    <row r="186" spans="2:36" ht="15" customHeight="1">
      <c r="C186" s="263"/>
      <c r="D186" s="264"/>
      <c r="E186" s="264"/>
      <c r="F186" s="264"/>
      <c r="G186" s="264"/>
      <c r="H186" s="264"/>
      <c r="I186" s="264"/>
      <c r="J186" s="264"/>
      <c r="K186" s="279"/>
      <c r="L186" s="280"/>
      <c r="M186" s="280"/>
      <c r="N186" s="280"/>
      <c r="O186" s="280"/>
      <c r="P186" s="280"/>
      <c r="Q186" s="280"/>
      <c r="R186" s="280"/>
      <c r="S186" s="280"/>
      <c r="T186" s="280"/>
      <c r="U186" s="280"/>
      <c r="V186" s="280"/>
      <c r="W186" s="280"/>
      <c r="X186" s="280"/>
      <c r="Y186" s="281"/>
      <c r="Z186" s="504"/>
      <c r="AA186" s="504"/>
      <c r="AB186" s="504"/>
      <c r="AC186" s="504"/>
      <c r="AD186" s="504"/>
      <c r="AE186" s="504"/>
      <c r="AF186" s="504"/>
      <c r="AG186" s="504"/>
      <c r="AH186" s="504"/>
      <c r="AI186" s="504"/>
      <c r="AJ186" s="505"/>
    </row>
    <row r="187" spans="2:36" ht="15" customHeight="1">
      <c r="C187" s="263" t="s">
        <v>69</v>
      </c>
      <c r="D187" s="264"/>
      <c r="E187" s="264"/>
      <c r="F187" s="264"/>
      <c r="G187" s="264"/>
      <c r="H187" s="264"/>
      <c r="I187" s="264"/>
      <c r="J187" s="264"/>
      <c r="K187" s="653" t="s">
        <v>63</v>
      </c>
      <c r="L187" s="654"/>
      <c r="M187" s="754"/>
      <c r="N187" s="609"/>
      <c r="O187" s="609"/>
      <c r="P187" s="609"/>
      <c r="Q187" s="609"/>
      <c r="R187" s="609"/>
      <c r="S187" s="609"/>
      <c r="T187" s="609"/>
      <c r="U187" s="609"/>
      <c r="V187" s="609"/>
      <c r="W187" s="609"/>
      <c r="X187" s="609"/>
      <c r="Y187" s="610"/>
      <c r="Z187" s="504"/>
      <c r="AA187" s="504"/>
      <c r="AB187" s="504"/>
      <c r="AC187" s="504"/>
      <c r="AD187" s="504"/>
      <c r="AE187" s="504"/>
      <c r="AF187" s="504"/>
      <c r="AG187" s="504"/>
      <c r="AH187" s="504"/>
      <c r="AI187" s="504"/>
      <c r="AJ187" s="505"/>
    </row>
    <row r="188" spans="2:36" ht="15" customHeight="1">
      <c r="C188" s="263"/>
      <c r="D188" s="264"/>
      <c r="E188" s="264"/>
      <c r="F188" s="264"/>
      <c r="G188" s="264"/>
      <c r="H188" s="264"/>
      <c r="I188" s="264"/>
      <c r="J188" s="264"/>
      <c r="K188" s="755"/>
      <c r="L188" s="756"/>
      <c r="M188" s="757"/>
      <c r="N188" s="752"/>
      <c r="O188" s="752"/>
      <c r="P188" s="752"/>
      <c r="Q188" s="752"/>
      <c r="R188" s="752"/>
      <c r="S188" s="752"/>
      <c r="T188" s="752"/>
      <c r="U188" s="752"/>
      <c r="V188" s="752"/>
      <c r="W188" s="752"/>
      <c r="X188" s="752"/>
      <c r="Y188" s="753"/>
      <c r="Z188" s="504"/>
      <c r="AA188" s="504"/>
      <c r="AB188" s="504"/>
      <c r="AC188" s="504"/>
      <c r="AD188" s="504"/>
      <c r="AE188" s="504"/>
      <c r="AF188" s="504"/>
      <c r="AG188" s="504"/>
      <c r="AH188" s="504"/>
      <c r="AI188" s="504"/>
      <c r="AJ188" s="505"/>
    </row>
    <row r="189" spans="2:36" ht="15" customHeight="1">
      <c r="C189" s="263" t="s">
        <v>64</v>
      </c>
      <c r="D189" s="264"/>
      <c r="E189" s="264"/>
      <c r="F189" s="264"/>
      <c r="G189" s="264"/>
      <c r="H189" s="264"/>
      <c r="I189" s="264"/>
      <c r="J189" s="264"/>
      <c r="K189" s="335"/>
      <c r="L189" s="300"/>
      <c r="M189" s="300"/>
      <c r="N189" s="300"/>
      <c r="O189" s="300"/>
      <c r="P189" s="300"/>
      <c r="Q189" s="300"/>
      <c r="R189" s="300"/>
      <c r="S189" s="300"/>
      <c r="T189" s="300"/>
      <c r="U189" s="300"/>
      <c r="V189" s="300"/>
      <c r="W189" s="300"/>
      <c r="X189" s="300"/>
      <c r="Y189" s="325"/>
      <c r="Z189" s="504"/>
      <c r="AA189" s="504"/>
      <c r="AB189" s="504"/>
      <c r="AC189" s="504"/>
      <c r="AD189" s="504"/>
      <c r="AE189" s="504"/>
      <c r="AF189" s="504"/>
      <c r="AG189" s="504"/>
      <c r="AH189" s="504"/>
      <c r="AI189" s="504"/>
      <c r="AJ189" s="505"/>
    </row>
    <row r="190" spans="2:36" ht="15" customHeight="1" thickBot="1">
      <c r="C190" s="282"/>
      <c r="D190" s="283"/>
      <c r="E190" s="283"/>
      <c r="F190" s="283"/>
      <c r="G190" s="283"/>
      <c r="H190" s="283"/>
      <c r="I190" s="283"/>
      <c r="J190" s="283"/>
      <c r="K190" s="459"/>
      <c r="L190" s="301"/>
      <c r="M190" s="301"/>
      <c r="N190" s="301"/>
      <c r="O190" s="301"/>
      <c r="P190" s="301"/>
      <c r="Q190" s="301"/>
      <c r="R190" s="301"/>
      <c r="S190" s="301"/>
      <c r="T190" s="301"/>
      <c r="U190" s="301"/>
      <c r="V190" s="301"/>
      <c r="W190" s="301"/>
      <c r="X190" s="301"/>
      <c r="Y190" s="326"/>
      <c r="Z190" s="506"/>
      <c r="AA190" s="506"/>
      <c r="AB190" s="506"/>
      <c r="AC190" s="506"/>
      <c r="AD190" s="506"/>
      <c r="AE190" s="506"/>
      <c r="AF190" s="506"/>
      <c r="AG190" s="506"/>
      <c r="AH190" s="506"/>
      <c r="AI190" s="506"/>
      <c r="AJ190" s="507"/>
    </row>
    <row r="191" spans="2:36" ht="15" customHeight="1">
      <c r="B191" s="121" t="s">
        <v>170</v>
      </c>
      <c r="C191" s="57" t="s">
        <v>171</v>
      </c>
      <c r="D191" s="58"/>
      <c r="E191" s="58"/>
      <c r="F191" s="58"/>
      <c r="G191" s="56"/>
      <c r="H191" s="56"/>
      <c r="I191" s="56"/>
      <c r="J191" s="56"/>
      <c r="K191" s="56"/>
      <c r="L191" s="56"/>
      <c r="M191" s="56"/>
      <c r="N191" s="59"/>
      <c r="O191" s="59"/>
      <c r="P191" s="59"/>
      <c r="Q191" s="59"/>
      <c r="R191" s="59"/>
      <c r="S191" s="59"/>
      <c r="T191" s="59"/>
      <c r="U191" s="59"/>
      <c r="V191" s="60"/>
      <c r="W191" s="60"/>
      <c r="X191" s="60"/>
      <c r="Y191" s="30"/>
      <c r="Z191" s="30"/>
      <c r="AA191" s="31"/>
      <c r="AB191" s="31"/>
      <c r="AC191" s="31"/>
      <c r="AD191" s="31"/>
      <c r="AE191" s="31"/>
      <c r="AF191" s="31"/>
      <c r="AG191" s="31"/>
      <c r="AH191" s="31"/>
      <c r="AI191" s="31"/>
      <c r="AJ191" s="31"/>
    </row>
    <row r="192" spans="2:36" ht="15" customHeight="1">
      <c r="B192" s="125"/>
      <c r="C192" s="57" t="s">
        <v>172</v>
      </c>
      <c r="D192" s="58"/>
      <c r="E192" s="58"/>
      <c r="F192" s="58"/>
      <c r="G192" s="56"/>
      <c r="H192" s="56"/>
      <c r="I192" s="56"/>
      <c r="J192" s="56"/>
      <c r="K192" s="56"/>
      <c r="L192" s="56"/>
      <c r="M192" s="56"/>
      <c r="N192" s="59"/>
      <c r="O192" s="59"/>
      <c r="P192" s="59"/>
      <c r="Q192" s="59"/>
      <c r="R192" s="59"/>
      <c r="S192" s="59"/>
      <c r="T192" s="59"/>
      <c r="U192" s="59"/>
      <c r="V192" s="60"/>
      <c r="W192" s="60"/>
      <c r="X192" s="60"/>
      <c r="Y192" s="30"/>
      <c r="Z192" s="30"/>
      <c r="AA192" s="31"/>
      <c r="AB192" s="31"/>
      <c r="AC192" s="31"/>
      <c r="AD192" s="31"/>
      <c r="AE192" s="31"/>
      <c r="AF192" s="31"/>
      <c r="AG192" s="31"/>
      <c r="AH192" s="31"/>
      <c r="AI192" s="31"/>
      <c r="AJ192" s="31"/>
    </row>
    <row r="193" spans="2:36" ht="15" customHeight="1">
      <c r="B193" s="125"/>
      <c r="C193" s="27"/>
      <c r="D193" s="27"/>
      <c r="E193" s="27"/>
      <c r="F193" s="27"/>
      <c r="G193" s="28"/>
      <c r="H193" s="28"/>
      <c r="I193" s="28"/>
      <c r="J193" s="28"/>
      <c r="K193" s="28"/>
      <c r="L193" s="28"/>
      <c r="M193" s="28"/>
      <c r="N193" s="29"/>
      <c r="O193" s="29"/>
      <c r="P193" s="29"/>
      <c r="Q193" s="29"/>
      <c r="R193" s="29"/>
      <c r="S193" s="29"/>
      <c r="T193" s="29"/>
      <c r="U193" s="29"/>
      <c r="V193" s="30"/>
      <c r="W193" s="30"/>
      <c r="X193" s="30"/>
      <c r="Y193" s="30"/>
      <c r="Z193" s="30"/>
      <c r="AA193" s="31"/>
      <c r="AB193" s="31"/>
      <c r="AC193" s="31"/>
      <c r="AD193" s="31"/>
      <c r="AE193" s="31"/>
      <c r="AF193" s="31"/>
      <c r="AG193" s="31"/>
      <c r="AH193" s="31"/>
      <c r="AI193" s="31"/>
      <c r="AJ193" s="31"/>
    </row>
    <row r="194" spans="2:36" ht="15" customHeight="1">
      <c r="B194" s="496" t="s">
        <v>173</v>
      </c>
      <c r="C194" s="496"/>
      <c r="D194" s="496"/>
      <c r="E194" s="496"/>
      <c r="F194" s="496"/>
      <c r="G194" s="496"/>
      <c r="H194" s="496"/>
      <c r="I194" s="496"/>
      <c r="J194" s="496"/>
      <c r="K194" s="496"/>
      <c r="L194" s="496"/>
      <c r="M194" s="496"/>
      <c r="N194" s="496"/>
      <c r="O194" s="496"/>
      <c r="P194" s="496"/>
      <c r="Q194" s="496"/>
      <c r="R194" s="496"/>
      <c r="S194" s="496"/>
      <c r="T194" s="496"/>
      <c r="U194" s="496"/>
      <c r="V194" s="496"/>
      <c r="W194" s="496"/>
      <c r="X194" s="496"/>
      <c r="Y194" s="496"/>
      <c r="Z194" s="496"/>
      <c r="AA194" s="496"/>
      <c r="AB194" s="496"/>
      <c r="AC194" s="496"/>
      <c r="AD194" s="496"/>
      <c r="AE194" s="496"/>
      <c r="AF194" s="496"/>
      <c r="AG194" s="496"/>
      <c r="AH194" s="496"/>
      <c r="AI194" s="496"/>
      <c r="AJ194" s="496"/>
    </row>
    <row r="195" spans="2:36" ht="15" customHeight="1">
      <c r="B195" s="20"/>
    </row>
    <row r="196" spans="2:36" ht="17.75" customHeight="1">
      <c r="B196" s="20"/>
      <c r="C196" s="497" t="s">
        <v>174</v>
      </c>
      <c r="D196" s="497"/>
      <c r="E196" s="497"/>
      <c r="F196" s="497"/>
      <c r="G196" s="497"/>
      <c r="H196" s="497"/>
      <c r="I196" s="497"/>
      <c r="J196" s="497"/>
      <c r="K196" s="497"/>
      <c r="L196" s="497"/>
      <c r="M196" s="497"/>
      <c r="N196" s="497"/>
      <c r="O196" s="497"/>
      <c r="P196" s="497"/>
      <c r="Q196" s="497"/>
      <c r="R196" s="497"/>
      <c r="S196" s="497"/>
      <c r="T196" s="497"/>
      <c r="U196" s="497"/>
      <c r="V196" s="497"/>
      <c r="W196" s="497"/>
      <c r="X196" s="497"/>
      <c r="Y196" s="497"/>
      <c r="Z196" s="497"/>
      <c r="AA196" s="497"/>
      <c r="AB196" s="497"/>
      <c r="AC196" s="497"/>
      <c r="AD196" s="497"/>
      <c r="AE196" s="497"/>
      <c r="AF196" s="497"/>
      <c r="AG196" s="497"/>
      <c r="AH196" s="497"/>
      <c r="AI196" s="497"/>
      <c r="AJ196" s="497"/>
    </row>
    <row r="197" spans="2:36" ht="55.5" customHeight="1" thickBot="1">
      <c r="B197" s="20"/>
      <c r="C197" s="498"/>
      <c r="D197" s="498"/>
      <c r="E197" s="498"/>
      <c r="F197" s="498"/>
      <c r="G197" s="498"/>
      <c r="H197" s="498"/>
      <c r="I197" s="498"/>
      <c r="J197" s="498"/>
      <c r="K197" s="498"/>
      <c r="L197" s="498"/>
      <c r="M197" s="498"/>
      <c r="N197" s="498"/>
      <c r="O197" s="498"/>
      <c r="P197" s="498"/>
      <c r="Q197" s="498"/>
      <c r="R197" s="498"/>
      <c r="S197" s="498"/>
      <c r="T197" s="498"/>
      <c r="U197" s="498"/>
      <c r="V197" s="498"/>
      <c r="W197" s="498"/>
      <c r="X197" s="498"/>
      <c r="Y197" s="498"/>
      <c r="Z197" s="498"/>
      <c r="AA197" s="498"/>
      <c r="AB197" s="498"/>
      <c r="AC197" s="498"/>
      <c r="AD197" s="498"/>
      <c r="AE197" s="498"/>
      <c r="AF197" s="498"/>
      <c r="AG197" s="498"/>
      <c r="AH197" s="498"/>
      <c r="AI197" s="498"/>
      <c r="AJ197" s="498"/>
    </row>
    <row r="198" spans="2:36" ht="15" customHeight="1">
      <c r="C198" s="200" t="s">
        <v>175</v>
      </c>
      <c r="D198" s="201"/>
      <c r="E198" s="201"/>
      <c r="F198" s="201"/>
      <c r="G198" s="201"/>
      <c r="H198" s="201"/>
      <c r="I198" s="201"/>
      <c r="J198" s="201"/>
      <c r="K198" s="201"/>
      <c r="L198" s="202"/>
      <c r="M198" s="212" t="s">
        <v>176</v>
      </c>
      <c r="N198" s="201"/>
      <c r="O198" s="201"/>
      <c r="P198" s="201"/>
      <c r="Q198" s="201"/>
      <c r="R198" s="202"/>
      <c r="S198" s="212" t="s">
        <v>28</v>
      </c>
      <c r="T198" s="201"/>
      <c r="U198" s="201"/>
      <c r="V198" s="201"/>
      <c r="W198" s="202"/>
      <c r="X198" s="212" t="s">
        <v>177</v>
      </c>
      <c r="Y198" s="201"/>
      <c r="Z198" s="202"/>
      <c r="AA198" s="212" t="s">
        <v>178</v>
      </c>
      <c r="AB198" s="201"/>
      <c r="AC198" s="201"/>
      <c r="AD198" s="201"/>
      <c r="AE198" s="201"/>
      <c r="AF198" s="202"/>
      <c r="AG198" s="212" t="s">
        <v>179</v>
      </c>
      <c r="AH198" s="201"/>
      <c r="AI198" s="202"/>
      <c r="AJ198" s="500" t="s">
        <v>180</v>
      </c>
    </row>
    <row r="199" spans="2:36" ht="15" customHeight="1" thickBot="1">
      <c r="C199" s="499"/>
      <c r="D199" s="328"/>
      <c r="E199" s="328"/>
      <c r="F199" s="328"/>
      <c r="G199" s="328"/>
      <c r="H199" s="328"/>
      <c r="I199" s="328"/>
      <c r="J199" s="328"/>
      <c r="K199" s="328"/>
      <c r="L199" s="329"/>
      <c r="M199" s="327"/>
      <c r="N199" s="328"/>
      <c r="O199" s="328"/>
      <c r="P199" s="328"/>
      <c r="Q199" s="328"/>
      <c r="R199" s="329"/>
      <c r="S199" s="327"/>
      <c r="T199" s="328"/>
      <c r="U199" s="328"/>
      <c r="V199" s="328"/>
      <c r="W199" s="329"/>
      <c r="X199" s="327"/>
      <c r="Y199" s="328"/>
      <c r="Z199" s="329"/>
      <c r="AA199" s="327"/>
      <c r="AB199" s="328"/>
      <c r="AC199" s="328"/>
      <c r="AD199" s="328"/>
      <c r="AE199" s="328"/>
      <c r="AF199" s="329"/>
      <c r="AG199" s="327"/>
      <c r="AH199" s="328"/>
      <c r="AI199" s="329"/>
      <c r="AJ199" s="501"/>
    </row>
    <row r="200" spans="2:36" ht="15" customHeight="1">
      <c r="B200" s="7"/>
      <c r="C200" s="466" t="str">
        <f>IF(AB142="Unemployed","Unemployed",IF(AB142="Fresh Graduate","Fresh Graduate",IF(AB142="Self-employed","Self-employed",IF(L142&lt;&gt;"",IF(L144&lt;&gt;"",L144,""),""))))</f>
        <v/>
      </c>
      <c r="D200" s="467"/>
      <c r="E200" s="467"/>
      <c r="F200" s="467"/>
      <c r="G200" s="467"/>
      <c r="H200" s="467"/>
      <c r="I200" s="467"/>
      <c r="J200" s="467"/>
      <c r="K200" s="467"/>
      <c r="L200" s="468"/>
      <c r="M200" s="479" t="str">
        <f>IF(AB142="Unemployed","",IF(AB142="Fresh Graduate","",IF(AB142="Self-employed","",IF(L142&lt;&gt;"",IF(L146&lt;&gt;"",L146,""),""))))</f>
        <v/>
      </c>
      <c r="N200" s="467"/>
      <c r="O200" s="467"/>
      <c r="P200" s="467"/>
      <c r="Q200" s="467"/>
      <c r="R200" s="468"/>
      <c r="S200" s="479" t="str">
        <f>IF(AB142="Unemployed","",IF(AB142="Fresh Graduate","",IF(AB142="Self-employed","",IF(L142&lt;&gt;"",IF(L148&lt;&gt;"",L148,""),""))))</f>
        <v/>
      </c>
      <c r="T200" s="467"/>
      <c r="U200" s="467"/>
      <c r="V200" s="467"/>
      <c r="W200" s="468"/>
      <c r="X200" s="482" t="str">
        <f>IF(COUNTIF(AE202,""),"",IF(COUNTIF(AE200,""),"",IF(INDEX(List!$D$2:$E$13,MATCH(AC202,List!$D$2:$D$13,0),2)=12,IF(INDEX(List!$D$2:$E$13,MATCH(AC200,List!$D$2:$D$13,0),2)=1,AE202-AE200+1,IF(INDEX(List!$D$2:$E$13,MATCH(AC202,List!$D$2:$D$13,0),2)&gt;=(INDEX(List!$D$2:$E$13,MATCH(AC200,List!$D$2:$D$13,0),2)-1),AE202-AE200,AE202-AE200-1)),IF(INDEX(List!$D$2:$E$13,MATCH(AC202,List!$D$2:$D$13,0),2)&gt;=(INDEX(List!$D$2:$E$13,MATCH(AC200,List!$D$2:$D$13,0),2)-1),AE202-AE200,AE202-AE200-1))&amp;IF(IF(COUNTIF(AE202,""),"",IF(COUNTIF(AE200,""),"",IF(INDEX(List!$D$2:$E$13,MATCH(AC202,List!$D$2:$D$13,0),2)=12,IF(INDEX(List!$D$2:$E$13,MATCH(AC200,List!$D$2:$D$13,0),2)=1,AE202-AE200+1,IF(INDEX(List!$D$2:$E$13,MATCH(AC202,List!$D$2:$D$13,0),2)&gt;=(INDEX(List!$D$2:$E$13,MATCH(AC200,List!$D$2:$D$13,0),2)-1),AE202-AE200,AE202-AE200-1)),IF(INDEX(List!$D$2:$E$13,MATCH(AC202,List!$D$2:$D$13,0),2)&gt;=(INDEX(List!$D$2:$E$13,MATCH(AC200,List!$D$2:$D$13,0),2)-1),AE202-AE200,AE202-AE200-1))))&lt;=1," year"," years ")))</f>
        <v/>
      </c>
      <c r="Y200" s="483"/>
      <c r="Z200" s="484"/>
      <c r="AA200" s="492" t="s">
        <v>81</v>
      </c>
      <c r="AB200" s="493"/>
      <c r="AC200" s="483">
        <f>$O$150</f>
        <v>0</v>
      </c>
      <c r="AD200" s="490" t="s">
        <v>82</v>
      </c>
      <c r="AE200" s="485">
        <f>$R$150</f>
        <v>0</v>
      </c>
      <c r="AF200" s="486"/>
      <c r="AG200" s="489"/>
      <c r="AH200" s="490"/>
      <c r="AI200" s="491"/>
      <c r="AJ200" s="463"/>
    </row>
    <row r="201" spans="2:36" ht="15" customHeight="1">
      <c r="C201" s="469"/>
      <c r="D201" s="470"/>
      <c r="E201" s="470"/>
      <c r="F201" s="470"/>
      <c r="G201" s="470"/>
      <c r="H201" s="470"/>
      <c r="I201" s="470"/>
      <c r="J201" s="470"/>
      <c r="K201" s="470"/>
      <c r="L201" s="471"/>
      <c r="M201" s="480"/>
      <c r="N201" s="470"/>
      <c r="O201" s="470"/>
      <c r="P201" s="470"/>
      <c r="Q201" s="470"/>
      <c r="R201" s="471"/>
      <c r="S201" s="480"/>
      <c r="T201" s="470"/>
      <c r="U201" s="470"/>
      <c r="V201" s="470"/>
      <c r="W201" s="471"/>
      <c r="X201" s="441"/>
      <c r="Y201" s="442"/>
      <c r="Z201" s="443"/>
      <c r="AA201" s="446"/>
      <c r="AB201" s="447"/>
      <c r="AC201" s="452"/>
      <c r="AD201" s="216"/>
      <c r="AE201" s="487"/>
      <c r="AF201" s="488"/>
      <c r="AG201" s="265"/>
      <c r="AH201" s="266"/>
      <c r="AI201" s="267"/>
      <c r="AJ201" s="464"/>
    </row>
    <row r="202" spans="2:36" ht="15" customHeight="1">
      <c r="C202" s="469"/>
      <c r="D202" s="470"/>
      <c r="E202" s="470"/>
      <c r="F202" s="470"/>
      <c r="G202" s="470"/>
      <c r="H202" s="470"/>
      <c r="I202" s="470"/>
      <c r="J202" s="470"/>
      <c r="K202" s="470"/>
      <c r="L202" s="471"/>
      <c r="M202" s="480"/>
      <c r="N202" s="470"/>
      <c r="O202" s="470"/>
      <c r="P202" s="470"/>
      <c r="Q202" s="470"/>
      <c r="R202" s="471"/>
      <c r="S202" s="480"/>
      <c r="T202" s="470"/>
      <c r="U202" s="470"/>
      <c r="V202" s="470"/>
      <c r="W202" s="471"/>
      <c r="X202" s="441" t="str">
        <f>IF(COUNTIF(AC202,""),"",IF(COUNTIF(AC200,""),"",IF(INDEX(List!$D$2:$E$13,MATCH(AC202,List!$D$2:$D$13,0),2)=12,IF(INDEX(List!$D$2:$E$13,MATCH(AC200,List!$D$2:$D$13,0),2)=1,0,IF(INDEX(List!$D$2:$E$13,MATCH(AC202,List!$D$2:$D$13,0),2)&gt;=(INDEX(List!$D$2:$E$13,MATCH(AC200,List!$D$2:$D$13,0),2)-1),INDEX(List!$D$2:$E$13,MATCH(AC202,List!$D$2:$D$13,0),2)-INDEX(List!$D$2:$E$13,MATCH(AC200,List!$D$2:$D$13,0),2)+1,12-INDEX(List!$D$2:$E$13,MATCH(AC200,List!$D$2:$D$13,0),2)+INDEX(List!$D$2:$E$13,MATCH(AC202,List!$D$2:$D$13,0),2)+1)),IF(INDEX(List!$D$2:$E$13,MATCH(AC202,List!$D$2:$D$13,0),2)&gt;=(INDEX(List!$D$2:$E$13,MATCH(AC200,List!$D$2:$D$13,0),2)-1),INDEX(List!$D$2:$E$13,MATCH(AC202,List!$D$2:$D$13,0),2)-INDEX(List!$D$2:$E$13,MATCH(AC200,List!$D$2:$D$13,0),2)+1,12-INDEX(List!$D$2:$E$13,MATCH(AC200,List!$D$2:$D$13,0),2)+INDEX(List!$D$2:$E$13,MATCH(AC202,List!$D$2:$D$13,0),2)+1))&amp;IF(IF(COUNTIF(INDEX(List!$D$2:$E$13,MATCH(AC202,List!$D$2:$D$13,0),2),""),"",IF(COUNTIF(INDEX(List!$D$2:$E$13,MATCH(AC200,List!$D$2:$D$13,0),2),""),"",IF(INDEX(List!$D$2:$E$13,MATCH(AC202,List!$D$2:$D$13,0),2)=12,IF(INDEX(List!$D$2:$E$13,MATCH(AC200,List!$D$2:$D$13,0),2)=1,0,IF(INDEX(List!$D$2:$E$13,MATCH(AC202,List!$D$2:$D$13,0),2)&gt;=(INDEX(List!$D$2:$E$13,MATCH(AC200,List!$D$2:$D$13,0),2)-1),INDEX(List!$D$2:$E$13,MATCH(AC202,List!$D$2:$D$13,0),2)-INDEX(List!$D$2:$E$13,MATCH(AC200,List!$D$2:$D$13,0),2)+1,12-INDEX(List!$D$2:$E$13,MATCH(AC200,List!$D$2:$D$13,0),2)+INDEX(List!$D$2:$E$13,MATCH(AC202,List!$D$2:$D$13,0),2)+1)),IF(INDEX(List!$D$2:$E$13,MATCH(AC202,List!$D$2:$D$13,0),2)&gt;=(INDEX(List!$D$2:$E$13,MATCH(AC200,List!$D$2:$D$13,0),2)-1),INDEX(List!$D$2:$E$13,MATCH(AC202,List!$D$2:$D$13,0),2)-INDEX(List!$D$2:$E$13,MATCH(AC200,List!$D$2:$D$13,0),2)+1,12-INDEX(List!$D$2:$E$13,MATCH(AC200,List!$D$2:$D$13,0),2)+INDEX(List!$D$2:$E$13,MATCH(AC202,List!$D$2:$D$13,0),2)+1))))&lt;=1," month"," months")))</f>
        <v/>
      </c>
      <c r="Y202" s="442"/>
      <c r="Z202" s="443"/>
      <c r="AA202" s="335" t="s">
        <v>181</v>
      </c>
      <c r="AB202" s="300"/>
      <c r="AC202" s="445"/>
      <c r="AD202" s="300" t="s">
        <v>82</v>
      </c>
      <c r="AE202" s="300"/>
      <c r="AF202" s="325"/>
      <c r="AG202" s="265"/>
      <c r="AH202" s="266"/>
      <c r="AI202" s="267"/>
      <c r="AJ202" s="464"/>
    </row>
    <row r="203" spans="2:36" ht="15" customHeight="1">
      <c r="C203" s="472"/>
      <c r="D203" s="473"/>
      <c r="E203" s="473"/>
      <c r="F203" s="473"/>
      <c r="G203" s="473"/>
      <c r="H203" s="473"/>
      <c r="I203" s="473"/>
      <c r="J203" s="473"/>
      <c r="K203" s="473"/>
      <c r="L203" s="474"/>
      <c r="M203" s="481"/>
      <c r="N203" s="473"/>
      <c r="O203" s="473"/>
      <c r="P203" s="473"/>
      <c r="Q203" s="473"/>
      <c r="R203" s="474"/>
      <c r="S203" s="481"/>
      <c r="T203" s="473"/>
      <c r="U203" s="473"/>
      <c r="V203" s="473"/>
      <c r="W203" s="474"/>
      <c r="X203" s="451"/>
      <c r="Y203" s="452"/>
      <c r="Z203" s="453"/>
      <c r="AA203" s="268"/>
      <c r="AB203" s="216"/>
      <c r="AC203" s="447"/>
      <c r="AD203" s="216"/>
      <c r="AE203" s="216"/>
      <c r="AF203" s="269"/>
      <c r="AG203" s="268"/>
      <c r="AH203" s="216"/>
      <c r="AI203" s="269"/>
      <c r="AJ203" s="465"/>
    </row>
    <row r="204" spans="2:36" ht="15" customHeight="1">
      <c r="C204" s="475"/>
      <c r="D204" s="277"/>
      <c r="E204" s="277"/>
      <c r="F204" s="277"/>
      <c r="G204" s="277"/>
      <c r="H204" s="277"/>
      <c r="I204" s="277"/>
      <c r="J204" s="277"/>
      <c r="K204" s="277"/>
      <c r="L204" s="278"/>
      <c r="M204" s="320"/>
      <c r="N204" s="320"/>
      <c r="O204" s="320"/>
      <c r="P204" s="320"/>
      <c r="Q204" s="320"/>
      <c r="R204" s="320"/>
      <c r="S204" s="320"/>
      <c r="T204" s="320"/>
      <c r="U204" s="320"/>
      <c r="V204" s="320"/>
      <c r="W204" s="320"/>
      <c r="X204" s="476" t="str">
        <f>IF(COUNTIF(AE206,""),"",IF(COUNTIF(AE204,""),"",IF(INDEX(List!$D$2:$E$13,MATCH(AC206,List!$D$2:$D$13,0),2)=12,IF(INDEX(List!$D$2:$E$13,MATCH(AC204,List!$D$2:$D$13,0),2)=1,AE206-AE204+1,IF(INDEX(List!$D$2:$E$13,MATCH(AC206,List!$D$2:$D$13,0),2)&gt;=(INDEX(List!$D$2:$E$13,MATCH(AC204,List!$D$2:$D$13,0),2)-1),AE206-AE204,AE206-AE204-1)),IF(INDEX(List!$D$2:$E$13,MATCH(AC206,List!$D$2:$D$13,0),2)&gt;=(INDEX(List!$D$2:$E$13,MATCH(AC204,List!$D$2:$D$13,0),2)-1),AE206-AE204,AE206-AE204-1))&amp;IF(IF(COUNTIF(AE206,""),"",IF(COUNTIF(AE204,""),"",IF(INDEX(List!$D$2:$E$13,MATCH(AC206,List!$D$2:$D$13,0),2)=12,IF(INDEX(List!$D$2:$E$13,MATCH(AC204,List!$D$2:$D$13,0),2)=1,AE206-AE204+1,IF(INDEX(List!$D$2:$E$13,MATCH(AC206,List!$D$2:$D$13,0),2)&gt;=(INDEX(List!$D$2:$E$13,MATCH(AC204,List!$D$2:$D$13,0),2)-1),AE206-AE204,AE206-AE204-1)),IF(INDEX(List!$D$2:$E$13,MATCH(AC206,List!$D$2:$D$13,0),2)&gt;=(INDEX(List!$D$2:$E$13,MATCH(AC204,List!$D$2:$D$13,0),2)-1),AE206-AE204,AE206-AE204-1))))&lt;=1," year"," years ")))</f>
        <v/>
      </c>
      <c r="Y204" s="477"/>
      <c r="Z204" s="478"/>
      <c r="AA204" s="444" t="s">
        <v>81</v>
      </c>
      <c r="AB204" s="445"/>
      <c r="AC204" s="445"/>
      <c r="AD204" s="300" t="s">
        <v>82</v>
      </c>
      <c r="AE204" s="300"/>
      <c r="AF204" s="325"/>
      <c r="AG204" s="448"/>
      <c r="AH204" s="448"/>
      <c r="AI204" s="448"/>
      <c r="AJ204" s="449"/>
    </row>
    <row r="205" spans="2:36" ht="15" customHeight="1">
      <c r="C205" s="436"/>
      <c r="D205" s="437"/>
      <c r="E205" s="437"/>
      <c r="F205" s="437"/>
      <c r="G205" s="437"/>
      <c r="H205" s="437"/>
      <c r="I205" s="437"/>
      <c r="J205" s="437"/>
      <c r="K205" s="437"/>
      <c r="L205" s="438"/>
      <c r="M205" s="320"/>
      <c r="N205" s="320"/>
      <c r="O205" s="320"/>
      <c r="P205" s="320"/>
      <c r="Q205" s="320"/>
      <c r="R205" s="320"/>
      <c r="S205" s="320"/>
      <c r="T205" s="320"/>
      <c r="U205" s="320"/>
      <c r="V205" s="320"/>
      <c r="W205" s="320"/>
      <c r="X205" s="441"/>
      <c r="Y205" s="442"/>
      <c r="Z205" s="443"/>
      <c r="AA205" s="446"/>
      <c r="AB205" s="447"/>
      <c r="AC205" s="447"/>
      <c r="AD205" s="216"/>
      <c r="AE205" s="216"/>
      <c r="AF205" s="269"/>
      <c r="AG205" s="448"/>
      <c r="AH205" s="448"/>
      <c r="AI205" s="448"/>
      <c r="AJ205" s="449"/>
    </row>
    <row r="206" spans="2:36" ht="15" customHeight="1">
      <c r="C206" s="436"/>
      <c r="D206" s="437"/>
      <c r="E206" s="437"/>
      <c r="F206" s="437"/>
      <c r="G206" s="437"/>
      <c r="H206" s="437"/>
      <c r="I206" s="437"/>
      <c r="J206" s="437"/>
      <c r="K206" s="437"/>
      <c r="L206" s="438"/>
      <c r="M206" s="320"/>
      <c r="N206" s="320"/>
      <c r="O206" s="320"/>
      <c r="P206" s="320"/>
      <c r="Q206" s="320"/>
      <c r="R206" s="320"/>
      <c r="S206" s="320"/>
      <c r="T206" s="320"/>
      <c r="U206" s="320"/>
      <c r="V206" s="320"/>
      <c r="W206" s="320"/>
      <c r="X206" s="441" t="str">
        <f>IF(COUNTIF(AC206,""),"",IF(COUNTIF(AC204,""),"",IF(INDEX(List!$D$2:$E$13,MATCH(AC206,List!$D$2:$D$13,0),2)=12,IF(INDEX(List!$D$2:$E$13,MATCH(AC204,List!$D$2:$D$13,0),2)=1,0,IF(INDEX(List!$D$2:$E$13,MATCH(AC206,List!$D$2:$D$13,0),2)&gt;=(INDEX(List!$D$2:$E$13,MATCH(AC204,List!$D$2:$D$13,0),2)-1),INDEX(List!$D$2:$E$13,MATCH(AC206,List!$D$2:$D$13,0),2)-INDEX(List!$D$2:$E$13,MATCH(AC204,List!$D$2:$D$13,0),2)+1,12-INDEX(List!$D$2:$E$13,MATCH(AC204,List!$D$2:$D$13,0),2)+INDEX(List!$D$2:$E$13,MATCH(AC206,List!$D$2:$D$13,0),2)+1)),IF(INDEX(List!$D$2:$E$13,MATCH(AC206,List!$D$2:$D$13,0),2)&gt;=(INDEX(List!$D$2:$E$13,MATCH(AC204,List!$D$2:$D$13,0),2)-1),INDEX(List!$D$2:$E$13,MATCH(AC206,List!$D$2:$D$13,0),2)-INDEX(List!$D$2:$E$13,MATCH(AC204,List!$D$2:$D$13,0),2)+1,12-INDEX(List!$D$2:$E$13,MATCH(AC204,List!$D$2:$D$13,0),2)+INDEX(List!$D$2:$E$13,MATCH(AC206,List!$D$2:$D$13,0),2)+1))&amp;IF(IF(COUNTIF(INDEX(List!$D$2:$E$13,MATCH(AC206,List!$D$2:$D$13,0),2),""),"",IF(COUNTIF(INDEX(List!$D$2:$E$13,MATCH(AC204,List!$D$2:$D$13,0),2),""),"",IF(INDEX(List!$D$2:$E$13,MATCH(AC206,List!$D$2:$D$13,0),2)=12,IF(INDEX(List!$D$2:$E$13,MATCH(AC204,List!$D$2:$D$13,0),2)=1,0,IF(INDEX(List!$D$2:$E$13,MATCH(AC206,List!$D$2:$D$13,0),2)&gt;=(INDEX(List!$D$2:$E$13,MATCH(AC204,List!$D$2:$D$13,0),2)-1),INDEX(List!$D$2:$E$13,MATCH(AC206,List!$D$2:$D$13,0),2)-INDEX(List!$D$2:$E$13,MATCH(AC204,List!$D$2:$D$13,0),2)+1,12-INDEX(List!$D$2:$E$13,MATCH(AC204,List!$D$2:$D$13,0),2)+INDEX(List!$D$2:$E$13,MATCH(AC206,List!$D$2:$D$13,0),2)+1)),IF(INDEX(List!$D$2:$E$13,MATCH(AC206,List!$D$2:$D$13,0),2)&gt;=(INDEX(List!$D$2:$E$13,MATCH(AC204,List!$D$2:$D$13,0),2)-1),INDEX(List!$D$2:$E$13,MATCH(AC206,List!$D$2:$D$13,0),2)-INDEX(List!$D$2:$E$13,MATCH(AC204,List!$D$2:$D$13,0),2)+1,12-INDEX(List!$D$2:$E$13,MATCH(AC204,List!$D$2:$D$13,0),2)+INDEX(List!$D$2:$E$13,MATCH(AC206,List!$D$2:$D$13,0),2)+1))))&lt;=1," month"," months")))</f>
        <v/>
      </c>
      <c r="Y206" s="442"/>
      <c r="Z206" s="443"/>
      <c r="AA206" s="265" t="s">
        <v>83</v>
      </c>
      <c r="AB206" s="266"/>
      <c r="AC206" s="454"/>
      <c r="AD206" s="266" t="s">
        <v>82</v>
      </c>
      <c r="AE206" s="266"/>
      <c r="AF206" s="267"/>
      <c r="AG206" s="448"/>
      <c r="AH206" s="448"/>
      <c r="AI206" s="448"/>
      <c r="AJ206" s="449"/>
    </row>
    <row r="207" spans="2:36" ht="15" customHeight="1">
      <c r="C207" s="461"/>
      <c r="D207" s="280"/>
      <c r="E207" s="280"/>
      <c r="F207" s="280"/>
      <c r="G207" s="280"/>
      <c r="H207" s="280"/>
      <c r="I207" s="280"/>
      <c r="J207" s="280"/>
      <c r="K207" s="280"/>
      <c r="L207" s="281"/>
      <c r="M207" s="320"/>
      <c r="N207" s="320"/>
      <c r="O207" s="320"/>
      <c r="P207" s="320"/>
      <c r="Q207" s="320"/>
      <c r="R207" s="320"/>
      <c r="S207" s="320"/>
      <c r="T207" s="320"/>
      <c r="U207" s="320"/>
      <c r="V207" s="320"/>
      <c r="W207" s="320"/>
      <c r="X207" s="451"/>
      <c r="Y207" s="452"/>
      <c r="Z207" s="453"/>
      <c r="AA207" s="268"/>
      <c r="AB207" s="216"/>
      <c r="AC207" s="447"/>
      <c r="AD207" s="216"/>
      <c r="AE207" s="216"/>
      <c r="AF207" s="269"/>
      <c r="AG207" s="448"/>
      <c r="AH207" s="448"/>
      <c r="AI207" s="448"/>
      <c r="AJ207" s="449"/>
    </row>
    <row r="208" spans="2:36" ht="15" customHeight="1">
      <c r="C208" s="435"/>
      <c r="D208" s="277"/>
      <c r="E208" s="277"/>
      <c r="F208" s="277"/>
      <c r="G208" s="277"/>
      <c r="H208" s="277"/>
      <c r="I208" s="277"/>
      <c r="J208" s="277"/>
      <c r="K208" s="277"/>
      <c r="L208" s="278"/>
      <c r="M208" s="320"/>
      <c r="N208" s="320"/>
      <c r="O208" s="320"/>
      <c r="P208" s="320"/>
      <c r="Q208" s="320"/>
      <c r="R208" s="320"/>
      <c r="S208" s="320"/>
      <c r="T208" s="320"/>
      <c r="U208" s="320"/>
      <c r="V208" s="320"/>
      <c r="W208" s="320"/>
      <c r="X208" s="441" t="str">
        <f>IF(COUNTIF(AE210,""),"",IF(COUNTIF(AE208,""),"",IF(INDEX(List!$D$2:$E$13,MATCH(AC210,List!$D$2:$D$13,0),2)=12,IF(INDEX(List!$D$2:$E$13,MATCH(AC208,List!$D$2:$D$13,0),2)=1,AE210-AE208+1,IF(INDEX(List!$D$2:$E$13,MATCH(AC210,List!$D$2:$D$13,0),2)&gt;=(INDEX(List!$D$2:$E$13,MATCH(AC208,List!$D$2:$D$13,0),2)-1),AE210-AE208,AE210-AE208-1)),IF(INDEX(List!$D$2:$E$13,MATCH(AC210,List!$D$2:$D$13,0),2)&gt;=(INDEX(List!$D$2:$E$13,MATCH(AC208,List!$D$2:$D$13,0),2)-1),AE210-AE208,AE210-AE208-1))&amp;IF(IF(COUNTIF(AE210,""),"",IF(COUNTIF(AE208,""),"",IF(INDEX(List!$D$2:$E$13,MATCH(AC210,List!$D$2:$D$13,0),2)=12,IF(INDEX(List!$D$2:$E$13,MATCH(AC208,List!$D$2:$D$13,0),2)=1,AE210-AE208+1,IF(INDEX(List!$D$2:$E$13,MATCH(AC210,List!$D$2:$D$13,0),2)&gt;=(INDEX(List!$D$2:$E$13,MATCH(AC208,List!$D$2:$D$13,0),2)-1),AE210-AE208,AE210-AE208-1)),IF(INDEX(List!$D$2:$E$13,MATCH(AC210,List!$D$2:$D$13,0),2)&gt;=(INDEX(List!$D$2:$E$13,MATCH(AC208,List!$D$2:$D$13,0),2)-1),AE210-AE208,AE210-AE208-1))))&lt;=1," year"," years ")))</f>
        <v/>
      </c>
      <c r="Y208" s="442"/>
      <c r="Z208" s="443"/>
      <c r="AA208" s="444" t="s">
        <v>81</v>
      </c>
      <c r="AB208" s="445"/>
      <c r="AC208" s="445"/>
      <c r="AD208" s="300" t="s">
        <v>82</v>
      </c>
      <c r="AE208" s="300"/>
      <c r="AF208" s="325"/>
      <c r="AG208" s="448"/>
      <c r="AH208" s="448"/>
      <c r="AI208" s="448"/>
      <c r="AJ208" s="449"/>
    </row>
    <row r="209" spans="3:36" ht="15" customHeight="1">
      <c r="C209" s="436"/>
      <c r="D209" s="437"/>
      <c r="E209" s="437"/>
      <c r="F209" s="437"/>
      <c r="G209" s="437"/>
      <c r="H209" s="437"/>
      <c r="I209" s="437"/>
      <c r="J209" s="437"/>
      <c r="K209" s="437"/>
      <c r="L209" s="438"/>
      <c r="M209" s="320"/>
      <c r="N209" s="320"/>
      <c r="O209" s="320"/>
      <c r="P209" s="320"/>
      <c r="Q209" s="320"/>
      <c r="R209" s="320"/>
      <c r="S209" s="320"/>
      <c r="T209" s="320"/>
      <c r="U209" s="320"/>
      <c r="V209" s="320"/>
      <c r="W209" s="320"/>
      <c r="X209" s="441"/>
      <c r="Y209" s="442"/>
      <c r="Z209" s="443"/>
      <c r="AA209" s="446"/>
      <c r="AB209" s="447"/>
      <c r="AC209" s="447"/>
      <c r="AD209" s="216"/>
      <c r="AE209" s="216"/>
      <c r="AF209" s="269"/>
      <c r="AG209" s="448"/>
      <c r="AH209" s="448"/>
      <c r="AI209" s="448"/>
      <c r="AJ209" s="449"/>
    </row>
    <row r="210" spans="3:36" ht="15" customHeight="1">
      <c r="C210" s="436"/>
      <c r="D210" s="437"/>
      <c r="E210" s="437"/>
      <c r="F210" s="437"/>
      <c r="G210" s="437"/>
      <c r="H210" s="437"/>
      <c r="I210" s="437"/>
      <c r="J210" s="437"/>
      <c r="K210" s="437"/>
      <c r="L210" s="438"/>
      <c r="M210" s="320"/>
      <c r="N210" s="320"/>
      <c r="O210" s="320"/>
      <c r="P210" s="320"/>
      <c r="Q210" s="320"/>
      <c r="R210" s="320"/>
      <c r="S210" s="320"/>
      <c r="T210" s="320"/>
      <c r="U210" s="320"/>
      <c r="V210" s="320"/>
      <c r="W210" s="320"/>
      <c r="X210" s="441" t="str">
        <f>IF(COUNTIF(AC210,""),"",IF(COUNTIF(AC208,""),"",IF(INDEX(List!$D$2:$E$13,MATCH(AC210,List!$D$2:$D$13,0),2)=12,IF(INDEX(List!$D$2:$E$13,MATCH(AC208,List!$D$2:$D$13,0),2)=1,0,IF(INDEX(List!$D$2:$E$13,MATCH(AC210,List!$D$2:$D$13,0),2)&gt;=(INDEX(List!$D$2:$E$13,MATCH(AC208,List!$D$2:$D$13,0),2)-1),INDEX(List!$D$2:$E$13,MATCH(AC210,List!$D$2:$D$13,0),2)-INDEX(List!$D$2:$E$13,MATCH(AC208,List!$D$2:$D$13,0),2)+1,12-INDEX(List!$D$2:$E$13,MATCH(AC208,List!$D$2:$D$13,0),2)+INDEX(List!$D$2:$E$13,MATCH(AC210,List!$D$2:$D$13,0),2)+1)),IF(INDEX(List!$D$2:$E$13,MATCH(AC210,List!$D$2:$D$13,0),2)&gt;=(INDEX(List!$D$2:$E$13,MATCH(AC208,List!$D$2:$D$13,0),2)-1),INDEX(List!$D$2:$E$13,MATCH(AC210,List!$D$2:$D$13,0),2)-INDEX(List!$D$2:$E$13,MATCH(AC208,List!$D$2:$D$13,0),2)+1,12-INDEX(List!$D$2:$E$13,MATCH(AC208,List!$D$2:$D$13,0),2)+INDEX(List!$D$2:$E$13,MATCH(AC210,List!$D$2:$D$13,0),2)+1))&amp;IF(IF(COUNTIF(INDEX(List!$D$2:$E$13,MATCH(AC210,List!$D$2:$D$13,0),2),""),"",IF(COUNTIF(INDEX(List!$D$2:$E$13,MATCH(AC208,List!$D$2:$D$13,0),2),""),"",IF(INDEX(List!$D$2:$E$13,MATCH(AC210,List!$D$2:$D$13,0),2)=12,IF(INDEX(List!$D$2:$E$13,MATCH(AC208,List!$D$2:$D$13,0),2)=1,0,IF(INDEX(List!$D$2:$E$13,MATCH(AC210,List!$D$2:$D$13,0),2)&gt;=(INDEX(List!$D$2:$E$13,MATCH(AC208,List!$D$2:$D$13,0),2)-1),INDEX(List!$D$2:$E$13,MATCH(AC210,List!$D$2:$D$13,0),2)-INDEX(List!$D$2:$E$13,MATCH(AC208,List!$D$2:$D$13,0),2)+1,12-INDEX(List!$D$2:$E$13,MATCH(AC208,List!$D$2:$D$13,0),2)+INDEX(List!$D$2:$E$13,MATCH(AC210,List!$D$2:$D$13,0),2)+1)),IF(INDEX(List!$D$2:$E$13,MATCH(AC210,List!$D$2:$D$13,0),2)&gt;=(INDEX(List!$D$2:$E$13,MATCH(AC208,List!$D$2:$D$13,0),2)-1),INDEX(List!$D$2:$E$13,MATCH(AC210,List!$D$2:$D$13,0),2)-INDEX(List!$D$2:$E$13,MATCH(AC208,List!$D$2:$D$13,0),2)+1,12-INDEX(List!$D$2:$E$13,MATCH(AC208,List!$D$2:$D$13,0),2)+INDEX(List!$D$2:$E$13,MATCH(AC210,List!$D$2:$D$13,0),2)+1))))&lt;=1," month"," months")))</f>
        <v/>
      </c>
      <c r="Y210" s="442"/>
      <c r="Z210" s="443"/>
      <c r="AA210" s="265" t="s">
        <v>83</v>
      </c>
      <c r="AB210" s="266"/>
      <c r="AC210" s="454"/>
      <c r="AD210" s="266" t="s">
        <v>82</v>
      </c>
      <c r="AE210" s="266"/>
      <c r="AF210" s="267"/>
      <c r="AG210" s="448"/>
      <c r="AH210" s="448"/>
      <c r="AI210" s="448"/>
      <c r="AJ210" s="449"/>
    </row>
    <row r="211" spans="3:36" ht="15" customHeight="1">
      <c r="C211" s="461"/>
      <c r="D211" s="280"/>
      <c r="E211" s="280"/>
      <c r="F211" s="280"/>
      <c r="G211" s="280"/>
      <c r="H211" s="280"/>
      <c r="I211" s="280"/>
      <c r="J211" s="280"/>
      <c r="K211" s="280"/>
      <c r="L211" s="281"/>
      <c r="M211" s="320"/>
      <c r="N211" s="320"/>
      <c r="O211" s="320"/>
      <c r="P211" s="320"/>
      <c r="Q211" s="320"/>
      <c r="R211" s="320"/>
      <c r="S211" s="320"/>
      <c r="T211" s="320"/>
      <c r="U211" s="320"/>
      <c r="V211" s="320"/>
      <c r="W211" s="320"/>
      <c r="X211" s="451"/>
      <c r="Y211" s="452"/>
      <c r="Z211" s="453"/>
      <c r="AA211" s="268"/>
      <c r="AB211" s="216"/>
      <c r="AC211" s="447"/>
      <c r="AD211" s="216"/>
      <c r="AE211" s="216"/>
      <c r="AF211" s="269"/>
      <c r="AG211" s="448"/>
      <c r="AH211" s="448"/>
      <c r="AI211" s="448"/>
      <c r="AJ211" s="449"/>
    </row>
    <row r="212" spans="3:36" ht="15" customHeight="1">
      <c r="C212" s="435"/>
      <c r="D212" s="277"/>
      <c r="E212" s="277"/>
      <c r="F212" s="277"/>
      <c r="G212" s="277"/>
      <c r="H212" s="277"/>
      <c r="I212" s="277"/>
      <c r="J212" s="277"/>
      <c r="K212" s="277"/>
      <c r="L212" s="278"/>
      <c r="M212" s="320"/>
      <c r="N212" s="320"/>
      <c r="O212" s="320"/>
      <c r="P212" s="320"/>
      <c r="Q212" s="320"/>
      <c r="R212" s="320"/>
      <c r="S212" s="320"/>
      <c r="T212" s="320"/>
      <c r="U212" s="320"/>
      <c r="V212" s="320"/>
      <c r="W212" s="320"/>
      <c r="X212" s="441" t="str">
        <f>IF(COUNTIF(AE214,""),"",IF(COUNTIF(AE212,""),"",IF(INDEX(List!$D$2:$E$13,MATCH(AC214,List!$D$2:$D$13,0),2)=12,IF(INDEX(List!$D$2:$E$13,MATCH(AC212,List!$D$2:$D$13,0),2)=1,AE214-AE212+1,IF(INDEX(List!$D$2:$E$13,MATCH(AC214,List!$D$2:$D$13,0),2)&gt;=(INDEX(List!$D$2:$E$13,MATCH(AC212,List!$D$2:$D$13,0),2)-1),AE214-AE212,AE214-AE212-1)),IF(INDEX(List!$D$2:$E$13,MATCH(AC214,List!$D$2:$D$13,0),2)&gt;=(INDEX(List!$D$2:$E$13,MATCH(AC212,List!$D$2:$D$13,0),2)-1),AE214-AE212,AE214-AE212-1))&amp;IF(IF(COUNTIF(AE214,""),"",IF(COUNTIF(AE212,""),"",IF(INDEX(List!$D$2:$E$13,MATCH(AC214,List!$D$2:$D$13,0),2)=12,IF(INDEX(List!$D$2:$E$13,MATCH(AC212,List!$D$2:$D$13,0),2)=1,AE214-AE212+1,IF(INDEX(List!$D$2:$E$13,MATCH(AC214,List!$D$2:$D$13,0),2)&gt;=(INDEX(List!$D$2:$E$13,MATCH(AC212,List!$D$2:$D$13,0),2)-1),AE214-AE212,AE214-AE212-1)),IF(INDEX(List!$D$2:$E$13,MATCH(AC214,List!$D$2:$D$13,0),2)&gt;=(INDEX(List!$D$2:$E$13,MATCH(AC212,List!$D$2:$D$13,0),2)-1),AE214-AE212,AE214-AE212-1))))&lt;=1," year"," years ")))</f>
        <v/>
      </c>
      <c r="Y212" s="442"/>
      <c r="Z212" s="443"/>
      <c r="AA212" s="444" t="s">
        <v>81</v>
      </c>
      <c r="AB212" s="445"/>
      <c r="AC212" s="445"/>
      <c r="AD212" s="300" t="s">
        <v>82</v>
      </c>
      <c r="AE212" s="300"/>
      <c r="AF212" s="325"/>
      <c r="AG212" s="448"/>
      <c r="AH212" s="448"/>
      <c r="AI212" s="448"/>
      <c r="AJ212" s="449"/>
    </row>
    <row r="213" spans="3:36" ht="15" customHeight="1">
      <c r="C213" s="436"/>
      <c r="D213" s="437"/>
      <c r="E213" s="437"/>
      <c r="F213" s="437"/>
      <c r="G213" s="437"/>
      <c r="H213" s="437"/>
      <c r="I213" s="437"/>
      <c r="J213" s="437"/>
      <c r="K213" s="437"/>
      <c r="L213" s="438"/>
      <c r="M213" s="320"/>
      <c r="N213" s="320"/>
      <c r="O213" s="320"/>
      <c r="P213" s="320"/>
      <c r="Q213" s="320"/>
      <c r="R213" s="320"/>
      <c r="S213" s="320"/>
      <c r="T213" s="320"/>
      <c r="U213" s="320"/>
      <c r="V213" s="320"/>
      <c r="W213" s="320"/>
      <c r="X213" s="441"/>
      <c r="Y213" s="442"/>
      <c r="Z213" s="443"/>
      <c r="AA213" s="446"/>
      <c r="AB213" s="447"/>
      <c r="AC213" s="447"/>
      <c r="AD213" s="216"/>
      <c r="AE213" s="216"/>
      <c r="AF213" s="269"/>
      <c r="AG213" s="448"/>
      <c r="AH213" s="448"/>
      <c r="AI213" s="448"/>
      <c r="AJ213" s="449"/>
    </row>
    <row r="214" spans="3:36" ht="15" customHeight="1">
      <c r="C214" s="436"/>
      <c r="D214" s="437"/>
      <c r="E214" s="437"/>
      <c r="F214" s="437"/>
      <c r="G214" s="437"/>
      <c r="H214" s="437"/>
      <c r="I214" s="437"/>
      <c r="J214" s="437"/>
      <c r="K214" s="437"/>
      <c r="L214" s="438"/>
      <c r="M214" s="320"/>
      <c r="N214" s="320"/>
      <c r="O214" s="320"/>
      <c r="P214" s="320"/>
      <c r="Q214" s="320"/>
      <c r="R214" s="320"/>
      <c r="S214" s="320"/>
      <c r="T214" s="320"/>
      <c r="U214" s="320"/>
      <c r="V214" s="320"/>
      <c r="W214" s="320"/>
      <c r="X214" s="441" t="str">
        <f>IF(COUNTIF(AC214,""),"",IF(COUNTIF(AC212,""),"",IF(INDEX(List!$D$2:$E$13,MATCH(AC214,List!$D$2:$D$13,0),2)=12,IF(INDEX(List!$D$2:$E$13,MATCH(AC212,List!$D$2:$D$13,0),2)=1,0,IF(INDEX(List!$D$2:$E$13,MATCH(AC214,List!$D$2:$D$13,0),2)&gt;=(INDEX(List!$D$2:$E$13,MATCH(AC212,List!$D$2:$D$13,0),2)-1),INDEX(List!$D$2:$E$13,MATCH(AC214,List!$D$2:$D$13,0),2)-INDEX(List!$D$2:$E$13,MATCH(AC212,List!$D$2:$D$13,0),2)+1,12-INDEX(List!$D$2:$E$13,MATCH(AC212,List!$D$2:$D$13,0),2)+INDEX(List!$D$2:$E$13,MATCH(AC214,List!$D$2:$D$13,0),2)+1)),IF(INDEX(List!$D$2:$E$13,MATCH(AC214,List!$D$2:$D$13,0),2)&gt;=(INDEX(List!$D$2:$E$13,MATCH(AC212,List!$D$2:$D$13,0),2)-1),INDEX(List!$D$2:$E$13,MATCH(AC214,List!$D$2:$D$13,0),2)-INDEX(List!$D$2:$E$13,MATCH(AC212,List!$D$2:$D$13,0),2)+1,12-INDEX(List!$D$2:$E$13,MATCH(AC212,List!$D$2:$D$13,0),2)+INDEX(List!$D$2:$E$13,MATCH(AC214,List!$D$2:$D$13,0),2)+1))&amp;IF(IF(COUNTIF(INDEX(List!$D$2:$E$13,MATCH(AC214,List!$D$2:$D$13,0),2),""),"",IF(COUNTIF(INDEX(List!$D$2:$E$13,MATCH(AC212,List!$D$2:$D$13,0),2),""),"",IF(INDEX(List!$D$2:$E$13,MATCH(AC214,List!$D$2:$D$13,0),2)=12,IF(INDEX(List!$D$2:$E$13,MATCH(AC212,List!$D$2:$D$13,0),2)=1,0,IF(INDEX(List!$D$2:$E$13,MATCH(AC214,List!$D$2:$D$13,0),2)&gt;=(INDEX(List!$D$2:$E$13,MATCH(AC212,List!$D$2:$D$13,0),2)-1),INDEX(List!$D$2:$E$13,MATCH(AC214,List!$D$2:$D$13,0),2)-INDEX(List!$D$2:$E$13,MATCH(AC212,List!$D$2:$D$13,0),2)+1,12-INDEX(List!$D$2:$E$13,MATCH(AC212,List!$D$2:$D$13,0),2)+INDEX(List!$D$2:$E$13,MATCH(AC214,List!$D$2:$D$13,0),2)+1)),IF(INDEX(List!$D$2:$E$13,MATCH(AC214,List!$D$2:$D$13,0),2)&gt;=(INDEX(List!$D$2:$E$13,MATCH(AC212,List!$D$2:$D$13,0),2)-1),INDEX(List!$D$2:$E$13,MATCH(AC214,List!$D$2:$D$13,0),2)-INDEX(List!$D$2:$E$13,MATCH(AC212,List!$D$2:$D$13,0),2)+1,12-INDEX(List!$D$2:$E$13,MATCH(AC212,List!$D$2:$D$13,0),2)+INDEX(List!$D$2:$E$13,MATCH(AC214,List!$D$2:$D$13,0),2)+1))))&lt;=1," month"," months")))</f>
        <v/>
      </c>
      <c r="Y214" s="442"/>
      <c r="Z214" s="443"/>
      <c r="AA214" s="265" t="s">
        <v>83</v>
      </c>
      <c r="AB214" s="266"/>
      <c r="AC214" s="454"/>
      <c r="AD214" s="266" t="s">
        <v>82</v>
      </c>
      <c r="AE214" s="266"/>
      <c r="AF214" s="267"/>
      <c r="AG214" s="448"/>
      <c r="AH214" s="448"/>
      <c r="AI214" s="448"/>
      <c r="AJ214" s="449"/>
    </row>
    <row r="215" spans="3:36" ht="15" customHeight="1">
      <c r="C215" s="461"/>
      <c r="D215" s="280"/>
      <c r="E215" s="280"/>
      <c r="F215" s="280"/>
      <c r="G215" s="280"/>
      <c r="H215" s="280"/>
      <c r="I215" s="280"/>
      <c r="J215" s="280"/>
      <c r="K215" s="280"/>
      <c r="L215" s="281"/>
      <c r="M215" s="320"/>
      <c r="N215" s="320"/>
      <c r="O215" s="320"/>
      <c r="P215" s="320"/>
      <c r="Q215" s="320"/>
      <c r="R215" s="320"/>
      <c r="S215" s="320"/>
      <c r="T215" s="320"/>
      <c r="U215" s="320"/>
      <c r="V215" s="320"/>
      <c r="W215" s="320"/>
      <c r="X215" s="451"/>
      <c r="Y215" s="452"/>
      <c r="Z215" s="453"/>
      <c r="AA215" s="268"/>
      <c r="AB215" s="216"/>
      <c r="AC215" s="447"/>
      <c r="AD215" s="216"/>
      <c r="AE215" s="216"/>
      <c r="AF215" s="269"/>
      <c r="AG215" s="448"/>
      <c r="AH215" s="448"/>
      <c r="AI215" s="448"/>
      <c r="AJ215" s="449"/>
    </row>
    <row r="216" spans="3:36" ht="15" customHeight="1">
      <c r="C216" s="435"/>
      <c r="D216" s="277"/>
      <c r="E216" s="277"/>
      <c r="F216" s="277"/>
      <c r="G216" s="277"/>
      <c r="H216" s="277"/>
      <c r="I216" s="277"/>
      <c r="J216" s="277"/>
      <c r="K216" s="277"/>
      <c r="L216" s="278"/>
      <c r="M216" s="320"/>
      <c r="N216" s="320"/>
      <c r="O216" s="320"/>
      <c r="P216" s="320"/>
      <c r="Q216" s="320"/>
      <c r="R216" s="320"/>
      <c r="S216" s="320"/>
      <c r="T216" s="320"/>
      <c r="U216" s="320"/>
      <c r="V216" s="320"/>
      <c r="W216" s="320"/>
      <c r="X216" s="441" t="str">
        <f>IF(COUNTIF(AE218,""),"",IF(COUNTIF(AE216,""),"",IF(INDEX(List!$D$2:$E$13,MATCH(AC218,List!$D$2:$D$13,0),2)=12,IF(INDEX(List!$D$2:$E$13,MATCH(AC216,List!$D$2:$D$13,0),2)=1,AE218-AE216+1,IF(INDEX(List!$D$2:$E$13,MATCH(AC218,List!$D$2:$D$13,0),2)&gt;=(INDEX(List!$D$2:$E$13,MATCH(AC216,List!$D$2:$D$13,0),2)-1),AE218-AE216,AE218-AE216-1)),IF(INDEX(List!$D$2:$E$13,MATCH(AC218,List!$D$2:$D$13,0),2)&gt;=(INDEX(List!$D$2:$E$13,MATCH(AC216,List!$D$2:$D$13,0),2)-1),AE218-AE216,AE218-AE216-1))&amp;IF(IF(COUNTIF(AE218,""),"",IF(COUNTIF(AE216,""),"",IF(INDEX(List!$D$2:$E$13,MATCH(AC218,List!$D$2:$D$13,0),2)=12,IF(INDEX(List!$D$2:$E$13,MATCH(AC216,List!$D$2:$D$13,0),2)=1,AE218-AE216+1,IF(INDEX(List!$D$2:$E$13,MATCH(AC218,List!$D$2:$D$13,0),2)&gt;=(INDEX(List!$D$2:$E$13,MATCH(AC216,List!$D$2:$D$13,0),2)-1),AE218-AE216,AE218-AE216-1)),IF(INDEX(List!$D$2:$E$13,MATCH(AC218,List!$D$2:$D$13,0),2)&gt;=(INDEX(List!$D$2:$E$13,MATCH(AC216,List!$D$2:$D$13,0),2)-1),AE218-AE216,AE218-AE216-1))))&lt;=1," year"," years ")))</f>
        <v/>
      </c>
      <c r="Y216" s="442"/>
      <c r="Z216" s="443"/>
      <c r="AA216" s="444" t="s">
        <v>81</v>
      </c>
      <c r="AB216" s="445"/>
      <c r="AC216" s="445"/>
      <c r="AD216" s="300" t="s">
        <v>82</v>
      </c>
      <c r="AE216" s="300"/>
      <c r="AF216" s="325"/>
      <c r="AG216" s="448"/>
      <c r="AH216" s="448"/>
      <c r="AI216" s="448"/>
      <c r="AJ216" s="449"/>
    </row>
    <row r="217" spans="3:36" ht="15" customHeight="1">
      <c r="C217" s="436"/>
      <c r="D217" s="437"/>
      <c r="E217" s="437"/>
      <c r="F217" s="437"/>
      <c r="G217" s="437"/>
      <c r="H217" s="437"/>
      <c r="I217" s="437"/>
      <c r="J217" s="437"/>
      <c r="K217" s="437"/>
      <c r="L217" s="438"/>
      <c r="M217" s="320"/>
      <c r="N217" s="320"/>
      <c r="O217" s="320"/>
      <c r="P217" s="320"/>
      <c r="Q217" s="320"/>
      <c r="R217" s="320"/>
      <c r="S217" s="320"/>
      <c r="T217" s="320"/>
      <c r="U217" s="320"/>
      <c r="V217" s="320"/>
      <c r="W217" s="320"/>
      <c r="X217" s="441"/>
      <c r="Y217" s="442"/>
      <c r="Z217" s="443"/>
      <c r="AA217" s="446"/>
      <c r="AB217" s="447"/>
      <c r="AC217" s="447"/>
      <c r="AD217" s="216"/>
      <c r="AE217" s="216"/>
      <c r="AF217" s="269"/>
      <c r="AG217" s="448"/>
      <c r="AH217" s="448"/>
      <c r="AI217" s="448"/>
      <c r="AJ217" s="449"/>
    </row>
    <row r="218" spans="3:36" ht="15" customHeight="1">
      <c r="C218" s="436"/>
      <c r="D218" s="437"/>
      <c r="E218" s="437"/>
      <c r="F218" s="437"/>
      <c r="G218" s="437"/>
      <c r="H218" s="437"/>
      <c r="I218" s="437"/>
      <c r="J218" s="437"/>
      <c r="K218" s="437"/>
      <c r="L218" s="438"/>
      <c r="M218" s="320"/>
      <c r="N218" s="320"/>
      <c r="O218" s="320"/>
      <c r="P218" s="320"/>
      <c r="Q218" s="320"/>
      <c r="R218" s="320"/>
      <c r="S218" s="320"/>
      <c r="T218" s="320"/>
      <c r="U218" s="320"/>
      <c r="V218" s="320"/>
      <c r="W218" s="320"/>
      <c r="X218" s="441" t="str">
        <f>IF(COUNTIF(AC218,""),"",IF(COUNTIF(AC216,""),"",IF(INDEX(List!$D$2:$E$13,MATCH(AC218,List!$D$2:$D$13,0),2)=12,IF(INDEX(List!$D$2:$E$13,MATCH(AC216,List!$D$2:$D$13,0),2)=1,0,IF(INDEX(List!$D$2:$E$13,MATCH(AC218,List!$D$2:$D$13,0),2)&gt;=(INDEX(List!$D$2:$E$13,MATCH(AC216,List!$D$2:$D$13,0),2)-1),INDEX(List!$D$2:$E$13,MATCH(AC218,List!$D$2:$D$13,0),2)-INDEX(List!$D$2:$E$13,MATCH(AC216,List!$D$2:$D$13,0),2)+1,12-INDEX(List!$D$2:$E$13,MATCH(AC216,List!$D$2:$D$13,0),2)+INDEX(List!$D$2:$E$13,MATCH(AC218,List!$D$2:$D$13,0),2)+1)),IF(INDEX(List!$D$2:$E$13,MATCH(AC218,List!$D$2:$D$13,0),2)&gt;=(INDEX(List!$D$2:$E$13,MATCH(AC216,List!$D$2:$D$13,0),2)-1),INDEX(List!$D$2:$E$13,MATCH(AC218,List!$D$2:$D$13,0),2)-INDEX(List!$D$2:$E$13,MATCH(AC216,List!$D$2:$D$13,0),2)+1,12-INDEX(List!$D$2:$E$13,MATCH(AC216,List!$D$2:$D$13,0),2)+INDEX(List!$D$2:$E$13,MATCH(AC218,List!$D$2:$D$13,0),2)+1))&amp;IF(IF(COUNTIF(INDEX(List!$D$2:$E$13,MATCH(AC218,List!$D$2:$D$13,0),2),""),"",IF(COUNTIF(INDEX(List!$D$2:$E$13,MATCH(AC216,List!$D$2:$D$13,0),2),""),"",IF(INDEX(List!$D$2:$E$13,MATCH(AC218,List!$D$2:$D$13,0),2)=12,IF(INDEX(List!$D$2:$E$13,MATCH(AC216,List!$D$2:$D$13,0),2)=1,0,IF(INDEX(List!$D$2:$E$13,MATCH(AC218,List!$D$2:$D$13,0),2)&gt;=(INDEX(List!$D$2:$E$13,MATCH(AC216,List!$D$2:$D$13,0),2)-1),INDEX(List!$D$2:$E$13,MATCH(AC218,List!$D$2:$D$13,0),2)-INDEX(List!$D$2:$E$13,MATCH(AC216,List!$D$2:$D$13,0),2)+1,12-INDEX(List!$D$2:$E$13,MATCH(AC216,List!$D$2:$D$13,0),2)+INDEX(List!$D$2:$E$13,MATCH(AC218,List!$D$2:$D$13,0),2)+1)),IF(INDEX(List!$D$2:$E$13,MATCH(AC218,List!$D$2:$D$13,0),2)&gt;=(INDEX(List!$D$2:$E$13,MATCH(AC216,List!$D$2:$D$13,0),2)-1),INDEX(List!$D$2:$E$13,MATCH(AC218,List!$D$2:$D$13,0),2)-INDEX(List!$D$2:$E$13,MATCH(AC216,List!$D$2:$D$13,0),2)+1,12-INDEX(List!$D$2:$E$13,MATCH(AC216,List!$D$2:$D$13,0),2)+INDEX(List!$D$2:$E$13,MATCH(AC218,List!$D$2:$D$13,0),2)+1))))&lt;=1," month"," months")))</f>
        <v/>
      </c>
      <c r="Y218" s="442"/>
      <c r="Z218" s="443"/>
      <c r="AA218" s="265" t="s">
        <v>83</v>
      </c>
      <c r="AB218" s="266"/>
      <c r="AC218" s="454"/>
      <c r="AD218" s="266" t="s">
        <v>82</v>
      </c>
      <c r="AE218" s="266"/>
      <c r="AF218" s="267"/>
      <c r="AG218" s="448"/>
      <c r="AH218" s="448"/>
      <c r="AI218" s="448"/>
      <c r="AJ218" s="449"/>
    </row>
    <row r="219" spans="3:36" ht="15" customHeight="1">
      <c r="C219" s="461"/>
      <c r="D219" s="280"/>
      <c r="E219" s="280"/>
      <c r="F219" s="280"/>
      <c r="G219" s="280"/>
      <c r="H219" s="280"/>
      <c r="I219" s="280"/>
      <c r="J219" s="280"/>
      <c r="K219" s="280"/>
      <c r="L219" s="281"/>
      <c r="M219" s="320"/>
      <c r="N219" s="320"/>
      <c r="O219" s="320"/>
      <c r="P219" s="320"/>
      <c r="Q219" s="320"/>
      <c r="R219" s="320"/>
      <c r="S219" s="320"/>
      <c r="T219" s="320"/>
      <c r="U219" s="320"/>
      <c r="V219" s="320"/>
      <c r="W219" s="320"/>
      <c r="X219" s="451"/>
      <c r="Y219" s="452"/>
      <c r="Z219" s="453"/>
      <c r="AA219" s="268"/>
      <c r="AB219" s="216"/>
      <c r="AC219" s="447"/>
      <c r="AD219" s="216"/>
      <c r="AE219" s="216"/>
      <c r="AF219" s="269"/>
      <c r="AG219" s="448"/>
      <c r="AH219" s="448"/>
      <c r="AI219" s="448"/>
      <c r="AJ219" s="449"/>
    </row>
    <row r="220" spans="3:36" ht="15" customHeight="1">
      <c r="C220" s="435"/>
      <c r="D220" s="277"/>
      <c r="E220" s="277"/>
      <c r="F220" s="277"/>
      <c r="G220" s="277"/>
      <c r="H220" s="277"/>
      <c r="I220" s="277"/>
      <c r="J220" s="277"/>
      <c r="K220" s="277"/>
      <c r="L220" s="278"/>
      <c r="M220" s="320"/>
      <c r="N220" s="320"/>
      <c r="O220" s="320"/>
      <c r="P220" s="320"/>
      <c r="Q220" s="320"/>
      <c r="R220" s="320"/>
      <c r="S220" s="320"/>
      <c r="T220" s="320"/>
      <c r="U220" s="320"/>
      <c r="V220" s="320"/>
      <c r="W220" s="320"/>
      <c r="X220" s="441" t="str">
        <f>IF(COUNTIF(AE222,""),"",IF(COUNTIF(AE220,""),"",IF(INDEX(List!$D$2:$E$13,MATCH(AC222,List!$D$2:$D$13,0),2)=12,IF(INDEX(List!$D$2:$E$13,MATCH(AC220,List!$D$2:$D$13,0),2)=1,AE222-AE220+1,IF(INDEX(List!$D$2:$E$13,MATCH(AC222,List!$D$2:$D$13,0),2)&gt;=(INDEX(List!$D$2:$E$13,MATCH(AC220,List!$D$2:$D$13,0),2)-1),AE222-AE220,AE222-AE220-1)),IF(INDEX(List!$D$2:$E$13,MATCH(AC222,List!$D$2:$D$13,0),2)&gt;=(INDEX(List!$D$2:$E$13,MATCH(AC220,List!$D$2:$D$13,0),2)-1),AE222-AE220,AE222-AE220-1))&amp;IF(IF(COUNTIF(AE222,""),"",IF(COUNTIF(AE220,""),"",IF(INDEX(List!$D$2:$E$13,MATCH(AC222,List!$D$2:$D$13,0),2)=12,IF(INDEX(List!$D$2:$E$13,MATCH(AC220,List!$D$2:$D$13,0),2)=1,AE222-AE220+1,IF(INDEX(List!$D$2:$E$13,MATCH(AC222,List!$D$2:$D$13,0),2)&gt;=(INDEX(List!$D$2:$E$13,MATCH(AC220,List!$D$2:$D$13,0),2)-1),AE222-AE220,AE222-AE220-1)),IF(INDEX(List!$D$2:$E$13,MATCH(AC222,List!$D$2:$D$13,0),2)&gt;=(INDEX(List!$D$2:$E$13,MATCH(AC220,List!$D$2:$D$13,0),2)-1),AE222-AE220,AE222-AE220-1))))&lt;=1," year"," years ")))</f>
        <v/>
      </c>
      <c r="Y220" s="442"/>
      <c r="Z220" s="443"/>
      <c r="AA220" s="444" t="s">
        <v>81</v>
      </c>
      <c r="AB220" s="445"/>
      <c r="AC220" s="445"/>
      <c r="AD220" s="300" t="s">
        <v>82</v>
      </c>
      <c r="AE220" s="300"/>
      <c r="AF220" s="325"/>
      <c r="AG220" s="448"/>
      <c r="AH220" s="448"/>
      <c r="AI220" s="448"/>
      <c r="AJ220" s="449"/>
    </row>
    <row r="221" spans="3:36" ht="15" customHeight="1">
      <c r="C221" s="436"/>
      <c r="D221" s="437"/>
      <c r="E221" s="437"/>
      <c r="F221" s="437"/>
      <c r="G221" s="437"/>
      <c r="H221" s="437"/>
      <c r="I221" s="437"/>
      <c r="J221" s="437"/>
      <c r="K221" s="437"/>
      <c r="L221" s="438"/>
      <c r="M221" s="320"/>
      <c r="N221" s="320"/>
      <c r="O221" s="320"/>
      <c r="P221" s="320"/>
      <c r="Q221" s="320"/>
      <c r="R221" s="320"/>
      <c r="S221" s="320"/>
      <c r="T221" s="320"/>
      <c r="U221" s="320"/>
      <c r="V221" s="320"/>
      <c r="W221" s="320"/>
      <c r="X221" s="441"/>
      <c r="Y221" s="442"/>
      <c r="Z221" s="443"/>
      <c r="AA221" s="446"/>
      <c r="AB221" s="447"/>
      <c r="AC221" s="447"/>
      <c r="AD221" s="216"/>
      <c r="AE221" s="216"/>
      <c r="AF221" s="269"/>
      <c r="AG221" s="448"/>
      <c r="AH221" s="448"/>
      <c r="AI221" s="448"/>
      <c r="AJ221" s="449"/>
    </row>
    <row r="222" spans="3:36" ht="15" customHeight="1">
      <c r="C222" s="436"/>
      <c r="D222" s="437"/>
      <c r="E222" s="437"/>
      <c r="F222" s="437"/>
      <c r="G222" s="437"/>
      <c r="H222" s="437"/>
      <c r="I222" s="437"/>
      <c r="J222" s="437"/>
      <c r="K222" s="437"/>
      <c r="L222" s="438"/>
      <c r="M222" s="320"/>
      <c r="N222" s="320"/>
      <c r="O222" s="320"/>
      <c r="P222" s="320"/>
      <c r="Q222" s="320"/>
      <c r="R222" s="320"/>
      <c r="S222" s="320"/>
      <c r="T222" s="320"/>
      <c r="U222" s="320"/>
      <c r="V222" s="320"/>
      <c r="W222" s="320"/>
      <c r="X222" s="441" t="str">
        <f>IF(COUNTIF(AC222,""),"",IF(COUNTIF(AC220,""),"",IF(INDEX(List!$D$2:$E$13,MATCH(AC222,List!$D$2:$D$13,0),2)=12,IF(INDEX(List!$D$2:$E$13,MATCH(AC220,List!$D$2:$D$13,0),2)=1,0,IF(INDEX(List!$D$2:$E$13,MATCH(AC222,List!$D$2:$D$13,0),2)&gt;=(INDEX(List!$D$2:$E$13,MATCH(AC220,List!$D$2:$D$13,0),2)-1),INDEX(List!$D$2:$E$13,MATCH(AC222,List!$D$2:$D$13,0),2)-INDEX(List!$D$2:$E$13,MATCH(AC220,List!$D$2:$D$13,0),2)+1,12-INDEX(List!$D$2:$E$13,MATCH(AC220,List!$D$2:$D$13,0),2)+INDEX(List!$D$2:$E$13,MATCH(AC222,List!$D$2:$D$13,0),2)+1)),IF(INDEX(List!$D$2:$E$13,MATCH(AC222,List!$D$2:$D$13,0),2)&gt;=(INDEX(List!$D$2:$E$13,MATCH(AC220,List!$D$2:$D$13,0),2)-1),INDEX(List!$D$2:$E$13,MATCH(AC222,List!$D$2:$D$13,0),2)-INDEX(List!$D$2:$E$13,MATCH(AC220,List!$D$2:$D$13,0),2)+1,12-INDEX(List!$D$2:$E$13,MATCH(AC220,List!$D$2:$D$13,0),2)+INDEX(List!$D$2:$E$13,MATCH(AC222,List!$D$2:$D$13,0),2)+1))&amp;IF(IF(COUNTIF(INDEX(List!$D$2:$E$13,MATCH(AC222,List!$D$2:$D$13,0),2),""),"",IF(COUNTIF(INDEX(List!$D$2:$E$13,MATCH(AC220,List!$D$2:$D$13,0),2),""),"",IF(INDEX(List!$D$2:$E$13,MATCH(AC222,List!$D$2:$D$13,0),2)=12,IF(INDEX(List!$D$2:$E$13,MATCH(AC220,List!$D$2:$D$13,0),2)=1,0,IF(INDEX(List!$D$2:$E$13,MATCH(AC222,List!$D$2:$D$13,0),2)&gt;=(INDEX(List!$D$2:$E$13,MATCH(AC220,List!$D$2:$D$13,0),2)-1),INDEX(List!$D$2:$E$13,MATCH(AC222,List!$D$2:$D$13,0),2)-INDEX(List!$D$2:$E$13,MATCH(AC220,List!$D$2:$D$13,0),2)+1,12-INDEX(List!$D$2:$E$13,MATCH(AC220,List!$D$2:$D$13,0),2)+INDEX(List!$D$2:$E$13,MATCH(AC222,List!$D$2:$D$13,0),2)+1)),IF(INDEX(List!$D$2:$E$13,MATCH(AC222,List!$D$2:$D$13,0),2)&gt;=(INDEX(List!$D$2:$E$13,MATCH(AC220,List!$D$2:$D$13,0),2)-1),INDEX(List!$D$2:$E$13,MATCH(AC222,List!$D$2:$D$13,0),2)-INDEX(List!$D$2:$E$13,MATCH(AC220,List!$D$2:$D$13,0),2)+1,12-INDEX(List!$D$2:$E$13,MATCH(AC220,List!$D$2:$D$13,0),2)+INDEX(List!$D$2:$E$13,MATCH(AC222,List!$D$2:$D$13,0),2)+1))))&lt;=1," month"," months")))</f>
        <v/>
      </c>
      <c r="Y222" s="442"/>
      <c r="Z222" s="443"/>
      <c r="AA222" s="265" t="s">
        <v>83</v>
      </c>
      <c r="AB222" s="266"/>
      <c r="AC222" s="454"/>
      <c r="AD222" s="266" t="s">
        <v>82</v>
      </c>
      <c r="AE222" s="266"/>
      <c r="AF222" s="267"/>
      <c r="AG222" s="448"/>
      <c r="AH222" s="448"/>
      <c r="AI222" s="448"/>
      <c r="AJ222" s="449"/>
    </row>
    <row r="223" spans="3:36" ht="15" customHeight="1">
      <c r="C223" s="461"/>
      <c r="D223" s="280"/>
      <c r="E223" s="280"/>
      <c r="F223" s="280"/>
      <c r="G223" s="280"/>
      <c r="H223" s="280"/>
      <c r="I223" s="280"/>
      <c r="J223" s="280"/>
      <c r="K223" s="280"/>
      <c r="L223" s="281"/>
      <c r="M223" s="320"/>
      <c r="N223" s="320"/>
      <c r="O223" s="320"/>
      <c r="P223" s="320"/>
      <c r="Q223" s="320"/>
      <c r="R223" s="320"/>
      <c r="S223" s="320"/>
      <c r="T223" s="320"/>
      <c r="U223" s="320"/>
      <c r="V223" s="320"/>
      <c r="W223" s="320"/>
      <c r="X223" s="451"/>
      <c r="Y223" s="452"/>
      <c r="Z223" s="453"/>
      <c r="AA223" s="268"/>
      <c r="AB223" s="216"/>
      <c r="AC223" s="447"/>
      <c r="AD223" s="216"/>
      <c r="AE223" s="216"/>
      <c r="AF223" s="269"/>
      <c r="AG223" s="462"/>
      <c r="AH223" s="462"/>
      <c r="AI223" s="462"/>
      <c r="AJ223" s="450"/>
    </row>
    <row r="224" spans="3:36" ht="15" customHeight="1">
      <c r="C224" s="435"/>
      <c r="D224" s="277"/>
      <c r="E224" s="277"/>
      <c r="F224" s="277"/>
      <c r="G224" s="277"/>
      <c r="H224" s="277"/>
      <c r="I224" s="277"/>
      <c r="J224" s="277"/>
      <c r="K224" s="277"/>
      <c r="L224" s="278"/>
      <c r="M224" s="320"/>
      <c r="N224" s="320"/>
      <c r="O224" s="320"/>
      <c r="P224" s="320"/>
      <c r="Q224" s="320"/>
      <c r="R224" s="320"/>
      <c r="S224" s="320"/>
      <c r="T224" s="320"/>
      <c r="U224" s="320"/>
      <c r="V224" s="320"/>
      <c r="W224" s="320"/>
      <c r="X224" s="441" t="str">
        <f>IF(COUNTIF(AE226,""),"",IF(COUNTIF(AE224,""),"",IF(INDEX(List!$D$2:$E$13,MATCH(AC226,List!$D$2:$D$13,0),2)=12,IF(INDEX(List!$D$2:$E$13,MATCH(AC224,List!$D$2:$D$13,0),2)=1,AE226-AE224+1,IF(INDEX(List!$D$2:$E$13,MATCH(AC226,List!$D$2:$D$13,0),2)&gt;=(INDEX(List!$D$2:$E$13,MATCH(AC224,List!$D$2:$D$13,0),2)-1),AE226-AE224,AE226-AE224-1)),IF(INDEX(List!$D$2:$E$13,MATCH(AC226,List!$D$2:$D$13,0),2)&gt;=(INDEX(List!$D$2:$E$13,MATCH(AC224,List!$D$2:$D$13,0),2)-1),AE226-AE224,AE226-AE224-1))&amp;IF(IF(COUNTIF(AE226,""),"",IF(COUNTIF(AE224,""),"",IF(INDEX(List!$D$2:$E$13,MATCH(AC226,List!$D$2:$D$13,0),2)=12,IF(INDEX(List!$D$2:$E$13,MATCH(AC224,List!$D$2:$D$13,0),2)=1,AE226-AE224+1,IF(INDEX(List!$D$2:$E$13,MATCH(AC226,List!$D$2:$D$13,0),2)&gt;=(INDEX(List!$D$2:$E$13,MATCH(AC224,List!$D$2:$D$13,0),2)-1),AE226-AE224,AE226-AE224-1)),IF(INDEX(List!$D$2:$E$13,MATCH(AC226,List!$D$2:$D$13,0),2)&gt;=(INDEX(List!$D$2:$E$13,MATCH(AC224,List!$D$2:$D$13,0),2)-1),AE226-AE224,AE226-AE224-1))))&lt;=1," year"," years ")))</f>
        <v/>
      </c>
      <c r="Y224" s="442"/>
      <c r="Z224" s="443"/>
      <c r="AA224" s="444" t="s">
        <v>81</v>
      </c>
      <c r="AB224" s="445"/>
      <c r="AC224" s="445"/>
      <c r="AD224" s="300" t="s">
        <v>82</v>
      </c>
      <c r="AE224" s="300"/>
      <c r="AF224" s="325"/>
      <c r="AG224" s="448"/>
      <c r="AH224" s="448"/>
      <c r="AI224" s="448"/>
      <c r="AJ224" s="449"/>
    </row>
    <row r="225" spans="2:51" ht="15" customHeight="1">
      <c r="C225" s="436"/>
      <c r="D225" s="437"/>
      <c r="E225" s="437"/>
      <c r="F225" s="437"/>
      <c r="G225" s="437"/>
      <c r="H225" s="437"/>
      <c r="I225" s="437"/>
      <c r="J225" s="437"/>
      <c r="K225" s="437"/>
      <c r="L225" s="438"/>
      <c r="M225" s="320"/>
      <c r="N225" s="320"/>
      <c r="O225" s="320"/>
      <c r="P225" s="320"/>
      <c r="Q225" s="320"/>
      <c r="R225" s="320"/>
      <c r="S225" s="320"/>
      <c r="T225" s="320"/>
      <c r="U225" s="320"/>
      <c r="V225" s="320"/>
      <c r="W225" s="320"/>
      <c r="X225" s="441"/>
      <c r="Y225" s="442"/>
      <c r="Z225" s="443"/>
      <c r="AA225" s="446"/>
      <c r="AB225" s="447"/>
      <c r="AC225" s="447"/>
      <c r="AD225" s="216"/>
      <c r="AE225" s="216"/>
      <c r="AF225" s="269"/>
      <c r="AG225" s="448"/>
      <c r="AH225" s="448"/>
      <c r="AI225" s="448"/>
      <c r="AJ225" s="449"/>
    </row>
    <row r="226" spans="2:51" ht="15" customHeight="1">
      <c r="C226" s="436"/>
      <c r="D226" s="437"/>
      <c r="E226" s="437"/>
      <c r="F226" s="437"/>
      <c r="G226" s="437"/>
      <c r="H226" s="437"/>
      <c r="I226" s="437"/>
      <c r="J226" s="437"/>
      <c r="K226" s="437"/>
      <c r="L226" s="438"/>
      <c r="M226" s="320"/>
      <c r="N226" s="320"/>
      <c r="O226" s="320"/>
      <c r="P226" s="320"/>
      <c r="Q226" s="320"/>
      <c r="R226" s="320"/>
      <c r="S226" s="320"/>
      <c r="T226" s="320"/>
      <c r="U226" s="320"/>
      <c r="V226" s="320"/>
      <c r="W226" s="320"/>
      <c r="X226" s="441" t="str">
        <f>IF(COUNTIF(AC226,""),"",IF(COUNTIF(AC224,""),"",IF(INDEX(List!$D$2:$E$13,MATCH(AC226,List!$D$2:$D$13,0),2)=12,IF(INDEX(List!$D$2:$E$13,MATCH(AC224,List!$D$2:$D$13,0),2)=1,0,IF(INDEX(List!$D$2:$E$13,MATCH(AC226,List!$D$2:$D$13,0),2)&gt;=(INDEX(List!$D$2:$E$13,MATCH(AC224,List!$D$2:$D$13,0),2)-1),INDEX(List!$D$2:$E$13,MATCH(AC226,List!$D$2:$D$13,0),2)-INDEX(List!$D$2:$E$13,MATCH(AC224,List!$D$2:$D$13,0),2)+1,12-INDEX(List!$D$2:$E$13,MATCH(AC224,List!$D$2:$D$13,0),2)+INDEX(List!$D$2:$E$13,MATCH(AC226,List!$D$2:$D$13,0),2)+1)),IF(INDEX(List!$D$2:$E$13,MATCH(AC226,List!$D$2:$D$13,0),2)&gt;=(INDEX(List!$D$2:$E$13,MATCH(AC224,List!$D$2:$D$13,0),2)-1),INDEX(List!$D$2:$E$13,MATCH(AC226,List!$D$2:$D$13,0),2)-INDEX(List!$D$2:$E$13,MATCH(AC224,List!$D$2:$D$13,0),2)+1,12-INDEX(List!$D$2:$E$13,MATCH(AC224,List!$D$2:$D$13,0),2)+INDEX(List!$D$2:$E$13,MATCH(AC226,List!$D$2:$D$13,0),2)+1))&amp;IF(IF(COUNTIF(INDEX(List!$D$2:$E$13,MATCH(AC226,List!$D$2:$D$13,0),2),""),"",IF(COUNTIF(INDEX(List!$D$2:$E$13,MATCH(AC224,List!$D$2:$D$13,0),2),""),"",IF(INDEX(List!$D$2:$E$13,MATCH(AC226,List!$D$2:$D$13,0),2)=12,IF(INDEX(List!$D$2:$E$13,MATCH(AC224,List!$D$2:$D$13,0),2)=1,0,IF(INDEX(List!$D$2:$E$13,MATCH(AC226,List!$D$2:$D$13,0),2)&gt;=(INDEX(List!$D$2:$E$13,MATCH(AC224,List!$D$2:$D$13,0),2)-1),INDEX(List!$D$2:$E$13,MATCH(AC226,List!$D$2:$D$13,0),2)-INDEX(List!$D$2:$E$13,MATCH(AC224,List!$D$2:$D$13,0),2)+1,12-INDEX(List!$D$2:$E$13,MATCH(AC224,List!$D$2:$D$13,0),2)+INDEX(List!$D$2:$E$13,MATCH(AC226,List!$D$2:$D$13,0),2)+1)),IF(INDEX(List!$D$2:$E$13,MATCH(AC226,List!$D$2:$D$13,0),2)&gt;=(INDEX(List!$D$2:$E$13,MATCH(AC224,List!$D$2:$D$13,0),2)-1),INDEX(List!$D$2:$E$13,MATCH(AC226,List!$D$2:$D$13,0),2)-INDEX(List!$D$2:$E$13,MATCH(AC224,List!$D$2:$D$13,0),2)+1,12-INDEX(List!$D$2:$E$13,MATCH(AC224,List!$D$2:$D$13,0),2)+INDEX(List!$D$2:$E$13,MATCH(AC226,List!$D$2:$D$13,0),2)+1))))&lt;=1," month"," months")))</f>
        <v/>
      </c>
      <c r="Y226" s="442"/>
      <c r="Z226" s="443"/>
      <c r="AA226" s="265" t="s">
        <v>83</v>
      </c>
      <c r="AB226" s="266"/>
      <c r="AC226" s="454"/>
      <c r="AD226" s="266" t="s">
        <v>82</v>
      </c>
      <c r="AE226" s="266"/>
      <c r="AF226" s="267"/>
      <c r="AG226" s="448"/>
      <c r="AH226" s="448"/>
      <c r="AI226" s="448"/>
      <c r="AJ226" s="449"/>
    </row>
    <row r="227" spans="2:51" ht="15" customHeight="1" thickBot="1">
      <c r="C227" s="439"/>
      <c r="D227" s="285"/>
      <c r="E227" s="285"/>
      <c r="F227" s="285"/>
      <c r="G227" s="285"/>
      <c r="H227" s="285"/>
      <c r="I227" s="285"/>
      <c r="J227" s="285"/>
      <c r="K227" s="285"/>
      <c r="L227" s="286"/>
      <c r="M227" s="440"/>
      <c r="N227" s="440"/>
      <c r="O227" s="440"/>
      <c r="P227" s="440"/>
      <c r="Q227" s="440"/>
      <c r="R227" s="440"/>
      <c r="S227" s="440"/>
      <c r="T227" s="440"/>
      <c r="U227" s="440"/>
      <c r="V227" s="440"/>
      <c r="W227" s="440"/>
      <c r="X227" s="456"/>
      <c r="Y227" s="457"/>
      <c r="Z227" s="458"/>
      <c r="AA227" s="459"/>
      <c r="AB227" s="301"/>
      <c r="AC227" s="460"/>
      <c r="AD227" s="301"/>
      <c r="AE227" s="301"/>
      <c r="AF227" s="326"/>
      <c r="AG227" s="343"/>
      <c r="AH227" s="343"/>
      <c r="AI227" s="343"/>
      <c r="AJ227" s="455"/>
    </row>
    <row r="228" spans="2:51" ht="15" customHeight="1">
      <c r="C228" s="12"/>
      <c r="D228" s="169" t="s">
        <v>182</v>
      </c>
      <c r="E228" s="169"/>
      <c r="F228" s="169"/>
      <c r="G228" s="169"/>
      <c r="H228" s="169"/>
      <c r="I228" s="169"/>
      <c r="J228" s="169"/>
      <c r="K228" s="169"/>
      <c r="L228" s="169"/>
      <c r="M228" s="169"/>
      <c r="N228" s="169"/>
      <c r="O228" s="169"/>
      <c r="P228" s="169"/>
      <c r="Q228" s="169"/>
      <c r="R228" s="169"/>
      <c r="S228" s="169"/>
      <c r="T228" s="169"/>
      <c r="U228" s="169"/>
      <c r="V228" s="169"/>
      <c r="W228" s="169"/>
      <c r="X228" s="169"/>
      <c r="Y228" s="169"/>
      <c r="Z228" s="169"/>
      <c r="AA228" s="169"/>
      <c r="AB228" s="12"/>
      <c r="AC228" s="12"/>
      <c r="AD228" s="12"/>
      <c r="AE228" s="12"/>
      <c r="AF228" s="12"/>
      <c r="AG228" s="12"/>
      <c r="AH228" s="12"/>
      <c r="AI228" s="12"/>
      <c r="AJ228" s="12"/>
    </row>
    <row r="229" spans="2:51" ht="15" customHeight="1">
      <c r="C229" s="12"/>
      <c r="D229" s="169"/>
      <c r="E229" s="169"/>
      <c r="F229" s="169"/>
      <c r="G229" s="169"/>
      <c r="H229" s="169"/>
      <c r="I229" s="169"/>
      <c r="J229" s="169"/>
      <c r="K229" s="169"/>
      <c r="L229" s="169"/>
      <c r="M229" s="169"/>
      <c r="N229" s="169"/>
      <c r="O229" s="169"/>
      <c r="P229" s="169"/>
      <c r="Q229" s="169"/>
      <c r="R229" s="169"/>
      <c r="S229" s="169"/>
      <c r="T229" s="169"/>
      <c r="U229" s="169"/>
      <c r="V229" s="169"/>
      <c r="W229" s="169"/>
      <c r="X229" s="169"/>
      <c r="Y229" s="169"/>
      <c r="Z229" s="169"/>
      <c r="AA229" s="169"/>
      <c r="AB229" s="12"/>
      <c r="AC229" s="12"/>
      <c r="AD229" s="12"/>
      <c r="AE229" s="12"/>
      <c r="AF229" s="12"/>
      <c r="AG229" s="12"/>
      <c r="AH229" s="12"/>
      <c r="AI229" s="12"/>
      <c r="AJ229" s="12"/>
    </row>
    <row r="230" spans="2:51" ht="15" customHeight="1">
      <c r="C230" s="12"/>
      <c r="D230" s="1" t="s">
        <v>183</v>
      </c>
      <c r="E230" s="1"/>
      <c r="F230" s="1"/>
      <c r="G230" s="2"/>
      <c r="H230" s="120"/>
      <c r="I230" s="2"/>
      <c r="J230" s="2"/>
      <c r="K230" s="2"/>
      <c r="L230" s="1"/>
      <c r="M230" s="1"/>
      <c r="N230" s="1"/>
      <c r="O230" s="1"/>
      <c r="P230" s="1"/>
      <c r="Q230" s="1"/>
      <c r="R230" s="1"/>
      <c r="S230" s="1"/>
      <c r="T230" s="1"/>
      <c r="U230" s="1"/>
      <c r="V230" s="1"/>
      <c r="W230" s="1"/>
      <c r="X230" s="1"/>
      <c r="Y230" s="53"/>
      <c r="Z230" s="53"/>
      <c r="AA230" s="53"/>
      <c r="AB230" s="53"/>
      <c r="AC230" s="53"/>
      <c r="AD230" s="53"/>
      <c r="AE230" s="53"/>
      <c r="AF230" s="53"/>
      <c r="AG230" s="53"/>
      <c r="AH230" s="53"/>
      <c r="AI230" s="53"/>
      <c r="AJ230" s="53"/>
    </row>
    <row r="231" spans="2:51" ht="15" customHeight="1">
      <c r="C231" s="12"/>
      <c r="D231" s="1" t="s">
        <v>184</v>
      </c>
      <c r="E231" s="1"/>
      <c r="F231" s="1"/>
      <c r="G231" s="2"/>
      <c r="H231" s="120"/>
      <c r="I231" s="2"/>
      <c r="J231" s="2"/>
      <c r="K231" s="2"/>
      <c r="L231" s="2"/>
      <c r="M231" s="2"/>
      <c r="N231" s="2"/>
      <c r="O231" s="2"/>
      <c r="P231" s="2"/>
      <c r="Q231" s="54"/>
      <c r="R231" s="54"/>
      <c r="S231" s="54"/>
      <c r="T231" s="54"/>
      <c r="U231" s="55"/>
      <c r="V231" s="55"/>
      <c r="W231" s="55"/>
      <c r="X231" s="2"/>
      <c r="Y231" s="53"/>
      <c r="Z231" s="53"/>
      <c r="AA231" s="53"/>
      <c r="AB231" s="53"/>
      <c r="AC231" s="53"/>
      <c r="AD231" s="53"/>
      <c r="AE231" s="53"/>
      <c r="AF231" s="53"/>
      <c r="AG231" s="53"/>
      <c r="AH231" s="53"/>
      <c r="AI231" s="53"/>
      <c r="AJ231" s="53"/>
    </row>
    <row r="232" spans="2:51" ht="15" customHeight="1">
      <c r="C232" s="12"/>
      <c r="D232" s="1" t="s">
        <v>185</v>
      </c>
      <c r="E232" s="1"/>
      <c r="F232" s="1"/>
      <c r="G232" s="2"/>
      <c r="H232" s="120"/>
      <c r="I232" s="2"/>
      <c r="J232" s="2"/>
      <c r="K232" s="2"/>
      <c r="L232" s="2"/>
      <c r="M232" s="2"/>
      <c r="N232" s="2"/>
      <c r="O232" s="2"/>
      <c r="P232" s="2"/>
      <c r="Q232" s="54"/>
      <c r="R232" s="54"/>
      <c r="S232" s="54"/>
      <c r="T232" s="54"/>
      <c r="U232" s="55"/>
      <c r="V232" s="55"/>
      <c r="W232" s="55"/>
      <c r="X232" s="2"/>
      <c r="Y232" s="53"/>
      <c r="Z232" s="53"/>
      <c r="AA232" s="53"/>
      <c r="AB232" s="53"/>
      <c r="AC232" s="53"/>
      <c r="AD232" s="53"/>
      <c r="AE232" s="53"/>
      <c r="AF232" s="53"/>
      <c r="AG232" s="53"/>
      <c r="AH232" s="53"/>
      <c r="AI232" s="53"/>
      <c r="AJ232" s="53"/>
    </row>
    <row r="233" spans="2:51" ht="15" customHeight="1">
      <c r="C233" s="12"/>
      <c r="D233" s="1" t="s">
        <v>186</v>
      </c>
      <c r="E233" s="1"/>
      <c r="F233" s="1"/>
      <c r="G233" s="2"/>
      <c r="H233" s="120"/>
      <c r="I233" s="2"/>
      <c r="J233" s="2"/>
      <c r="K233" s="2"/>
      <c r="L233" s="2"/>
      <c r="M233" s="2"/>
      <c r="N233" s="2"/>
      <c r="O233" s="2"/>
      <c r="P233" s="2"/>
      <c r="Q233" s="54"/>
      <c r="R233" s="54"/>
      <c r="S233" s="54"/>
      <c r="T233" s="54"/>
      <c r="U233" s="55"/>
      <c r="V233" s="55"/>
      <c r="W233" s="55"/>
      <c r="X233" s="2"/>
      <c r="Y233" s="53"/>
      <c r="Z233" s="53"/>
      <c r="AA233" s="53"/>
      <c r="AB233" s="53"/>
      <c r="AC233" s="53"/>
      <c r="AD233" s="53"/>
      <c r="AE233" s="53"/>
      <c r="AF233" s="53"/>
      <c r="AG233" s="53"/>
      <c r="AH233" s="53"/>
      <c r="AI233" s="53"/>
      <c r="AJ233" s="53"/>
    </row>
    <row r="234" spans="2:51" ht="15" customHeight="1">
      <c r="C234" s="12"/>
      <c r="D234" s="237" t="s">
        <v>187</v>
      </c>
      <c r="E234" s="237"/>
      <c r="F234" s="237"/>
      <c r="G234" s="237"/>
      <c r="H234" s="237"/>
      <c r="I234" s="237"/>
      <c r="J234" s="237"/>
      <c r="K234" s="237"/>
      <c r="L234" s="237"/>
      <c r="M234" s="237"/>
      <c r="N234" s="237"/>
      <c r="O234" s="237"/>
      <c r="P234" s="237"/>
      <c r="Q234" s="237"/>
      <c r="R234" s="237"/>
      <c r="S234" s="237"/>
      <c r="T234" s="237"/>
      <c r="U234" s="237"/>
      <c r="V234" s="237"/>
      <c r="W234" s="237"/>
      <c r="X234" s="237"/>
      <c r="Y234" s="237"/>
      <c r="Z234" s="237"/>
      <c r="AA234" s="237"/>
      <c r="AB234" s="237"/>
      <c r="AC234" s="237"/>
      <c r="AD234" s="237"/>
      <c r="AE234" s="237"/>
      <c r="AF234" s="237"/>
      <c r="AG234" s="237"/>
      <c r="AH234" s="237"/>
      <c r="AI234" s="237"/>
      <c r="AJ234" s="237"/>
    </row>
    <row r="235" spans="2:51" ht="15" customHeight="1">
      <c r="C235" s="32"/>
      <c r="D235" s="237"/>
      <c r="E235" s="237"/>
      <c r="F235" s="237"/>
      <c r="G235" s="237"/>
      <c r="H235" s="237"/>
      <c r="I235" s="237"/>
      <c r="J235" s="237"/>
      <c r="K235" s="237"/>
      <c r="L235" s="237"/>
      <c r="M235" s="237"/>
      <c r="N235" s="237"/>
      <c r="O235" s="237"/>
      <c r="P235" s="237"/>
      <c r="Q235" s="237"/>
      <c r="R235" s="237"/>
      <c r="S235" s="237"/>
      <c r="T235" s="237"/>
      <c r="U235" s="237"/>
      <c r="V235" s="237"/>
      <c r="W235" s="237"/>
      <c r="X235" s="237"/>
      <c r="Y235" s="237"/>
      <c r="Z235" s="237"/>
      <c r="AA235" s="237"/>
      <c r="AB235" s="237"/>
      <c r="AC235" s="237"/>
      <c r="AD235" s="237"/>
      <c r="AE235" s="237"/>
      <c r="AF235" s="237"/>
      <c r="AG235" s="237"/>
      <c r="AH235" s="237"/>
      <c r="AI235" s="237"/>
      <c r="AJ235" s="237"/>
    </row>
    <row r="236" spans="2:51" ht="15" customHeight="1">
      <c r="C236" s="32"/>
      <c r="D236" s="32"/>
      <c r="E236" s="32"/>
      <c r="F236" s="32"/>
      <c r="G236" s="32"/>
      <c r="H236" s="33"/>
      <c r="I236" s="32"/>
      <c r="J236" s="32"/>
      <c r="K236" s="32"/>
      <c r="L236" s="32"/>
      <c r="M236" s="32"/>
      <c r="N236" s="32"/>
      <c r="O236" s="32"/>
      <c r="P236" s="32"/>
      <c r="Q236" s="32"/>
      <c r="S236" s="32"/>
      <c r="T236" s="32"/>
      <c r="U236" s="32"/>
      <c r="V236" s="32"/>
      <c r="W236" s="32"/>
      <c r="X236" s="32"/>
      <c r="Y236" s="32"/>
      <c r="Z236" s="32"/>
      <c r="AA236" s="32"/>
      <c r="AB236" s="32"/>
      <c r="AC236" s="32"/>
      <c r="AD236" s="32"/>
      <c r="AE236" s="32"/>
      <c r="AF236" s="32"/>
      <c r="AG236" s="32"/>
      <c r="AH236" s="32"/>
      <c r="AI236" s="32"/>
      <c r="AJ236" s="32"/>
    </row>
    <row r="238" spans="2:51" ht="15" customHeight="1">
      <c r="B238" s="427" t="s">
        <v>188</v>
      </c>
      <c r="C238" s="427"/>
      <c r="D238" s="427"/>
      <c r="E238" s="427"/>
      <c r="F238" s="427"/>
      <c r="G238" s="427"/>
      <c r="H238" s="427"/>
      <c r="I238" s="427"/>
      <c r="J238" s="427"/>
      <c r="K238" s="427"/>
      <c r="L238" s="427"/>
      <c r="M238" s="427"/>
      <c r="N238" s="427"/>
      <c r="O238" s="427"/>
      <c r="P238" s="427"/>
      <c r="Q238" s="427"/>
      <c r="R238" s="427"/>
      <c r="S238" s="427"/>
      <c r="T238" s="427"/>
      <c r="U238" s="427"/>
      <c r="V238" s="427"/>
      <c r="W238" s="427"/>
      <c r="X238" s="427"/>
      <c r="Y238" s="427"/>
      <c r="Z238" s="427"/>
      <c r="AA238" s="427"/>
      <c r="AB238" s="427"/>
      <c r="AC238" s="427"/>
      <c r="AD238" s="427"/>
      <c r="AE238" s="427"/>
      <c r="AF238" s="427"/>
      <c r="AG238" s="427"/>
      <c r="AH238" s="427"/>
      <c r="AI238" s="427"/>
      <c r="AJ238" s="427"/>
    </row>
    <row r="239" spans="2:51" ht="7.25" customHeight="1">
      <c r="D239" s="34"/>
      <c r="E239" s="34"/>
      <c r="F239" s="34"/>
      <c r="G239" s="34"/>
      <c r="H239" s="35"/>
      <c r="I239" s="34"/>
      <c r="J239" s="34"/>
      <c r="K239" s="34"/>
      <c r="L239" s="34"/>
      <c r="M239" s="34"/>
      <c r="N239" s="34"/>
      <c r="O239" s="34"/>
      <c r="P239" s="34"/>
      <c r="Q239" s="34"/>
      <c r="R239" s="34"/>
      <c r="S239" s="34"/>
      <c r="T239" s="34"/>
      <c r="U239" s="34"/>
      <c r="V239" s="34"/>
      <c r="W239" s="34"/>
      <c r="X239" s="34"/>
      <c r="Y239" s="34"/>
      <c r="Z239" s="34"/>
      <c r="AA239" s="34"/>
      <c r="AB239" s="34"/>
      <c r="AC239" s="34"/>
      <c r="AD239" s="34"/>
      <c r="AE239" s="34"/>
      <c r="AF239" s="34"/>
      <c r="AG239" s="34"/>
      <c r="AH239" s="34"/>
      <c r="AI239" s="34"/>
      <c r="AJ239" s="34"/>
    </row>
    <row r="240" spans="2:51" ht="21" customHeight="1">
      <c r="C240" s="428" t="str">
        <f>"I declare to apply for "&amp;C16&amp;"with a full understanding of the General Information, especially the articles stipulated below:"</f>
        <v>I declare to apply for with a full understanding of the General Information, especially the articles stipulated below:</v>
      </c>
      <c r="D240" s="428"/>
      <c r="E240" s="428"/>
      <c r="F240" s="428"/>
      <c r="G240" s="428"/>
      <c r="H240" s="428"/>
      <c r="I240" s="428"/>
      <c r="J240" s="428"/>
      <c r="K240" s="428"/>
      <c r="L240" s="428"/>
      <c r="M240" s="428"/>
      <c r="N240" s="428"/>
      <c r="O240" s="428"/>
      <c r="P240" s="428"/>
      <c r="Q240" s="428"/>
      <c r="R240" s="428"/>
      <c r="S240" s="428"/>
      <c r="T240" s="428"/>
      <c r="U240" s="428"/>
      <c r="V240" s="428"/>
      <c r="W240" s="428"/>
      <c r="X240" s="428"/>
      <c r="Y240" s="428"/>
      <c r="Z240" s="428"/>
      <c r="AA240" s="428"/>
      <c r="AB240" s="428"/>
      <c r="AC240" s="428"/>
      <c r="AD240" s="428"/>
      <c r="AE240" s="428"/>
      <c r="AF240" s="428"/>
      <c r="AG240" s="428"/>
      <c r="AH240" s="428"/>
      <c r="AI240" s="428"/>
      <c r="AJ240" s="428"/>
      <c r="AL240" s="34"/>
      <c r="AM240" s="34"/>
      <c r="AN240" s="34"/>
      <c r="AO240" s="34"/>
      <c r="AP240" s="34"/>
      <c r="AQ240" s="34"/>
      <c r="AR240" s="34"/>
      <c r="AS240" s="34"/>
      <c r="AT240" s="34"/>
      <c r="AU240" s="34"/>
      <c r="AV240" s="34"/>
      <c r="AW240" s="34"/>
      <c r="AX240" s="32"/>
      <c r="AY240" s="32"/>
    </row>
    <row r="241" spans="3:51" ht="24" customHeight="1">
      <c r="C241" s="430" t="s">
        <v>189</v>
      </c>
      <c r="D241" s="423"/>
      <c r="E241" s="423"/>
      <c r="F241" s="423"/>
      <c r="G241" s="423"/>
      <c r="H241" s="423"/>
      <c r="I241" s="423"/>
      <c r="J241" s="423"/>
      <c r="K241" s="423"/>
      <c r="L241" s="423"/>
      <c r="M241" s="423"/>
      <c r="N241" s="423"/>
      <c r="O241" s="423"/>
      <c r="P241" s="423"/>
      <c r="Q241" s="423"/>
      <c r="R241" s="423"/>
      <c r="S241" s="423"/>
      <c r="T241" s="423"/>
      <c r="U241" s="423"/>
      <c r="V241" s="423"/>
      <c r="W241" s="423"/>
      <c r="X241" s="423"/>
      <c r="Y241" s="423"/>
      <c r="Z241" s="423"/>
      <c r="AA241" s="423"/>
      <c r="AB241" s="423"/>
      <c r="AC241" s="423"/>
      <c r="AD241" s="423"/>
      <c r="AE241" s="423"/>
      <c r="AF241" s="423"/>
      <c r="AG241" s="423"/>
      <c r="AH241" s="423"/>
      <c r="AI241" s="423"/>
      <c r="AJ241" s="423"/>
      <c r="AL241" s="34"/>
      <c r="AM241" s="34"/>
      <c r="AN241" s="34"/>
      <c r="AO241" s="34"/>
      <c r="AP241" s="34"/>
      <c r="AQ241" s="34"/>
      <c r="AR241" s="34"/>
      <c r="AS241" s="34"/>
      <c r="AT241" s="34"/>
      <c r="AU241" s="34"/>
      <c r="AV241" s="34"/>
      <c r="AW241" s="34"/>
      <c r="AX241" s="32"/>
      <c r="AY241" s="32"/>
    </row>
    <row r="242" spans="3:51" ht="24" customHeight="1">
      <c r="C242" s="423"/>
      <c r="D242" s="423"/>
      <c r="E242" s="423"/>
      <c r="F242" s="423"/>
      <c r="G242" s="423"/>
      <c r="H242" s="423"/>
      <c r="I242" s="423"/>
      <c r="J242" s="423"/>
      <c r="K242" s="423"/>
      <c r="L242" s="423"/>
      <c r="M242" s="423"/>
      <c r="N242" s="423"/>
      <c r="O242" s="423"/>
      <c r="P242" s="423"/>
      <c r="Q242" s="423"/>
      <c r="R242" s="423"/>
      <c r="S242" s="423"/>
      <c r="T242" s="423"/>
      <c r="U242" s="423"/>
      <c r="V242" s="423"/>
      <c r="W242" s="423"/>
      <c r="X242" s="423"/>
      <c r="Y242" s="423"/>
      <c r="Z242" s="423"/>
      <c r="AA242" s="423"/>
      <c r="AB242" s="423"/>
      <c r="AC242" s="423"/>
      <c r="AD242" s="423"/>
      <c r="AE242" s="423"/>
      <c r="AF242" s="423"/>
      <c r="AG242" s="423"/>
      <c r="AH242" s="423"/>
      <c r="AI242" s="423"/>
      <c r="AJ242" s="423"/>
      <c r="AL242" s="34"/>
      <c r="AM242" s="34"/>
      <c r="AN242" s="34"/>
      <c r="AO242" s="34"/>
      <c r="AP242" s="34"/>
      <c r="AQ242" s="34"/>
      <c r="AR242" s="34"/>
      <c r="AS242" s="34"/>
      <c r="AT242" s="34"/>
      <c r="AU242" s="34"/>
      <c r="AV242" s="34"/>
      <c r="AW242" s="34"/>
      <c r="AX242" s="32"/>
      <c r="AY242" s="32"/>
    </row>
    <row r="243" spans="3:51" ht="24" customHeight="1">
      <c r="C243" s="423"/>
      <c r="D243" s="423"/>
      <c r="E243" s="423"/>
      <c r="F243" s="423"/>
      <c r="G243" s="423"/>
      <c r="H243" s="423"/>
      <c r="I243" s="423"/>
      <c r="J243" s="423"/>
      <c r="K243" s="423"/>
      <c r="L243" s="423"/>
      <c r="M243" s="423"/>
      <c r="N243" s="423"/>
      <c r="O243" s="423"/>
      <c r="P243" s="423"/>
      <c r="Q243" s="423"/>
      <c r="R243" s="423"/>
      <c r="S243" s="423"/>
      <c r="T243" s="423"/>
      <c r="U243" s="423"/>
      <c r="V243" s="423"/>
      <c r="W243" s="423"/>
      <c r="X243" s="423"/>
      <c r="Y243" s="423"/>
      <c r="Z243" s="423"/>
      <c r="AA243" s="423"/>
      <c r="AB243" s="423"/>
      <c r="AC243" s="423"/>
      <c r="AD243" s="423"/>
      <c r="AE243" s="423"/>
      <c r="AF243" s="423"/>
      <c r="AG243" s="423"/>
      <c r="AH243" s="423"/>
      <c r="AI243" s="423"/>
      <c r="AJ243" s="423"/>
      <c r="AL243" s="34"/>
      <c r="AM243" s="34"/>
      <c r="AN243" s="34"/>
      <c r="AO243" s="34"/>
      <c r="AP243" s="34"/>
      <c r="AQ243" s="34"/>
      <c r="AR243" s="34"/>
      <c r="AS243" s="34"/>
      <c r="AT243" s="34"/>
      <c r="AU243" s="34"/>
      <c r="AV243" s="34"/>
      <c r="AW243" s="34"/>
      <c r="AX243" s="32"/>
      <c r="AY243" s="32"/>
    </row>
    <row r="244" spans="3:51" ht="24" customHeight="1">
      <c r="C244" s="423"/>
      <c r="D244" s="423"/>
      <c r="E244" s="423"/>
      <c r="F244" s="423"/>
      <c r="G244" s="423"/>
      <c r="H244" s="423"/>
      <c r="I244" s="423"/>
      <c r="J244" s="423"/>
      <c r="K244" s="423"/>
      <c r="L244" s="423"/>
      <c r="M244" s="423"/>
      <c r="N244" s="423"/>
      <c r="O244" s="423"/>
      <c r="P244" s="423"/>
      <c r="Q244" s="423"/>
      <c r="R244" s="423"/>
      <c r="S244" s="423"/>
      <c r="T244" s="423"/>
      <c r="U244" s="423"/>
      <c r="V244" s="423"/>
      <c r="W244" s="423"/>
      <c r="X244" s="423"/>
      <c r="Y244" s="423"/>
      <c r="Z244" s="423"/>
      <c r="AA244" s="423"/>
      <c r="AB244" s="423"/>
      <c r="AC244" s="423"/>
      <c r="AD244" s="423"/>
      <c r="AE244" s="423"/>
      <c r="AF244" s="423"/>
      <c r="AG244" s="423"/>
      <c r="AH244" s="423"/>
      <c r="AI244" s="423"/>
      <c r="AJ244" s="423"/>
      <c r="AL244" s="34"/>
      <c r="AM244" s="34"/>
      <c r="AN244" s="34"/>
      <c r="AO244" s="34"/>
      <c r="AP244" s="34"/>
      <c r="AQ244" s="34"/>
      <c r="AR244" s="34"/>
      <c r="AS244" s="34"/>
      <c r="AT244" s="34"/>
      <c r="AU244" s="34"/>
      <c r="AV244" s="34"/>
      <c r="AW244" s="34"/>
      <c r="AX244" s="32"/>
      <c r="AY244" s="32"/>
    </row>
    <row r="245" spans="3:51" ht="24" customHeight="1">
      <c r="C245" s="423"/>
      <c r="D245" s="423"/>
      <c r="E245" s="423"/>
      <c r="F245" s="423"/>
      <c r="G245" s="423"/>
      <c r="H245" s="423"/>
      <c r="I245" s="423"/>
      <c r="J245" s="423"/>
      <c r="K245" s="423"/>
      <c r="L245" s="423"/>
      <c r="M245" s="423"/>
      <c r="N245" s="423"/>
      <c r="O245" s="423"/>
      <c r="P245" s="423"/>
      <c r="Q245" s="423"/>
      <c r="R245" s="423"/>
      <c r="S245" s="423"/>
      <c r="T245" s="423"/>
      <c r="U245" s="423"/>
      <c r="V245" s="423"/>
      <c r="W245" s="423"/>
      <c r="X245" s="423"/>
      <c r="Y245" s="423"/>
      <c r="Z245" s="423"/>
      <c r="AA245" s="423"/>
      <c r="AB245" s="423"/>
      <c r="AC245" s="423"/>
      <c r="AD245" s="423"/>
      <c r="AE245" s="423"/>
      <c r="AF245" s="423"/>
      <c r="AG245" s="423"/>
      <c r="AH245" s="423"/>
      <c r="AI245" s="423"/>
      <c r="AJ245" s="423"/>
      <c r="AL245" s="34"/>
      <c r="AM245" s="34"/>
      <c r="AN245" s="34"/>
      <c r="AO245" s="34"/>
      <c r="AP245" s="34"/>
      <c r="AQ245" s="34"/>
      <c r="AR245" s="34"/>
      <c r="AS245" s="34"/>
      <c r="AT245" s="34"/>
      <c r="AU245" s="34"/>
      <c r="AV245" s="34"/>
      <c r="AW245" s="34"/>
      <c r="AX245" s="32"/>
      <c r="AY245" s="32"/>
    </row>
    <row r="246" spans="3:51" ht="24" customHeight="1">
      <c r="C246" s="423"/>
      <c r="D246" s="423"/>
      <c r="E246" s="423"/>
      <c r="F246" s="423"/>
      <c r="G246" s="423"/>
      <c r="H246" s="423"/>
      <c r="I246" s="423"/>
      <c r="J246" s="423"/>
      <c r="K246" s="423"/>
      <c r="L246" s="423"/>
      <c r="M246" s="423"/>
      <c r="N246" s="423"/>
      <c r="O246" s="423"/>
      <c r="P246" s="423"/>
      <c r="Q246" s="423"/>
      <c r="R246" s="423"/>
      <c r="S246" s="423"/>
      <c r="T246" s="423"/>
      <c r="U246" s="423"/>
      <c r="V246" s="423"/>
      <c r="W246" s="423"/>
      <c r="X246" s="423"/>
      <c r="Y246" s="423"/>
      <c r="Z246" s="423"/>
      <c r="AA246" s="423"/>
      <c r="AB246" s="423"/>
      <c r="AC246" s="423"/>
      <c r="AD246" s="423"/>
      <c r="AE246" s="423"/>
      <c r="AF246" s="423"/>
      <c r="AG246" s="423"/>
      <c r="AH246" s="423"/>
      <c r="AI246" s="423"/>
      <c r="AJ246" s="423"/>
      <c r="AL246" s="34"/>
      <c r="AM246" s="34"/>
      <c r="AN246" s="34"/>
      <c r="AO246" s="34"/>
      <c r="AP246" s="34"/>
      <c r="AQ246" s="34"/>
      <c r="AR246" s="34"/>
      <c r="AS246" s="34"/>
      <c r="AT246" s="34"/>
      <c r="AU246" s="34"/>
      <c r="AV246" s="34"/>
      <c r="AW246" s="34"/>
      <c r="AX246" s="32"/>
      <c r="AY246" s="32"/>
    </row>
    <row r="247" spans="3:51" ht="24" customHeight="1">
      <c r="C247" s="423"/>
      <c r="D247" s="423"/>
      <c r="E247" s="423"/>
      <c r="F247" s="423"/>
      <c r="G247" s="423"/>
      <c r="H247" s="423"/>
      <c r="I247" s="423"/>
      <c r="J247" s="423"/>
      <c r="K247" s="423"/>
      <c r="L247" s="423"/>
      <c r="M247" s="423"/>
      <c r="N247" s="423"/>
      <c r="O247" s="423"/>
      <c r="P247" s="423"/>
      <c r="Q247" s="423"/>
      <c r="R247" s="423"/>
      <c r="S247" s="423"/>
      <c r="T247" s="423"/>
      <c r="U247" s="423"/>
      <c r="V247" s="423"/>
      <c r="W247" s="423"/>
      <c r="X247" s="423"/>
      <c r="Y247" s="423"/>
      <c r="Z247" s="423"/>
      <c r="AA247" s="423"/>
      <c r="AB247" s="423"/>
      <c r="AC247" s="423"/>
      <c r="AD247" s="423"/>
      <c r="AE247" s="423"/>
      <c r="AF247" s="423"/>
      <c r="AG247" s="423"/>
      <c r="AH247" s="423"/>
      <c r="AI247" s="423"/>
      <c r="AJ247" s="423"/>
      <c r="AL247" s="34"/>
      <c r="AM247" s="34"/>
      <c r="AN247" s="34"/>
      <c r="AO247" s="34"/>
      <c r="AP247" s="34"/>
      <c r="AQ247" s="34"/>
      <c r="AR247" s="34"/>
      <c r="AS247" s="34"/>
      <c r="AT247" s="34"/>
      <c r="AU247" s="34"/>
      <c r="AV247" s="34"/>
      <c r="AW247" s="34"/>
      <c r="AX247" s="32"/>
      <c r="AY247" s="32"/>
    </row>
    <row r="248" spans="3:51" ht="24" customHeight="1">
      <c r="C248" s="423"/>
      <c r="D248" s="423"/>
      <c r="E248" s="423"/>
      <c r="F248" s="423"/>
      <c r="G248" s="423"/>
      <c r="H248" s="423"/>
      <c r="I248" s="423"/>
      <c r="J248" s="423"/>
      <c r="K248" s="423"/>
      <c r="L248" s="423"/>
      <c r="M248" s="423"/>
      <c r="N248" s="423"/>
      <c r="O248" s="423"/>
      <c r="P248" s="423"/>
      <c r="Q248" s="423"/>
      <c r="R248" s="423"/>
      <c r="S248" s="423"/>
      <c r="T248" s="423"/>
      <c r="U248" s="423"/>
      <c r="V248" s="423"/>
      <c r="W248" s="423"/>
      <c r="X248" s="423"/>
      <c r="Y248" s="423"/>
      <c r="Z248" s="423"/>
      <c r="AA248" s="423"/>
      <c r="AB248" s="423"/>
      <c r="AC248" s="423"/>
      <c r="AD248" s="423"/>
      <c r="AE248" s="423"/>
      <c r="AF248" s="423"/>
      <c r="AG248" s="423"/>
      <c r="AH248" s="423"/>
      <c r="AI248" s="423"/>
      <c r="AJ248" s="423"/>
      <c r="AL248" s="34"/>
      <c r="AM248" s="34"/>
      <c r="AN248" s="34"/>
      <c r="AO248" s="34"/>
      <c r="AP248" s="34"/>
      <c r="AQ248" s="34"/>
      <c r="AR248" s="34"/>
      <c r="AS248" s="34"/>
      <c r="AT248" s="34"/>
      <c r="AU248" s="34"/>
      <c r="AV248" s="34"/>
      <c r="AW248" s="34"/>
      <c r="AX248" s="32"/>
      <c r="AY248" s="32"/>
    </row>
    <row r="249" spans="3:51" ht="24" customHeight="1">
      <c r="C249" s="423"/>
      <c r="D249" s="423"/>
      <c r="E249" s="423"/>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L249" s="34"/>
      <c r="AM249" s="34"/>
      <c r="AN249" s="34"/>
      <c r="AO249" s="34"/>
      <c r="AP249" s="34"/>
      <c r="AQ249" s="34"/>
      <c r="AR249" s="34"/>
      <c r="AS249" s="34"/>
      <c r="AT249" s="34"/>
      <c r="AU249" s="34"/>
      <c r="AV249" s="34"/>
      <c r="AW249" s="34"/>
      <c r="AX249" s="32"/>
      <c r="AY249" s="32"/>
    </row>
    <row r="250" spans="3:51" ht="24" customHeight="1">
      <c r="C250" s="423"/>
      <c r="D250" s="423"/>
      <c r="E250" s="423"/>
      <c r="F250" s="423"/>
      <c r="G250" s="423"/>
      <c r="H250" s="423"/>
      <c r="I250" s="423"/>
      <c r="J250" s="423"/>
      <c r="K250" s="423"/>
      <c r="L250" s="423"/>
      <c r="M250" s="423"/>
      <c r="N250" s="423"/>
      <c r="O250" s="423"/>
      <c r="P250" s="423"/>
      <c r="Q250" s="423"/>
      <c r="R250" s="423"/>
      <c r="S250" s="423"/>
      <c r="T250" s="423"/>
      <c r="U250" s="423"/>
      <c r="V250" s="423"/>
      <c r="W250" s="423"/>
      <c r="X250" s="423"/>
      <c r="Y250" s="423"/>
      <c r="Z250" s="423"/>
      <c r="AA250" s="423"/>
      <c r="AB250" s="423"/>
      <c r="AC250" s="423"/>
      <c r="AD250" s="423"/>
      <c r="AE250" s="423"/>
      <c r="AF250" s="423"/>
      <c r="AG250" s="423"/>
      <c r="AH250" s="423"/>
      <c r="AI250" s="423"/>
      <c r="AJ250" s="423"/>
      <c r="AL250" s="34"/>
      <c r="AM250" s="34"/>
      <c r="AN250" s="34"/>
      <c r="AO250" s="34"/>
      <c r="AP250" s="34"/>
      <c r="AQ250" s="34"/>
      <c r="AR250" s="34"/>
      <c r="AS250" s="34"/>
      <c r="AT250" s="34"/>
      <c r="AU250" s="34"/>
      <c r="AV250" s="34"/>
      <c r="AW250" s="34"/>
      <c r="AX250" s="32"/>
      <c r="AY250" s="32"/>
    </row>
    <row r="251" spans="3:51" ht="24" customHeight="1">
      <c r="C251" s="423"/>
      <c r="D251" s="423"/>
      <c r="E251" s="423"/>
      <c r="F251" s="423"/>
      <c r="G251" s="423"/>
      <c r="H251" s="423"/>
      <c r="I251" s="423"/>
      <c r="J251" s="423"/>
      <c r="K251" s="423"/>
      <c r="L251" s="423"/>
      <c r="M251" s="423"/>
      <c r="N251" s="423"/>
      <c r="O251" s="423"/>
      <c r="P251" s="423"/>
      <c r="Q251" s="423"/>
      <c r="R251" s="423"/>
      <c r="S251" s="423"/>
      <c r="T251" s="423"/>
      <c r="U251" s="423"/>
      <c r="V251" s="423"/>
      <c r="W251" s="423"/>
      <c r="X251" s="423"/>
      <c r="Y251" s="423"/>
      <c r="Z251" s="423"/>
      <c r="AA251" s="423"/>
      <c r="AB251" s="423"/>
      <c r="AC251" s="423"/>
      <c r="AD251" s="423"/>
      <c r="AE251" s="423"/>
      <c r="AF251" s="423"/>
      <c r="AG251" s="423"/>
      <c r="AH251" s="423"/>
      <c r="AI251" s="423"/>
      <c r="AJ251" s="423"/>
      <c r="AL251" s="34"/>
      <c r="AM251" s="34"/>
      <c r="AN251" s="34"/>
      <c r="AO251" s="34"/>
      <c r="AP251" s="34"/>
      <c r="AQ251" s="34"/>
      <c r="AR251" s="34"/>
      <c r="AS251" s="34"/>
      <c r="AT251" s="34"/>
      <c r="AU251" s="34"/>
      <c r="AV251" s="34"/>
      <c r="AW251" s="34"/>
      <c r="AX251" s="32"/>
      <c r="AY251" s="32"/>
    </row>
    <row r="252" spans="3:51" ht="24" customHeight="1">
      <c r="C252" s="423"/>
      <c r="D252" s="423"/>
      <c r="E252" s="423"/>
      <c r="F252" s="423"/>
      <c r="G252" s="423"/>
      <c r="H252" s="423"/>
      <c r="I252" s="423"/>
      <c r="J252" s="423"/>
      <c r="K252" s="423"/>
      <c r="L252" s="423"/>
      <c r="M252" s="423"/>
      <c r="N252" s="423"/>
      <c r="O252" s="423"/>
      <c r="P252" s="423"/>
      <c r="Q252" s="423"/>
      <c r="R252" s="423"/>
      <c r="S252" s="423"/>
      <c r="T252" s="423"/>
      <c r="U252" s="423"/>
      <c r="V252" s="423"/>
      <c r="W252" s="423"/>
      <c r="X252" s="423"/>
      <c r="Y252" s="423"/>
      <c r="Z252" s="423"/>
      <c r="AA252" s="423"/>
      <c r="AB252" s="423"/>
      <c r="AC252" s="423"/>
      <c r="AD252" s="423"/>
      <c r="AE252" s="423"/>
      <c r="AF252" s="423"/>
      <c r="AG252" s="423"/>
      <c r="AH252" s="423"/>
      <c r="AI252" s="423"/>
      <c r="AJ252" s="423"/>
      <c r="AL252" s="34"/>
      <c r="AM252" s="34"/>
      <c r="AN252" s="34"/>
      <c r="AO252" s="34"/>
      <c r="AP252" s="34"/>
      <c r="AQ252" s="34"/>
      <c r="AR252" s="34"/>
      <c r="AS252" s="34"/>
      <c r="AT252" s="34"/>
      <c r="AU252" s="34"/>
      <c r="AV252" s="34"/>
      <c r="AW252" s="34"/>
      <c r="AX252" s="32"/>
      <c r="AY252" s="32"/>
    </row>
    <row r="253" spans="3:51" ht="24" customHeight="1">
      <c r="C253" s="423"/>
      <c r="D253" s="423"/>
      <c r="E253" s="423"/>
      <c r="F253" s="423"/>
      <c r="G253" s="423"/>
      <c r="H253" s="423"/>
      <c r="I253" s="423"/>
      <c r="J253" s="423"/>
      <c r="K253" s="423"/>
      <c r="L253" s="423"/>
      <c r="M253" s="423"/>
      <c r="N253" s="423"/>
      <c r="O253" s="423"/>
      <c r="P253" s="423"/>
      <c r="Q253" s="423"/>
      <c r="R253" s="423"/>
      <c r="S253" s="423"/>
      <c r="T253" s="423"/>
      <c r="U253" s="423"/>
      <c r="V253" s="423"/>
      <c r="W253" s="423"/>
      <c r="X253" s="423"/>
      <c r="Y253" s="423"/>
      <c r="Z253" s="423"/>
      <c r="AA253" s="423"/>
      <c r="AB253" s="423"/>
      <c r="AC253" s="423"/>
      <c r="AD253" s="423"/>
      <c r="AE253" s="423"/>
      <c r="AF253" s="423"/>
      <c r="AG253" s="423"/>
      <c r="AH253" s="423"/>
      <c r="AI253" s="423"/>
      <c r="AJ253" s="423"/>
      <c r="AL253" s="34"/>
      <c r="AM253" s="34"/>
      <c r="AN253" s="34"/>
      <c r="AO253" s="34"/>
      <c r="AP253" s="34"/>
      <c r="AQ253" s="34"/>
      <c r="AR253" s="34"/>
      <c r="AS253" s="34"/>
      <c r="AT253" s="34"/>
      <c r="AU253" s="34"/>
      <c r="AV253" s="34"/>
      <c r="AW253" s="34"/>
      <c r="AX253" s="32"/>
      <c r="AY253" s="32"/>
    </row>
    <row r="254" spans="3:51" ht="24" customHeight="1">
      <c r="C254" s="423"/>
      <c r="D254" s="423"/>
      <c r="E254" s="423"/>
      <c r="F254" s="423"/>
      <c r="G254" s="423"/>
      <c r="H254" s="423"/>
      <c r="I254" s="423"/>
      <c r="J254" s="423"/>
      <c r="K254" s="423"/>
      <c r="L254" s="423"/>
      <c r="M254" s="423"/>
      <c r="N254" s="423"/>
      <c r="O254" s="423"/>
      <c r="P254" s="423"/>
      <c r="Q254" s="423"/>
      <c r="R254" s="423"/>
      <c r="S254" s="423"/>
      <c r="T254" s="423"/>
      <c r="U254" s="423"/>
      <c r="V254" s="423"/>
      <c r="W254" s="423"/>
      <c r="X254" s="423"/>
      <c r="Y254" s="423"/>
      <c r="Z254" s="423"/>
      <c r="AA254" s="423"/>
      <c r="AB254" s="423"/>
      <c r="AC254" s="423"/>
      <c r="AD254" s="423"/>
      <c r="AE254" s="423"/>
      <c r="AF254" s="423"/>
      <c r="AG254" s="423"/>
      <c r="AH254" s="423"/>
      <c r="AI254" s="423"/>
      <c r="AJ254" s="423"/>
      <c r="AL254" s="34"/>
      <c r="AM254" s="34"/>
      <c r="AN254" s="34"/>
      <c r="AO254" s="34"/>
      <c r="AP254" s="34"/>
      <c r="AQ254" s="34"/>
      <c r="AR254" s="34"/>
      <c r="AS254" s="34"/>
      <c r="AT254" s="34"/>
      <c r="AU254" s="34"/>
      <c r="AV254" s="34"/>
      <c r="AW254" s="34"/>
      <c r="AX254" s="32"/>
      <c r="AY254" s="32"/>
    </row>
    <row r="255" spans="3:51" ht="24" customHeight="1">
      <c r="C255" s="423"/>
      <c r="D255" s="423"/>
      <c r="E255" s="423"/>
      <c r="F255" s="423"/>
      <c r="G255" s="423"/>
      <c r="H255" s="423"/>
      <c r="I255" s="423"/>
      <c r="J255" s="423"/>
      <c r="K255" s="423"/>
      <c r="L255" s="423"/>
      <c r="M255" s="423"/>
      <c r="N255" s="423"/>
      <c r="O255" s="423"/>
      <c r="P255" s="423"/>
      <c r="Q255" s="423"/>
      <c r="R255" s="423"/>
      <c r="S255" s="423"/>
      <c r="T255" s="423"/>
      <c r="U255" s="423"/>
      <c r="V255" s="423"/>
      <c r="W255" s="423"/>
      <c r="X255" s="423"/>
      <c r="Y255" s="423"/>
      <c r="Z255" s="423"/>
      <c r="AA255" s="423"/>
      <c r="AB255" s="423"/>
      <c r="AC255" s="423"/>
      <c r="AD255" s="423"/>
      <c r="AE255" s="423"/>
      <c r="AF255" s="423"/>
      <c r="AG255" s="423"/>
      <c r="AH255" s="423"/>
      <c r="AI255" s="423"/>
      <c r="AJ255" s="423"/>
      <c r="AL255" s="34"/>
      <c r="AM255" s="34"/>
      <c r="AN255" s="34"/>
      <c r="AO255" s="34"/>
      <c r="AP255" s="34"/>
      <c r="AQ255" s="34"/>
      <c r="AR255" s="34"/>
      <c r="AS255" s="34"/>
      <c r="AT255" s="34"/>
      <c r="AU255" s="34"/>
      <c r="AV255" s="34"/>
      <c r="AW255" s="34"/>
      <c r="AX255" s="32"/>
      <c r="AY255" s="32"/>
    </row>
    <row r="256" spans="3:51" ht="24" customHeight="1">
      <c r="C256" s="423"/>
      <c r="D256" s="423"/>
      <c r="E256" s="423"/>
      <c r="F256" s="423"/>
      <c r="G256" s="423"/>
      <c r="H256" s="423"/>
      <c r="I256" s="423"/>
      <c r="J256" s="423"/>
      <c r="K256" s="423"/>
      <c r="L256" s="423"/>
      <c r="M256" s="423"/>
      <c r="N256" s="423"/>
      <c r="O256" s="423"/>
      <c r="P256" s="423"/>
      <c r="Q256" s="423"/>
      <c r="R256" s="423"/>
      <c r="S256" s="423"/>
      <c r="T256" s="423"/>
      <c r="U256" s="423"/>
      <c r="V256" s="423"/>
      <c r="W256" s="423"/>
      <c r="X256" s="423"/>
      <c r="Y256" s="423"/>
      <c r="Z256" s="423"/>
      <c r="AA256" s="423"/>
      <c r="AB256" s="423"/>
      <c r="AC256" s="423"/>
      <c r="AD256" s="423"/>
      <c r="AE256" s="423"/>
      <c r="AF256" s="423"/>
      <c r="AG256" s="423"/>
      <c r="AH256" s="423"/>
      <c r="AI256" s="423"/>
      <c r="AJ256" s="423"/>
      <c r="AL256" s="34"/>
      <c r="AM256" s="34"/>
      <c r="AN256" s="34"/>
      <c r="AO256" s="34"/>
      <c r="AP256" s="34"/>
      <c r="AQ256" s="34"/>
      <c r="AR256" s="34"/>
      <c r="AS256" s="34"/>
      <c r="AT256" s="34"/>
      <c r="AU256" s="34"/>
      <c r="AV256" s="34"/>
      <c r="AW256" s="34"/>
      <c r="AX256" s="32"/>
      <c r="AY256" s="32"/>
    </row>
    <row r="257" spans="3:51" ht="24" customHeight="1">
      <c r="C257" s="423"/>
      <c r="D257" s="423"/>
      <c r="E257" s="423"/>
      <c r="F257" s="423"/>
      <c r="G257" s="423"/>
      <c r="H257" s="423"/>
      <c r="I257" s="423"/>
      <c r="J257" s="423"/>
      <c r="K257" s="423"/>
      <c r="L257" s="423"/>
      <c r="M257" s="423"/>
      <c r="N257" s="423"/>
      <c r="O257" s="423"/>
      <c r="P257" s="423"/>
      <c r="Q257" s="423"/>
      <c r="R257" s="423"/>
      <c r="S257" s="423"/>
      <c r="T257" s="423"/>
      <c r="U257" s="423"/>
      <c r="V257" s="423"/>
      <c r="W257" s="423"/>
      <c r="X257" s="423"/>
      <c r="Y257" s="423"/>
      <c r="Z257" s="423"/>
      <c r="AA257" s="423"/>
      <c r="AB257" s="423"/>
      <c r="AC257" s="423"/>
      <c r="AD257" s="423"/>
      <c r="AE257" s="423"/>
      <c r="AF257" s="423"/>
      <c r="AG257" s="423"/>
      <c r="AH257" s="423"/>
      <c r="AI257" s="423"/>
      <c r="AJ257" s="423"/>
      <c r="AL257" s="34"/>
      <c r="AM257" s="34"/>
      <c r="AN257" s="34"/>
      <c r="AO257" s="34"/>
      <c r="AP257" s="34"/>
      <c r="AQ257" s="34"/>
      <c r="AR257" s="34"/>
      <c r="AS257" s="34"/>
      <c r="AT257" s="34"/>
      <c r="AU257" s="34"/>
      <c r="AV257" s="34"/>
      <c r="AW257" s="34"/>
      <c r="AX257" s="32"/>
      <c r="AY257" s="32"/>
    </row>
    <row r="258" spans="3:51" ht="24" customHeight="1">
      <c r="C258" s="423"/>
      <c r="D258" s="423"/>
      <c r="E258" s="423"/>
      <c r="F258" s="423"/>
      <c r="G258" s="423"/>
      <c r="H258" s="423"/>
      <c r="I258" s="423"/>
      <c r="J258" s="423"/>
      <c r="K258" s="423"/>
      <c r="L258" s="423"/>
      <c r="M258" s="423"/>
      <c r="N258" s="423"/>
      <c r="O258" s="423"/>
      <c r="P258" s="423"/>
      <c r="Q258" s="423"/>
      <c r="R258" s="423"/>
      <c r="S258" s="423"/>
      <c r="T258" s="423"/>
      <c r="U258" s="423"/>
      <c r="V258" s="423"/>
      <c r="W258" s="423"/>
      <c r="X258" s="423"/>
      <c r="Y258" s="423"/>
      <c r="Z258" s="423"/>
      <c r="AA258" s="423"/>
      <c r="AB258" s="423"/>
      <c r="AC258" s="423"/>
      <c r="AD258" s="423"/>
      <c r="AE258" s="423"/>
      <c r="AF258" s="423"/>
      <c r="AG258" s="423"/>
      <c r="AH258" s="423"/>
      <c r="AI258" s="423"/>
      <c r="AJ258" s="423"/>
      <c r="AL258" s="34"/>
      <c r="AM258" s="34"/>
      <c r="AN258" s="34"/>
      <c r="AO258" s="34"/>
      <c r="AP258" s="34"/>
      <c r="AQ258" s="34"/>
      <c r="AR258" s="34"/>
      <c r="AS258" s="34"/>
      <c r="AT258" s="34"/>
      <c r="AU258" s="34"/>
      <c r="AV258" s="34"/>
      <c r="AW258" s="34"/>
      <c r="AX258" s="32"/>
      <c r="AY258" s="32"/>
    </row>
    <row r="259" spans="3:51" ht="24" customHeight="1">
      <c r="C259" s="423"/>
      <c r="D259" s="423"/>
      <c r="E259" s="423"/>
      <c r="F259" s="423"/>
      <c r="G259" s="423"/>
      <c r="H259" s="423"/>
      <c r="I259" s="423"/>
      <c r="J259" s="423"/>
      <c r="K259" s="423"/>
      <c r="L259" s="423"/>
      <c r="M259" s="423"/>
      <c r="N259" s="423"/>
      <c r="O259" s="423"/>
      <c r="P259" s="423"/>
      <c r="Q259" s="423"/>
      <c r="R259" s="423"/>
      <c r="S259" s="423"/>
      <c r="T259" s="423"/>
      <c r="U259" s="423"/>
      <c r="V259" s="423"/>
      <c r="W259" s="423"/>
      <c r="X259" s="423"/>
      <c r="Y259" s="423"/>
      <c r="Z259" s="423"/>
      <c r="AA259" s="423"/>
      <c r="AB259" s="423"/>
      <c r="AC259" s="423"/>
      <c r="AD259" s="423"/>
      <c r="AE259" s="423"/>
      <c r="AF259" s="423"/>
      <c r="AG259" s="423"/>
      <c r="AH259" s="423"/>
      <c r="AI259" s="423"/>
      <c r="AJ259" s="423"/>
      <c r="AL259" s="34"/>
      <c r="AM259" s="34"/>
      <c r="AN259" s="34"/>
      <c r="AO259" s="34"/>
      <c r="AP259" s="34"/>
      <c r="AQ259" s="34"/>
      <c r="AR259" s="34"/>
      <c r="AS259" s="34"/>
      <c r="AT259" s="34"/>
      <c r="AU259" s="34"/>
      <c r="AV259" s="34"/>
      <c r="AW259" s="34"/>
      <c r="AX259" s="32"/>
      <c r="AY259" s="32"/>
    </row>
    <row r="260" spans="3:51" ht="24" customHeight="1">
      <c r="C260" s="423"/>
      <c r="D260" s="423"/>
      <c r="E260" s="423"/>
      <c r="F260" s="423"/>
      <c r="G260" s="423"/>
      <c r="H260" s="423"/>
      <c r="I260" s="423"/>
      <c r="J260" s="423"/>
      <c r="K260" s="423"/>
      <c r="L260" s="423"/>
      <c r="M260" s="423"/>
      <c r="N260" s="423"/>
      <c r="O260" s="423"/>
      <c r="P260" s="423"/>
      <c r="Q260" s="423"/>
      <c r="R260" s="423"/>
      <c r="S260" s="423"/>
      <c r="T260" s="423"/>
      <c r="U260" s="423"/>
      <c r="V260" s="423"/>
      <c r="W260" s="423"/>
      <c r="X260" s="423"/>
      <c r="Y260" s="423"/>
      <c r="Z260" s="423"/>
      <c r="AA260" s="423"/>
      <c r="AB260" s="423"/>
      <c r="AC260" s="423"/>
      <c r="AD260" s="423"/>
      <c r="AE260" s="423"/>
      <c r="AF260" s="423"/>
      <c r="AG260" s="423"/>
      <c r="AH260" s="423"/>
      <c r="AI260" s="423"/>
      <c r="AJ260" s="423"/>
      <c r="AL260" s="34"/>
      <c r="AM260" s="34"/>
      <c r="AN260" s="34"/>
      <c r="AO260" s="34"/>
      <c r="AP260" s="34"/>
      <c r="AQ260" s="34"/>
      <c r="AR260" s="34"/>
      <c r="AS260" s="34"/>
      <c r="AT260" s="34"/>
      <c r="AU260" s="34"/>
      <c r="AV260" s="34"/>
      <c r="AW260" s="34"/>
      <c r="AX260" s="32"/>
      <c r="AY260" s="32"/>
    </row>
    <row r="261" spans="3:51" ht="24" customHeight="1">
      <c r="C261" s="423"/>
      <c r="D261" s="423"/>
      <c r="E261" s="423"/>
      <c r="F261" s="423"/>
      <c r="G261" s="423"/>
      <c r="H261" s="423"/>
      <c r="I261" s="423"/>
      <c r="J261" s="423"/>
      <c r="K261" s="423"/>
      <c r="L261" s="423"/>
      <c r="M261" s="423"/>
      <c r="N261" s="423"/>
      <c r="O261" s="423"/>
      <c r="P261" s="423"/>
      <c r="Q261" s="423"/>
      <c r="R261" s="423"/>
      <c r="S261" s="423"/>
      <c r="T261" s="423"/>
      <c r="U261" s="423"/>
      <c r="V261" s="423"/>
      <c r="W261" s="423"/>
      <c r="X261" s="423"/>
      <c r="Y261" s="423"/>
      <c r="Z261" s="423"/>
      <c r="AA261" s="423"/>
      <c r="AB261" s="423"/>
      <c r="AC261" s="423"/>
      <c r="AD261" s="423"/>
      <c r="AE261" s="423"/>
      <c r="AF261" s="423"/>
      <c r="AG261" s="423"/>
      <c r="AH261" s="423"/>
      <c r="AI261" s="423"/>
      <c r="AJ261" s="423"/>
      <c r="AL261" s="34"/>
      <c r="AM261" s="34"/>
      <c r="AN261" s="34"/>
      <c r="AO261" s="34"/>
      <c r="AP261" s="34"/>
      <c r="AQ261" s="34"/>
      <c r="AR261" s="34"/>
      <c r="AS261" s="34"/>
      <c r="AT261" s="34"/>
      <c r="AU261" s="34"/>
      <c r="AV261" s="34"/>
      <c r="AW261" s="34"/>
      <c r="AX261" s="32"/>
      <c r="AY261" s="32"/>
    </row>
    <row r="262" spans="3:51" ht="24" customHeight="1">
      <c r="C262" s="423"/>
      <c r="D262" s="423"/>
      <c r="E262" s="423"/>
      <c r="F262" s="423"/>
      <c r="G262" s="423"/>
      <c r="H262" s="423"/>
      <c r="I262" s="423"/>
      <c r="J262" s="423"/>
      <c r="K262" s="423"/>
      <c r="L262" s="423"/>
      <c r="M262" s="423"/>
      <c r="N262" s="423"/>
      <c r="O262" s="423"/>
      <c r="P262" s="423"/>
      <c r="Q262" s="423"/>
      <c r="R262" s="423"/>
      <c r="S262" s="423"/>
      <c r="T262" s="423"/>
      <c r="U262" s="423"/>
      <c r="V262" s="423"/>
      <c r="W262" s="423"/>
      <c r="X262" s="423"/>
      <c r="Y262" s="423"/>
      <c r="Z262" s="423"/>
      <c r="AA262" s="423"/>
      <c r="AB262" s="423"/>
      <c r="AC262" s="423"/>
      <c r="AD262" s="423"/>
      <c r="AE262" s="423"/>
      <c r="AF262" s="423"/>
      <c r="AG262" s="423"/>
      <c r="AH262" s="423"/>
      <c r="AI262" s="423"/>
      <c r="AJ262" s="423"/>
      <c r="AL262" s="34"/>
      <c r="AM262" s="34"/>
      <c r="AN262" s="34"/>
      <c r="AO262" s="34"/>
      <c r="AP262" s="34"/>
      <c r="AQ262" s="34"/>
      <c r="AR262" s="34"/>
      <c r="AS262" s="34"/>
      <c r="AT262" s="34"/>
      <c r="AU262" s="34"/>
      <c r="AV262" s="34"/>
      <c r="AW262" s="34"/>
      <c r="AX262" s="32"/>
      <c r="AY262" s="32"/>
    </row>
    <row r="263" spans="3:51" ht="24" customHeight="1">
      <c r="C263" s="423"/>
      <c r="D263" s="423"/>
      <c r="E263" s="423"/>
      <c r="F263" s="423"/>
      <c r="G263" s="423"/>
      <c r="H263" s="423"/>
      <c r="I263" s="423"/>
      <c r="J263" s="423"/>
      <c r="K263" s="423"/>
      <c r="L263" s="423"/>
      <c r="M263" s="423"/>
      <c r="N263" s="423"/>
      <c r="O263" s="423"/>
      <c r="P263" s="423"/>
      <c r="Q263" s="423"/>
      <c r="R263" s="423"/>
      <c r="S263" s="423"/>
      <c r="T263" s="423"/>
      <c r="U263" s="423"/>
      <c r="V263" s="423"/>
      <c r="W263" s="423"/>
      <c r="X263" s="423"/>
      <c r="Y263" s="423"/>
      <c r="Z263" s="423"/>
      <c r="AA263" s="423"/>
      <c r="AB263" s="423"/>
      <c r="AC263" s="423"/>
      <c r="AD263" s="423"/>
      <c r="AE263" s="423"/>
      <c r="AF263" s="423"/>
      <c r="AG263" s="423"/>
      <c r="AH263" s="423"/>
      <c r="AI263" s="423"/>
      <c r="AJ263" s="423"/>
      <c r="AL263" s="34"/>
      <c r="AM263" s="34"/>
      <c r="AN263" s="34"/>
      <c r="AO263" s="34"/>
      <c r="AP263" s="34"/>
      <c r="AQ263" s="34"/>
      <c r="AR263" s="34"/>
      <c r="AS263" s="34"/>
      <c r="AT263" s="34"/>
      <c r="AU263" s="34"/>
      <c r="AV263" s="34"/>
      <c r="AW263" s="34"/>
      <c r="AX263" s="32"/>
      <c r="AY263" s="32"/>
    </row>
    <row r="264" spans="3:51" ht="24" customHeight="1">
      <c r="C264" s="423"/>
      <c r="D264" s="423"/>
      <c r="E264" s="423"/>
      <c r="F264" s="423"/>
      <c r="G264" s="423"/>
      <c r="H264" s="423"/>
      <c r="I264" s="423"/>
      <c r="J264" s="423"/>
      <c r="K264" s="423"/>
      <c r="L264" s="423"/>
      <c r="M264" s="423"/>
      <c r="N264" s="423"/>
      <c r="O264" s="423"/>
      <c r="P264" s="423"/>
      <c r="Q264" s="423"/>
      <c r="R264" s="423"/>
      <c r="S264" s="423"/>
      <c r="T264" s="423"/>
      <c r="U264" s="423"/>
      <c r="V264" s="423"/>
      <c r="W264" s="423"/>
      <c r="X264" s="423"/>
      <c r="Y264" s="423"/>
      <c r="Z264" s="423"/>
      <c r="AA264" s="423"/>
      <c r="AB264" s="423"/>
      <c r="AC264" s="423"/>
      <c r="AD264" s="423"/>
      <c r="AE264" s="423"/>
      <c r="AF264" s="423"/>
      <c r="AG264" s="423"/>
      <c r="AH264" s="423"/>
      <c r="AI264" s="423"/>
      <c r="AJ264" s="423"/>
      <c r="AL264" s="34"/>
      <c r="AM264" s="34"/>
      <c r="AN264" s="34"/>
      <c r="AO264" s="34"/>
      <c r="AP264" s="34"/>
      <c r="AQ264" s="34"/>
      <c r="AR264" s="34"/>
      <c r="AS264" s="34"/>
      <c r="AT264" s="34"/>
      <c r="AU264" s="34"/>
      <c r="AV264" s="34"/>
      <c r="AW264" s="34"/>
      <c r="AX264" s="32"/>
      <c r="AY264" s="32"/>
    </row>
    <row r="265" spans="3:51" ht="24" customHeight="1">
      <c r="C265" s="423"/>
      <c r="D265" s="423"/>
      <c r="E265" s="423"/>
      <c r="F265" s="423"/>
      <c r="G265" s="423"/>
      <c r="H265" s="423"/>
      <c r="I265" s="423"/>
      <c r="J265" s="423"/>
      <c r="K265" s="423"/>
      <c r="L265" s="423"/>
      <c r="M265" s="423"/>
      <c r="N265" s="423"/>
      <c r="O265" s="423"/>
      <c r="P265" s="423"/>
      <c r="Q265" s="423"/>
      <c r="R265" s="423"/>
      <c r="S265" s="423"/>
      <c r="T265" s="423"/>
      <c r="U265" s="423"/>
      <c r="V265" s="423"/>
      <c r="W265" s="423"/>
      <c r="X265" s="423"/>
      <c r="Y265" s="423"/>
      <c r="Z265" s="423"/>
      <c r="AA265" s="423"/>
      <c r="AB265" s="423"/>
      <c r="AC265" s="423"/>
      <c r="AD265" s="423"/>
      <c r="AE265" s="423"/>
      <c r="AF265" s="423"/>
      <c r="AG265" s="423"/>
      <c r="AH265" s="423"/>
      <c r="AI265" s="423"/>
      <c r="AJ265" s="423"/>
      <c r="AL265" s="34"/>
      <c r="AM265" s="34"/>
      <c r="AN265" s="34"/>
      <c r="AO265" s="34"/>
      <c r="AP265" s="34"/>
      <c r="AQ265" s="34"/>
      <c r="AR265" s="34"/>
      <c r="AS265" s="34"/>
      <c r="AT265" s="34"/>
      <c r="AU265" s="34"/>
      <c r="AV265" s="34"/>
      <c r="AW265" s="34"/>
      <c r="AX265" s="32"/>
      <c r="AY265" s="32"/>
    </row>
    <row r="266" spans="3:51" ht="24" customHeight="1">
      <c r="C266" s="423"/>
      <c r="D266" s="423"/>
      <c r="E266" s="423"/>
      <c r="F266" s="423"/>
      <c r="G266" s="423"/>
      <c r="H266" s="423"/>
      <c r="I266" s="423"/>
      <c r="J266" s="423"/>
      <c r="K266" s="423"/>
      <c r="L266" s="423"/>
      <c r="M266" s="423"/>
      <c r="N266" s="423"/>
      <c r="O266" s="423"/>
      <c r="P266" s="423"/>
      <c r="Q266" s="423"/>
      <c r="R266" s="423"/>
      <c r="S266" s="423"/>
      <c r="T266" s="423"/>
      <c r="U266" s="423"/>
      <c r="V266" s="423"/>
      <c r="W266" s="423"/>
      <c r="X266" s="423"/>
      <c r="Y266" s="423"/>
      <c r="Z266" s="423"/>
      <c r="AA266" s="423"/>
      <c r="AB266" s="423"/>
      <c r="AC266" s="423"/>
      <c r="AD266" s="423"/>
      <c r="AE266" s="423"/>
      <c r="AF266" s="423"/>
      <c r="AG266" s="423"/>
      <c r="AH266" s="423"/>
      <c r="AI266" s="423"/>
      <c r="AJ266" s="423"/>
      <c r="AL266" s="34"/>
      <c r="AM266" s="34"/>
      <c r="AN266" s="34"/>
      <c r="AO266" s="34"/>
      <c r="AP266" s="34"/>
      <c r="AQ266" s="34"/>
      <c r="AR266" s="34"/>
      <c r="AS266" s="34"/>
      <c r="AT266" s="34"/>
      <c r="AU266" s="34"/>
      <c r="AV266" s="34"/>
      <c r="AW266" s="34"/>
      <c r="AX266" s="32"/>
      <c r="AY266" s="32"/>
    </row>
    <row r="267" spans="3:51" ht="24" customHeight="1">
      <c r="C267" s="423"/>
      <c r="D267" s="423"/>
      <c r="E267" s="423"/>
      <c r="F267" s="423"/>
      <c r="G267" s="423"/>
      <c r="H267" s="423"/>
      <c r="I267" s="423"/>
      <c r="J267" s="423"/>
      <c r="K267" s="423"/>
      <c r="L267" s="423"/>
      <c r="M267" s="423"/>
      <c r="N267" s="423"/>
      <c r="O267" s="423"/>
      <c r="P267" s="423"/>
      <c r="Q267" s="423"/>
      <c r="R267" s="423"/>
      <c r="S267" s="423"/>
      <c r="T267" s="423"/>
      <c r="U267" s="423"/>
      <c r="V267" s="423"/>
      <c r="W267" s="423"/>
      <c r="X267" s="423"/>
      <c r="Y267" s="423"/>
      <c r="Z267" s="423"/>
      <c r="AA267" s="423"/>
      <c r="AB267" s="423"/>
      <c r="AC267" s="423"/>
      <c r="AD267" s="423"/>
      <c r="AE267" s="423"/>
      <c r="AF267" s="423"/>
      <c r="AG267" s="423"/>
      <c r="AH267" s="423"/>
      <c r="AI267" s="423"/>
      <c r="AJ267" s="423"/>
      <c r="AL267" s="34"/>
      <c r="AM267" s="34"/>
      <c r="AN267" s="34"/>
      <c r="AO267" s="34"/>
      <c r="AP267" s="34"/>
      <c r="AQ267" s="34"/>
      <c r="AR267" s="34"/>
      <c r="AS267" s="34"/>
      <c r="AT267" s="34"/>
      <c r="AU267" s="34"/>
      <c r="AV267" s="34"/>
      <c r="AW267" s="34"/>
      <c r="AX267" s="32"/>
      <c r="AY267" s="32"/>
    </row>
    <row r="268" spans="3:51" ht="21" customHeight="1">
      <c r="C268" s="423"/>
      <c r="D268" s="423"/>
      <c r="E268" s="423"/>
      <c r="F268" s="423"/>
      <c r="G268" s="423"/>
      <c r="H268" s="423"/>
      <c r="I268" s="423"/>
      <c r="J268" s="423"/>
      <c r="K268" s="423"/>
      <c r="L268" s="423"/>
      <c r="M268" s="423"/>
      <c r="N268" s="423"/>
      <c r="O268" s="423"/>
      <c r="P268" s="423"/>
      <c r="Q268" s="423"/>
      <c r="R268" s="423"/>
      <c r="S268" s="423"/>
      <c r="T268" s="423"/>
      <c r="U268" s="423"/>
      <c r="V268" s="423"/>
      <c r="W268" s="423"/>
      <c r="X268" s="423"/>
      <c r="Y268" s="423"/>
      <c r="Z268" s="423"/>
      <c r="AA268" s="423"/>
      <c r="AB268" s="423"/>
      <c r="AC268" s="423"/>
      <c r="AD268" s="423"/>
      <c r="AE268" s="423"/>
      <c r="AF268" s="423"/>
      <c r="AG268" s="423"/>
      <c r="AH268" s="423"/>
      <c r="AI268" s="423"/>
      <c r="AJ268" s="423"/>
      <c r="AL268" s="34"/>
      <c r="AM268" s="34"/>
      <c r="AN268" s="34"/>
      <c r="AO268" s="34"/>
      <c r="AP268" s="34"/>
      <c r="AQ268" s="34"/>
      <c r="AR268" s="34"/>
      <c r="AS268" s="34"/>
      <c r="AT268" s="34"/>
      <c r="AU268" s="34"/>
      <c r="AV268" s="34"/>
      <c r="AW268" s="34"/>
      <c r="AX268" s="32"/>
      <c r="AY268" s="32"/>
    </row>
    <row r="269" spans="3:51" ht="21" customHeight="1">
      <c r="C269" s="423"/>
      <c r="D269" s="423"/>
      <c r="E269" s="423"/>
      <c r="F269" s="423"/>
      <c r="G269" s="423"/>
      <c r="H269" s="423"/>
      <c r="I269" s="423"/>
      <c r="J269" s="423"/>
      <c r="K269" s="423"/>
      <c r="L269" s="423"/>
      <c r="M269" s="423"/>
      <c r="N269" s="423"/>
      <c r="O269" s="423"/>
      <c r="P269" s="423"/>
      <c r="Q269" s="423"/>
      <c r="R269" s="423"/>
      <c r="S269" s="423"/>
      <c r="T269" s="423"/>
      <c r="U269" s="423"/>
      <c r="V269" s="423"/>
      <c r="W269" s="423"/>
      <c r="X269" s="423"/>
      <c r="Y269" s="423"/>
      <c r="Z269" s="423"/>
      <c r="AA269" s="423"/>
      <c r="AB269" s="423"/>
      <c r="AC269" s="423"/>
      <c r="AD269" s="423"/>
      <c r="AE269" s="423"/>
      <c r="AF269" s="423"/>
      <c r="AG269" s="423"/>
      <c r="AH269" s="423"/>
      <c r="AI269" s="423"/>
      <c r="AJ269" s="423"/>
      <c r="AL269" s="34"/>
      <c r="AM269" s="34"/>
      <c r="AN269" s="34"/>
      <c r="AO269" s="34"/>
      <c r="AP269" s="34"/>
      <c r="AQ269" s="34"/>
      <c r="AR269" s="34"/>
      <c r="AS269" s="34"/>
      <c r="AT269" s="34"/>
      <c r="AU269" s="34"/>
      <c r="AV269" s="34"/>
      <c r="AW269" s="34"/>
      <c r="AX269" s="32"/>
      <c r="AY269" s="32"/>
    </row>
    <row r="270" spans="3:51" ht="20.5" customHeight="1">
      <c r="C270" s="422" t="s">
        <v>190</v>
      </c>
      <c r="D270" s="423"/>
      <c r="E270" s="423"/>
      <c r="F270" s="423"/>
      <c r="G270" s="423"/>
      <c r="H270" s="423"/>
      <c r="I270" s="423"/>
      <c r="J270" s="423"/>
      <c r="K270" s="423"/>
      <c r="L270" s="423"/>
      <c r="M270" s="423"/>
      <c r="N270" s="423"/>
      <c r="O270" s="423"/>
      <c r="P270" s="423"/>
      <c r="Q270" s="423"/>
      <c r="R270" s="423"/>
      <c r="S270" s="423"/>
      <c r="T270" s="423"/>
      <c r="U270" s="423"/>
      <c r="V270" s="423"/>
      <c r="W270" s="423"/>
      <c r="X270" s="423"/>
      <c r="Y270" s="423"/>
      <c r="Z270" s="423"/>
      <c r="AA270" s="423"/>
      <c r="AB270" s="423"/>
      <c r="AC270" s="423"/>
      <c r="AD270" s="423"/>
      <c r="AE270" s="423"/>
      <c r="AF270" s="423"/>
      <c r="AG270" s="423"/>
      <c r="AH270" s="423"/>
      <c r="AI270" s="423"/>
      <c r="AJ270" s="423"/>
      <c r="AL270" s="34"/>
      <c r="AM270" s="34"/>
      <c r="AN270" s="34"/>
      <c r="AO270" s="34"/>
      <c r="AP270" s="34"/>
      <c r="AQ270" s="34"/>
      <c r="AR270" s="34"/>
      <c r="AS270" s="34"/>
      <c r="AT270" s="34"/>
      <c r="AU270" s="34"/>
      <c r="AV270" s="34"/>
      <c r="AW270" s="34"/>
      <c r="AX270" s="32"/>
      <c r="AY270" s="32"/>
    </row>
    <row r="271" spans="3:51" ht="20.5" customHeight="1">
      <c r="C271" s="423"/>
      <c r="D271" s="423"/>
      <c r="E271" s="423"/>
      <c r="F271" s="423"/>
      <c r="G271" s="423"/>
      <c r="H271" s="423"/>
      <c r="I271" s="423"/>
      <c r="J271" s="423"/>
      <c r="K271" s="423"/>
      <c r="L271" s="423"/>
      <c r="M271" s="423"/>
      <c r="N271" s="423"/>
      <c r="O271" s="423"/>
      <c r="P271" s="423"/>
      <c r="Q271" s="423"/>
      <c r="R271" s="423"/>
      <c r="S271" s="423"/>
      <c r="T271" s="423"/>
      <c r="U271" s="423"/>
      <c r="V271" s="423"/>
      <c r="W271" s="423"/>
      <c r="X271" s="423"/>
      <c r="Y271" s="423"/>
      <c r="Z271" s="423"/>
      <c r="AA271" s="423"/>
      <c r="AB271" s="423"/>
      <c r="AC271" s="423"/>
      <c r="AD271" s="423"/>
      <c r="AE271" s="423"/>
      <c r="AF271" s="423"/>
      <c r="AG271" s="423"/>
      <c r="AH271" s="423"/>
      <c r="AI271" s="423"/>
      <c r="AJ271" s="423"/>
      <c r="AL271" s="34"/>
      <c r="AM271" s="34"/>
      <c r="AN271" s="34"/>
      <c r="AO271" s="34"/>
      <c r="AP271" s="34"/>
      <c r="AQ271" s="34"/>
      <c r="AR271" s="34"/>
      <c r="AS271" s="34"/>
      <c r="AT271" s="34"/>
      <c r="AU271" s="34"/>
      <c r="AV271" s="34"/>
      <c r="AW271" s="34"/>
      <c r="AX271" s="32"/>
      <c r="AY271" s="32"/>
    </row>
    <row r="272" spans="3:51" ht="20.5" customHeight="1">
      <c r="C272" s="423"/>
      <c r="D272" s="423"/>
      <c r="E272" s="423"/>
      <c r="F272" s="423"/>
      <c r="G272" s="423"/>
      <c r="H272" s="423"/>
      <c r="I272" s="423"/>
      <c r="J272" s="423"/>
      <c r="K272" s="423"/>
      <c r="L272" s="423"/>
      <c r="M272" s="423"/>
      <c r="N272" s="423"/>
      <c r="O272" s="423"/>
      <c r="P272" s="423"/>
      <c r="Q272" s="423"/>
      <c r="R272" s="423"/>
      <c r="S272" s="423"/>
      <c r="T272" s="423"/>
      <c r="U272" s="423"/>
      <c r="V272" s="423"/>
      <c r="W272" s="423"/>
      <c r="X272" s="423"/>
      <c r="Y272" s="423"/>
      <c r="Z272" s="423"/>
      <c r="AA272" s="423"/>
      <c r="AB272" s="423"/>
      <c r="AC272" s="423"/>
      <c r="AD272" s="423"/>
      <c r="AE272" s="423"/>
      <c r="AF272" s="423"/>
      <c r="AG272" s="423"/>
      <c r="AH272" s="423"/>
      <c r="AI272" s="423"/>
      <c r="AJ272" s="423"/>
      <c r="AL272" s="34"/>
      <c r="AM272" s="34"/>
      <c r="AN272" s="34"/>
      <c r="AO272" s="34"/>
      <c r="AP272" s="34"/>
      <c r="AQ272" s="34"/>
      <c r="AR272" s="34"/>
      <c r="AS272" s="34"/>
      <c r="AT272" s="34"/>
      <c r="AU272" s="34"/>
      <c r="AV272" s="34"/>
      <c r="AW272" s="34"/>
      <c r="AX272" s="32"/>
      <c r="AY272" s="32"/>
    </row>
    <row r="273" spans="3:51" ht="20.5" customHeight="1">
      <c r="C273" s="423"/>
      <c r="D273" s="423"/>
      <c r="E273" s="423"/>
      <c r="F273" s="423"/>
      <c r="G273" s="423"/>
      <c r="H273" s="423"/>
      <c r="I273" s="423"/>
      <c r="J273" s="423"/>
      <c r="K273" s="423"/>
      <c r="L273" s="423"/>
      <c r="M273" s="423"/>
      <c r="N273" s="423"/>
      <c r="O273" s="423"/>
      <c r="P273" s="423"/>
      <c r="Q273" s="423"/>
      <c r="R273" s="423"/>
      <c r="S273" s="423"/>
      <c r="T273" s="423"/>
      <c r="U273" s="423"/>
      <c r="V273" s="423"/>
      <c r="W273" s="423"/>
      <c r="X273" s="423"/>
      <c r="Y273" s="423"/>
      <c r="Z273" s="423"/>
      <c r="AA273" s="423"/>
      <c r="AB273" s="423"/>
      <c r="AC273" s="423"/>
      <c r="AD273" s="423"/>
      <c r="AE273" s="423"/>
      <c r="AF273" s="423"/>
      <c r="AG273" s="423"/>
      <c r="AH273" s="423"/>
      <c r="AI273" s="423"/>
      <c r="AJ273" s="423"/>
      <c r="AL273" s="34"/>
      <c r="AM273" s="34"/>
      <c r="AN273" s="34"/>
      <c r="AO273" s="34"/>
      <c r="AP273" s="34"/>
      <c r="AQ273" s="34"/>
      <c r="AR273" s="34"/>
      <c r="AS273" s="34"/>
      <c r="AT273" s="34"/>
      <c r="AU273" s="34"/>
      <c r="AV273" s="34"/>
      <c r="AW273" s="34"/>
      <c r="AX273" s="32"/>
      <c r="AY273" s="32"/>
    </row>
    <row r="274" spans="3:51" ht="20.5" customHeight="1">
      <c r="C274" s="423"/>
      <c r="D274" s="423"/>
      <c r="E274" s="423"/>
      <c r="F274" s="423"/>
      <c r="G274" s="423"/>
      <c r="H274" s="423"/>
      <c r="I274" s="423"/>
      <c r="J274" s="423"/>
      <c r="K274" s="423"/>
      <c r="L274" s="423"/>
      <c r="M274" s="423"/>
      <c r="N274" s="423"/>
      <c r="O274" s="423"/>
      <c r="P274" s="423"/>
      <c r="Q274" s="423"/>
      <c r="R274" s="423"/>
      <c r="S274" s="423"/>
      <c r="T274" s="423"/>
      <c r="U274" s="423"/>
      <c r="V274" s="423"/>
      <c r="W274" s="423"/>
      <c r="X274" s="423"/>
      <c r="Y274" s="423"/>
      <c r="Z274" s="423"/>
      <c r="AA274" s="423"/>
      <c r="AB274" s="423"/>
      <c r="AC274" s="423"/>
      <c r="AD274" s="423"/>
      <c r="AE274" s="423"/>
      <c r="AF274" s="423"/>
      <c r="AG274" s="423"/>
      <c r="AH274" s="423"/>
      <c r="AI274" s="423"/>
      <c r="AJ274" s="423"/>
      <c r="AL274" s="34"/>
      <c r="AM274" s="34"/>
      <c r="AN274" s="34"/>
      <c r="AO274" s="34"/>
      <c r="AP274" s="34"/>
      <c r="AQ274" s="34"/>
      <c r="AR274" s="34"/>
      <c r="AS274" s="34"/>
      <c r="AT274" s="34"/>
      <c r="AU274" s="34"/>
      <c r="AV274" s="34"/>
      <c r="AW274" s="34"/>
      <c r="AX274" s="32"/>
      <c r="AY274" s="32"/>
    </row>
    <row r="275" spans="3:51" ht="20.5" customHeight="1">
      <c r="C275" s="423"/>
      <c r="D275" s="423"/>
      <c r="E275" s="423"/>
      <c r="F275" s="423"/>
      <c r="G275" s="423"/>
      <c r="H275" s="423"/>
      <c r="I275" s="423"/>
      <c r="J275" s="423"/>
      <c r="K275" s="423"/>
      <c r="L275" s="423"/>
      <c r="M275" s="423"/>
      <c r="N275" s="423"/>
      <c r="O275" s="423"/>
      <c r="P275" s="423"/>
      <c r="Q275" s="423"/>
      <c r="R275" s="423"/>
      <c r="S275" s="423"/>
      <c r="T275" s="423"/>
      <c r="U275" s="423"/>
      <c r="V275" s="423"/>
      <c r="W275" s="423"/>
      <c r="X275" s="423"/>
      <c r="Y275" s="423"/>
      <c r="Z275" s="423"/>
      <c r="AA275" s="423"/>
      <c r="AB275" s="423"/>
      <c r="AC275" s="423"/>
      <c r="AD275" s="423"/>
      <c r="AE275" s="423"/>
      <c r="AF275" s="423"/>
      <c r="AG275" s="423"/>
      <c r="AH275" s="423"/>
      <c r="AI275" s="423"/>
      <c r="AJ275" s="423"/>
      <c r="AL275" s="34"/>
      <c r="AM275" s="34"/>
      <c r="AN275" s="34"/>
      <c r="AO275" s="34"/>
      <c r="AP275" s="34"/>
      <c r="AQ275" s="34"/>
      <c r="AR275" s="34"/>
      <c r="AS275" s="34"/>
      <c r="AT275" s="34"/>
      <c r="AU275" s="34"/>
      <c r="AV275" s="34"/>
      <c r="AW275" s="34"/>
      <c r="AX275" s="32"/>
      <c r="AY275" s="32"/>
    </row>
    <row r="276" spans="3:51" ht="20.5" customHeight="1">
      <c r="C276" s="423"/>
      <c r="D276" s="423"/>
      <c r="E276" s="423"/>
      <c r="F276" s="423"/>
      <c r="G276" s="423"/>
      <c r="H276" s="423"/>
      <c r="I276" s="423"/>
      <c r="J276" s="423"/>
      <c r="K276" s="423"/>
      <c r="L276" s="423"/>
      <c r="M276" s="423"/>
      <c r="N276" s="423"/>
      <c r="O276" s="423"/>
      <c r="P276" s="423"/>
      <c r="Q276" s="423"/>
      <c r="R276" s="423"/>
      <c r="S276" s="423"/>
      <c r="T276" s="423"/>
      <c r="U276" s="423"/>
      <c r="V276" s="423"/>
      <c r="W276" s="423"/>
      <c r="X276" s="423"/>
      <c r="Y276" s="423"/>
      <c r="Z276" s="423"/>
      <c r="AA276" s="423"/>
      <c r="AB276" s="423"/>
      <c r="AC276" s="423"/>
      <c r="AD276" s="423"/>
      <c r="AE276" s="423"/>
      <c r="AF276" s="423"/>
      <c r="AG276" s="423"/>
      <c r="AH276" s="423"/>
      <c r="AI276" s="423"/>
      <c r="AJ276" s="423"/>
      <c r="AL276" s="34"/>
      <c r="AM276" s="34"/>
      <c r="AN276" s="34"/>
      <c r="AO276" s="34"/>
      <c r="AP276" s="34"/>
      <c r="AQ276" s="34"/>
      <c r="AR276" s="34"/>
      <c r="AS276" s="34"/>
      <c r="AT276" s="34"/>
      <c r="AU276" s="34"/>
      <c r="AV276" s="34"/>
      <c r="AW276" s="34"/>
      <c r="AX276" s="32"/>
      <c r="AY276" s="32"/>
    </row>
    <row r="277" spans="3:51" ht="20.5" customHeight="1">
      <c r="C277" s="423"/>
      <c r="D277" s="423"/>
      <c r="E277" s="423"/>
      <c r="F277" s="423"/>
      <c r="G277" s="423"/>
      <c r="H277" s="423"/>
      <c r="I277" s="423"/>
      <c r="J277" s="423"/>
      <c r="K277" s="423"/>
      <c r="L277" s="423"/>
      <c r="M277" s="423"/>
      <c r="N277" s="423"/>
      <c r="O277" s="423"/>
      <c r="P277" s="423"/>
      <c r="Q277" s="423"/>
      <c r="R277" s="423"/>
      <c r="S277" s="423"/>
      <c r="T277" s="423"/>
      <c r="U277" s="423"/>
      <c r="V277" s="423"/>
      <c r="W277" s="423"/>
      <c r="X277" s="423"/>
      <c r="Y277" s="423"/>
      <c r="Z277" s="423"/>
      <c r="AA277" s="423"/>
      <c r="AB277" s="423"/>
      <c r="AC277" s="423"/>
      <c r="AD277" s="423"/>
      <c r="AE277" s="423"/>
      <c r="AF277" s="423"/>
      <c r="AG277" s="423"/>
      <c r="AH277" s="423"/>
      <c r="AI277" s="423"/>
      <c r="AJ277" s="423"/>
      <c r="AL277" s="34"/>
      <c r="AM277" s="34"/>
      <c r="AN277" s="34"/>
      <c r="AO277" s="34"/>
      <c r="AP277" s="34"/>
      <c r="AQ277" s="34"/>
      <c r="AR277" s="34"/>
      <c r="AS277" s="34"/>
      <c r="AT277" s="34"/>
      <c r="AU277" s="34"/>
      <c r="AV277" s="34"/>
      <c r="AW277" s="34"/>
      <c r="AX277" s="32"/>
      <c r="AY277" s="32"/>
    </row>
    <row r="278" spans="3:51" ht="20.5" customHeight="1">
      <c r="C278" s="423"/>
      <c r="D278" s="423"/>
      <c r="E278" s="423"/>
      <c r="F278" s="423"/>
      <c r="G278" s="423"/>
      <c r="H278" s="423"/>
      <c r="I278" s="423"/>
      <c r="J278" s="423"/>
      <c r="K278" s="423"/>
      <c r="L278" s="423"/>
      <c r="M278" s="423"/>
      <c r="N278" s="423"/>
      <c r="O278" s="423"/>
      <c r="P278" s="423"/>
      <c r="Q278" s="423"/>
      <c r="R278" s="423"/>
      <c r="S278" s="423"/>
      <c r="T278" s="423"/>
      <c r="U278" s="423"/>
      <c r="V278" s="423"/>
      <c r="W278" s="423"/>
      <c r="X278" s="423"/>
      <c r="Y278" s="423"/>
      <c r="Z278" s="423"/>
      <c r="AA278" s="423"/>
      <c r="AB278" s="423"/>
      <c r="AC278" s="423"/>
      <c r="AD278" s="423"/>
      <c r="AE278" s="423"/>
      <c r="AF278" s="423"/>
      <c r="AG278" s="423"/>
      <c r="AH278" s="423"/>
      <c r="AI278" s="423"/>
      <c r="AJ278" s="423"/>
      <c r="AL278" s="34"/>
      <c r="AM278" s="34"/>
      <c r="AN278" s="34"/>
      <c r="AO278" s="34"/>
      <c r="AP278" s="34"/>
      <c r="AQ278" s="34"/>
      <c r="AR278" s="34"/>
      <c r="AS278" s="34"/>
      <c r="AT278" s="34"/>
      <c r="AU278" s="34"/>
      <c r="AV278" s="34"/>
      <c r="AW278" s="34"/>
      <c r="AX278" s="32"/>
      <c r="AY278" s="32"/>
    </row>
    <row r="279" spans="3:51" ht="20.5" customHeight="1">
      <c r="C279" s="423"/>
      <c r="D279" s="423"/>
      <c r="E279" s="423"/>
      <c r="F279" s="423"/>
      <c r="G279" s="423"/>
      <c r="H279" s="423"/>
      <c r="I279" s="423"/>
      <c r="J279" s="423"/>
      <c r="K279" s="423"/>
      <c r="L279" s="423"/>
      <c r="M279" s="423"/>
      <c r="N279" s="423"/>
      <c r="O279" s="423"/>
      <c r="P279" s="423"/>
      <c r="Q279" s="423"/>
      <c r="R279" s="423"/>
      <c r="S279" s="423"/>
      <c r="T279" s="423"/>
      <c r="U279" s="423"/>
      <c r="V279" s="423"/>
      <c r="W279" s="423"/>
      <c r="X279" s="423"/>
      <c r="Y279" s="423"/>
      <c r="Z279" s="423"/>
      <c r="AA279" s="423"/>
      <c r="AB279" s="423"/>
      <c r="AC279" s="423"/>
      <c r="AD279" s="423"/>
      <c r="AE279" s="423"/>
      <c r="AF279" s="423"/>
      <c r="AG279" s="423"/>
      <c r="AH279" s="423"/>
      <c r="AI279" s="423"/>
      <c r="AJ279" s="423"/>
      <c r="AL279" s="34"/>
      <c r="AM279" s="34"/>
      <c r="AN279" s="34"/>
      <c r="AO279" s="34"/>
      <c r="AP279" s="34"/>
      <c r="AQ279" s="34"/>
      <c r="AR279" s="34"/>
      <c r="AS279" s="34"/>
      <c r="AT279" s="34"/>
      <c r="AU279" s="34"/>
      <c r="AV279" s="34"/>
      <c r="AW279" s="34"/>
      <c r="AX279" s="32"/>
      <c r="AY279" s="32"/>
    </row>
    <row r="280" spans="3:51" ht="20.5" customHeight="1">
      <c r="C280" s="423"/>
      <c r="D280" s="423"/>
      <c r="E280" s="423"/>
      <c r="F280" s="423"/>
      <c r="G280" s="423"/>
      <c r="H280" s="423"/>
      <c r="I280" s="423"/>
      <c r="J280" s="423"/>
      <c r="K280" s="423"/>
      <c r="L280" s="423"/>
      <c r="M280" s="423"/>
      <c r="N280" s="423"/>
      <c r="O280" s="423"/>
      <c r="P280" s="423"/>
      <c r="Q280" s="423"/>
      <c r="R280" s="423"/>
      <c r="S280" s="423"/>
      <c r="T280" s="423"/>
      <c r="U280" s="423"/>
      <c r="V280" s="423"/>
      <c r="W280" s="423"/>
      <c r="X280" s="423"/>
      <c r="Y280" s="423"/>
      <c r="Z280" s="423"/>
      <c r="AA280" s="423"/>
      <c r="AB280" s="423"/>
      <c r="AC280" s="423"/>
      <c r="AD280" s="423"/>
      <c r="AE280" s="423"/>
      <c r="AF280" s="423"/>
      <c r="AG280" s="423"/>
      <c r="AH280" s="423"/>
      <c r="AI280" s="423"/>
      <c r="AJ280" s="423"/>
      <c r="AL280" s="34"/>
      <c r="AM280" s="34"/>
      <c r="AN280" s="34"/>
      <c r="AO280" s="34"/>
      <c r="AP280" s="34"/>
      <c r="AQ280" s="34"/>
      <c r="AR280" s="34"/>
      <c r="AS280" s="34"/>
      <c r="AT280" s="34"/>
      <c r="AU280" s="34"/>
      <c r="AV280" s="34"/>
      <c r="AW280" s="34"/>
      <c r="AX280" s="32"/>
      <c r="AY280" s="32"/>
    </row>
    <row r="281" spans="3:51" ht="20.5" customHeight="1">
      <c r="C281" s="423"/>
      <c r="D281" s="423"/>
      <c r="E281" s="423"/>
      <c r="F281" s="423"/>
      <c r="G281" s="423"/>
      <c r="H281" s="423"/>
      <c r="I281" s="423"/>
      <c r="J281" s="423"/>
      <c r="K281" s="423"/>
      <c r="L281" s="423"/>
      <c r="M281" s="423"/>
      <c r="N281" s="423"/>
      <c r="O281" s="423"/>
      <c r="P281" s="423"/>
      <c r="Q281" s="423"/>
      <c r="R281" s="423"/>
      <c r="S281" s="423"/>
      <c r="T281" s="423"/>
      <c r="U281" s="423"/>
      <c r="V281" s="423"/>
      <c r="W281" s="423"/>
      <c r="X281" s="423"/>
      <c r="Y281" s="423"/>
      <c r="Z281" s="423"/>
      <c r="AA281" s="423"/>
      <c r="AB281" s="423"/>
      <c r="AC281" s="423"/>
      <c r="AD281" s="423"/>
      <c r="AE281" s="423"/>
      <c r="AF281" s="423"/>
      <c r="AG281" s="423"/>
      <c r="AH281" s="423"/>
      <c r="AI281" s="423"/>
      <c r="AJ281" s="423"/>
      <c r="AL281" s="34"/>
      <c r="AM281" s="34"/>
      <c r="AN281" s="34"/>
      <c r="AO281" s="34"/>
      <c r="AP281" s="34"/>
      <c r="AQ281" s="34"/>
      <c r="AR281" s="34"/>
      <c r="AS281" s="34"/>
      <c r="AT281" s="34"/>
      <c r="AU281" s="34"/>
      <c r="AV281" s="34"/>
      <c r="AW281" s="34"/>
      <c r="AX281" s="32"/>
      <c r="AY281" s="32"/>
    </row>
    <row r="282" spans="3:51" ht="20.5" customHeight="1">
      <c r="C282" s="423"/>
      <c r="D282" s="423"/>
      <c r="E282" s="423"/>
      <c r="F282" s="423"/>
      <c r="G282" s="423"/>
      <c r="H282" s="423"/>
      <c r="I282" s="423"/>
      <c r="J282" s="423"/>
      <c r="K282" s="423"/>
      <c r="L282" s="423"/>
      <c r="M282" s="423"/>
      <c r="N282" s="423"/>
      <c r="O282" s="423"/>
      <c r="P282" s="423"/>
      <c r="Q282" s="423"/>
      <c r="R282" s="423"/>
      <c r="S282" s="423"/>
      <c r="T282" s="423"/>
      <c r="U282" s="423"/>
      <c r="V282" s="423"/>
      <c r="W282" s="423"/>
      <c r="X282" s="423"/>
      <c r="Y282" s="423"/>
      <c r="Z282" s="423"/>
      <c r="AA282" s="423"/>
      <c r="AB282" s="423"/>
      <c r="AC282" s="423"/>
      <c r="AD282" s="423"/>
      <c r="AE282" s="423"/>
      <c r="AF282" s="423"/>
      <c r="AG282" s="423"/>
      <c r="AH282" s="423"/>
      <c r="AI282" s="423"/>
      <c r="AJ282" s="423"/>
      <c r="AL282" s="34"/>
      <c r="AM282" s="34"/>
      <c r="AN282" s="34"/>
      <c r="AO282" s="34"/>
      <c r="AP282" s="34"/>
      <c r="AQ282" s="34"/>
      <c r="AR282" s="34"/>
      <c r="AS282" s="34"/>
      <c r="AT282" s="34"/>
      <c r="AU282" s="34"/>
      <c r="AV282" s="34"/>
      <c r="AW282" s="34"/>
      <c r="AX282" s="32"/>
      <c r="AY282" s="32"/>
    </row>
    <row r="283" spans="3:51" ht="20.5" customHeight="1">
      <c r="C283" s="423"/>
      <c r="D283" s="423"/>
      <c r="E283" s="423"/>
      <c r="F283" s="423"/>
      <c r="G283" s="423"/>
      <c r="H283" s="423"/>
      <c r="I283" s="423"/>
      <c r="J283" s="423"/>
      <c r="K283" s="423"/>
      <c r="L283" s="423"/>
      <c r="M283" s="423"/>
      <c r="N283" s="423"/>
      <c r="O283" s="423"/>
      <c r="P283" s="423"/>
      <c r="Q283" s="423"/>
      <c r="R283" s="423"/>
      <c r="S283" s="423"/>
      <c r="T283" s="423"/>
      <c r="U283" s="423"/>
      <c r="V283" s="423"/>
      <c r="W283" s="423"/>
      <c r="X283" s="423"/>
      <c r="Y283" s="423"/>
      <c r="Z283" s="423"/>
      <c r="AA283" s="423"/>
      <c r="AB283" s="423"/>
      <c r="AC283" s="423"/>
      <c r="AD283" s="423"/>
      <c r="AE283" s="423"/>
      <c r="AF283" s="423"/>
      <c r="AG283" s="423"/>
      <c r="AH283" s="423"/>
      <c r="AI283" s="423"/>
      <c r="AJ283" s="423"/>
      <c r="AL283" s="34"/>
      <c r="AM283" s="34"/>
      <c r="AN283" s="34"/>
      <c r="AO283" s="34"/>
      <c r="AP283" s="34"/>
      <c r="AQ283" s="34"/>
      <c r="AR283" s="34"/>
      <c r="AS283" s="34"/>
      <c r="AT283" s="34"/>
      <c r="AU283" s="34"/>
      <c r="AV283" s="34"/>
      <c r="AW283" s="34"/>
      <c r="AX283" s="32"/>
      <c r="AY283" s="32"/>
    </row>
    <row r="284" spans="3:51" ht="20.5" customHeight="1">
      <c r="C284" s="423"/>
      <c r="D284" s="423"/>
      <c r="E284" s="423"/>
      <c r="F284" s="423"/>
      <c r="G284" s="423"/>
      <c r="H284" s="423"/>
      <c r="I284" s="423"/>
      <c r="J284" s="423"/>
      <c r="K284" s="423"/>
      <c r="L284" s="423"/>
      <c r="M284" s="423"/>
      <c r="N284" s="423"/>
      <c r="O284" s="423"/>
      <c r="P284" s="423"/>
      <c r="Q284" s="423"/>
      <c r="R284" s="423"/>
      <c r="S284" s="423"/>
      <c r="T284" s="423"/>
      <c r="U284" s="423"/>
      <c r="V284" s="423"/>
      <c r="W284" s="423"/>
      <c r="X284" s="423"/>
      <c r="Y284" s="423"/>
      <c r="Z284" s="423"/>
      <c r="AA284" s="423"/>
      <c r="AB284" s="423"/>
      <c r="AC284" s="423"/>
      <c r="AD284" s="423"/>
      <c r="AE284" s="423"/>
      <c r="AF284" s="423"/>
      <c r="AG284" s="423"/>
      <c r="AH284" s="423"/>
      <c r="AI284" s="423"/>
      <c r="AJ284" s="423"/>
      <c r="AL284" s="34"/>
      <c r="AM284" s="34"/>
      <c r="AN284" s="34"/>
      <c r="AO284" s="34"/>
      <c r="AP284" s="34"/>
      <c r="AQ284" s="34"/>
      <c r="AR284" s="34"/>
      <c r="AS284" s="34"/>
      <c r="AT284" s="34"/>
      <c r="AU284" s="34"/>
      <c r="AV284" s="34"/>
      <c r="AW284" s="34"/>
      <c r="AX284" s="32"/>
      <c r="AY284" s="32"/>
    </row>
    <row r="285" spans="3:51" ht="25.25" customHeight="1">
      <c r="C285" s="423"/>
      <c r="D285" s="423"/>
      <c r="E285" s="423"/>
      <c r="F285" s="423"/>
      <c r="G285" s="423"/>
      <c r="H285" s="423"/>
      <c r="I285" s="423"/>
      <c r="J285" s="423"/>
      <c r="K285" s="423"/>
      <c r="L285" s="423"/>
      <c r="M285" s="423"/>
      <c r="N285" s="423"/>
      <c r="O285" s="423"/>
      <c r="P285" s="423"/>
      <c r="Q285" s="423"/>
      <c r="R285" s="423"/>
      <c r="S285" s="423"/>
      <c r="T285" s="423"/>
      <c r="U285" s="423"/>
      <c r="V285" s="423"/>
      <c r="W285" s="423"/>
      <c r="X285" s="423"/>
      <c r="Y285" s="423"/>
      <c r="Z285" s="423"/>
      <c r="AA285" s="423"/>
      <c r="AB285" s="423"/>
      <c r="AC285" s="423"/>
      <c r="AD285" s="423"/>
      <c r="AE285" s="423"/>
      <c r="AF285" s="423"/>
      <c r="AG285" s="423"/>
      <c r="AH285" s="423"/>
      <c r="AI285" s="423"/>
      <c r="AJ285" s="423"/>
      <c r="AL285" s="34"/>
      <c r="AM285" s="34"/>
      <c r="AN285" s="34"/>
      <c r="AO285" s="34"/>
      <c r="AP285" s="34"/>
      <c r="AQ285" s="34"/>
      <c r="AR285" s="34"/>
      <c r="AS285" s="34"/>
      <c r="AT285" s="34"/>
      <c r="AU285" s="34"/>
      <c r="AV285" s="34"/>
      <c r="AW285" s="34"/>
      <c r="AX285" s="32"/>
      <c r="AY285" s="32"/>
    </row>
    <row r="286" spans="3:51" ht="21" customHeight="1">
      <c r="C286" s="422" t="s">
        <v>191</v>
      </c>
      <c r="D286" s="423"/>
      <c r="E286" s="423"/>
      <c r="F286" s="423"/>
      <c r="G286" s="423"/>
      <c r="H286" s="423"/>
      <c r="I286" s="423"/>
      <c r="J286" s="423"/>
      <c r="K286" s="423"/>
      <c r="L286" s="423"/>
      <c r="M286" s="423"/>
      <c r="N286" s="423"/>
      <c r="O286" s="423"/>
      <c r="P286" s="423"/>
      <c r="Q286" s="423"/>
      <c r="R286" s="423"/>
      <c r="S286" s="423"/>
      <c r="T286" s="423"/>
      <c r="U286" s="423"/>
      <c r="V286" s="423"/>
      <c r="W286" s="423"/>
      <c r="X286" s="423"/>
      <c r="Y286" s="423"/>
      <c r="Z286" s="423"/>
      <c r="AA286" s="423"/>
      <c r="AB286" s="423"/>
      <c r="AC286" s="423"/>
      <c r="AD286" s="423"/>
      <c r="AE286" s="423"/>
      <c r="AF286" s="423"/>
      <c r="AG286" s="423"/>
      <c r="AH286" s="423"/>
      <c r="AI286" s="423"/>
      <c r="AJ286" s="423"/>
      <c r="AL286" s="34"/>
      <c r="AM286" s="34"/>
      <c r="AN286" s="34"/>
      <c r="AO286" s="34"/>
      <c r="AP286" s="34"/>
      <c r="AQ286" s="34"/>
      <c r="AR286" s="34"/>
      <c r="AS286" s="34"/>
      <c r="AT286" s="34"/>
      <c r="AU286" s="34"/>
      <c r="AV286" s="34"/>
      <c r="AW286" s="34"/>
      <c r="AX286" s="32"/>
      <c r="AY286" s="32"/>
    </row>
    <row r="287" spans="3:51" ht="21" customHeight="1">
      <c r="C287" s="423"/>
      <c r="D287" s="423"/>
      <c r="E287" s="423"/>
      <c r="F287" s="423"/>
      <c r="G287" s="423"/>
      <c r="H287" s="423"/>
      <c r="I287" s="423"/>
      <c r="J287" s="423"/>
      <c r="K287" s="423"/>
      <c r="L287" s="423"/>
      <c r="M287" s="423"/>
      <c r="N287" s="423"/>
      <c r="O287" s="423"/>
      <c r="P287" s="423"/>
      <c r="Q287" s="423"/>
      <c r="R287" s="423"/>
      <c r="S287" s="423"/>
      <c r="T287" s="423"/>
      <c r="U287" s="423"/>
      <c r="V287" s="423"/>
      <c r="W287" s="423"/>
      <c r="X287" s="423"/>
      <c r="Y287" s="423"/>
      <c r="Z287" s="423"/>
      <c r="AA287" s="423"/>
      <c r="AB287" s="423"/>
      <c r="AC287" s="423"/>
      <c r="AD287" s="423"/>
      <c r="AE287" s="423"/>
      <c r="AF287" s="423"/>
      <c r="AG287" s="423"/>
      <c r="AH287" s="423"/>
      <c r="AI287" s="423"/>
      <c r="AJ287" s="423"/>
      <c r="AL287" s="34"/>
      <c r="AM287" s="34"/>
      <c r="AN287" s="34"/>
      <c r="AO287" s="34"/>
      <c r="AP287" s="34"/>
      <c r="AQ287" s="34"/>
      <c r="AR287" s="34"/>
      <c r="AS287" s="34"/>
      <c r="AT287" s="34"/>
      <c r="AU287" s="34"/>
      <c r="AV287" s="34"/>
      <c r="AW287" s="34"/>
      <c r="AX287" s="32"/>
      <c r="AY287" s="32"/>
    </row>
    <row r="288" spans="3:51" ht="21" customHeight="1">
      <c r="C288" s="423"/>
      <c r="D288" s="423"/>
      <c r="E288" s="423"/>
      <c r="F288" s="423"/>
      <c r="G288" s="423"/>
      <c r="H288" s="423"/>
      <c r="I288" s="423"/>
      <c r="J288" s="423"/>
      <c r="K288" s="423"/>
      <c r="L288" s="423"/>
      <c r="M288" s="423"/>
      <c r="N288" s="423"/>
      <c r="O288" s="423"/>
      <c r="P288" s="423"/>
      <c r="Q288" s="423"/>
      <c r="R288" s="423"/>
      <c r="S288" s="423"/>
      <c r="T288" s="423"/>
      <c r="U288" s="423"/>
      <c r="V288" s="423"/>
      <c r="W288" s="423"/>
      <c r="X288" s="423"/>
      <c r="Y288" s="423"/>
      <c r="Z288" s="423"/>
      <c r="AA288" s="423"/>
      <c r="AB288" s="423"/>
      <c r="AC288" s="423"/>
      <c r="AD288" s="423"/>
      <c r="AE288" s="423"/>
      <c r="AF288" s="423"/>
      <c r="AG288" s="423"/>
      <c r="AH288" s="423"/>
      <c r="AI288" s="423"/>
      <c r="AJ288" s="423"/>
      <c r="AL288" s="34"/>
      <c r="AM288" s="34"/>
      <c r="AN288" s="34"/>
      <c r="AO288" s="34"/>
      <c r="AP288" s="34"/>
      <c r="AQ288" s="34"/>
      <c r="AR288" s="34"/>
      <c r="AS288" s="34"/>
      <c r="AT288" s="34"/>
      <c r="AU288" s="34"/>
      <c r="AV288" s="34"/>
      <c r="AW288" s="34"/>
      <c r="AX288" s="32"/>
      <c r="AY288" s="32"/>
    </row>
    <row r="289" spans="3:51" ht="21" customHeight="1">
      <c r="C289" s="423"/>
      <c r="D289" s="423"/>
      <c r="E289" s="423"/>
      <c r="F289" s="423"/>
      <c r="G289" s="423"/>
      <c r="H289" s="423"/>
      <c r="I289" s="423"/>
      <c r="J289" s="423"/>
      <c r="K289" s="423"/>
      <c r="L289" s="423"/>
      <c r="M289" s="423"/>
      <c r="N289" s="423"/>
      <c r="O289" s="423"/>
      <c r="P289" s="423"/>
      <c r="Q289" s="423"/>
      <c r="R289" s="423"/>
      <c r="S289" s="423"/>
      <c r="T289" s="423"/>
      <c r="U289" s="423"/>
      <c r="V289" s="423"/>
      <c r="W289" s="423"/>
      <c r="X289" s="423"/>
      <c r="Y289" s="423"/>
      <c r="Z289" s="423"/>
      <c r="AA289" s="423"/>
      <c r="AB289" s="423"/>
      <c r="AC289" s="423"/>
      <c r="AD289" s="423"/>
      <c r="AE289" s="423"/>
      <c r="AF289" s="423"/>
      <c r="AG289" s="423"/>
      <c r="AH289" s="423"/>
      <c r="AI289" s="423"/>
      <c r="AJ289" s="423"/>
      <c r="AL289" s="34"/>
      <c r="AM289" s="34"/>
      <c r="AN289" s="34"/>
      <c r="AO289" s="34"/>
      <c r="AP289" s="34"/>
      <c r="AQ289" s="34"/>
      <c r="AR289" s="34"/>
      <c r="AS289" s="34"/>
      <c r="AT289" s="34"/>
      <c r="AU289" s="34"/>
      <c r="AV289" s="34"/>
      <c r="AW289" s="34"/>
      <c r="AX289" s="32"/>
      <c r="AY289" s="32"/>
    </row>
    <row r="290" spans="3:51" ht="21" customHeight="1">
      <c r="C290" s="423"/>
      <c r="D290" s="423"/>
      <c r="E290" s="423"/>
      <c r="F290" s="423"/>
      <c r="G290" s="423"/>
      <c r="H290" s="423"/>
      <c r="I290" s="423"/>
      <c r="J290" s="423"/>
      <c r="K290" s="423"/>
      <c r="L290" s="423"/>
      <c r="M290" s="423"/>
      <c r="N290" s="423"/>
      <c r="O290" s="423"/>
      <c r="P290" s="423"/>
      <c r="Q290" s="423"/>
      <c r="R290" s="423"/>
      <c r="S290" s="423"/>
      <c r="T290" s="423"/>
      <c r="U290" s="423"/>
      <c r="V290" s="423"/>
      <c r="W290" s="423"/>
      <c r="X290" s="423"/>
      <c r="Y290" s="423"/>
      <c r="Z290" s="423"/>
      <c r="AA290" s="423"/>
      <c r="AB290" s="423"/>
      <c r="AC290" s="423"/>
      <c r="AD290" s="423"/>
      <c r="AE290" s="423"/>
      <c r="AF290" s="423"/>
      <c r="AG290" s="423"/>
      <c r="AH290" s="423"/>
      <c r="AI290" s="423"/>
      <c r="AJ290" s="423"/>
      <c r="AL290" s="34"/>
      <c r="AM290" s="34"/>
      <c r="AN290" s="34"/>
      <c r="AO290" s="34"/>
      <c r="AP290" s="34"/>
      <c r="AQ290" s="34"/>
      <c r="AR290" s="34"/>
      <c r="AS290" s="34"/>
      <c r="AT290" s="34"/>
      <c r="AU290" s="34"/>
      <c r="AV290" s="34"/>
      <c r="AW290" s="34"/>
      <c r="AX290" s="32"/>
      <c r="AY290" s="32"/>
    </row>
    <row r="291" spans="3:51" ht="21" customHeight="1">
      <c r="C291" s="423"/>
      <c r="D291" s="423"/>
      <c r="E291" s="423"/>
      <c r="F291" s="423"/>
      <c r="G291" s="423"/>
      <c r="H291" s="423"/>
      <c r="I291" s="423"/>
      <c r="J291" s="423"/>
      <c r="K291" s="423"/>
      <c r="L291" s="423"/>
      <c r="M291" s="423"/>
      <c r="N291" s="423"/>
      <c r="O291" s="423"/>
      <c r="P291" s="423"/>
      <c r="Q291" s="423"/>
      <c r="R291" s="423"/>
      <c r="S291" s="423"/>
      <c r="T291" s="423"/>
      <c r="U291" s="423"/>
      <c r="V291" s="423"/>
      <c r="W291" s="423"/>
      <c r="X291" s="423"/>
      <c r="Y291" s="423"/>
      <c r="Z291" s="423"/>
      <c r="AA291" s="423"/>
      <c r="AB291" s="423"/>
      <c r="AC291" s="423"/>
      <c r="AD291" s="423"/>
      <c r="AE291" s="423"/>
      <c r="AF291" s="423"/>
      <c r="AG291" s="423"/>
      <c r="AH291" s="423"/>
      <c r="AI291" s="423"/>
      <c r="AJ291" s="423"/>
      <c r="AL291" s="34"/>
      <c r="AM291" s="34"/>
      <c r="AN291" s="34"/>
      <c r="AO291" s="34"/>
      <c r="AP291" s="34"/>
      <c r="AQ291" s="34"/>
      <c r="AR291" s="34"/>
      <c r="AS291" s="34"/>
      <c r="AT291" s="34"/>
      <c r="AU291" s="34"/>
      <c r="AV291" s="34"/>
      <c r="AW291" s="34"/>
      <c r="AX291" s="32"/>
      <c r="AY291" s="32"/>
    </row>
    <row r="292" spans="3:51" ht="21" customHeight="1">
      <c r="C292" s="423"/>
      <c r="D292" s="423"/>
      <c r="E292" s="423"/>
      <c r="F292" s="423"/>
      <c r="G292" s="423"/>
      <c r="H292" s="423"/>
      <c r="I292" s="423"/>
      <c r="J292" s="423"/>
      <c r="K292" s="423"/>
      <c r="L292" s="423"/>
      <c r="M292" s="423"/>
      <c r="N292" s="423"/>
      <c r="O292" s="423"/>
      <c r="P292" s="423"/>
      <c r="Q292" s="423"/>
      <c r="R292" s="423"/>
      <c r="S292" s="423"/>
      <c r="T292" s="423"/>
      <c r="U292" s="423"/>
      <c r="V292" s="423"/>
      <c r="W292" s="423"/>
      <c r="X292" s="423"/>
      <c r="Y292" s="423"/>
      <c r="Z292" s="423"/>
      <c r="AA292" s="423"/>
      <c r="AB292" s="423"/>
      <c r="AC292" s="423"/>
      <c r="AD292" s="423"/>
      <c r="AE292" s="423"/>
      <c r="AF292" s="423"/>
      <c r="AG292" s="423"/>
      <c r="AH292" s="423"/>
      <c r="AI292" s="423"/>
      <c r="AJ292" s="423"/>
      <c r="AL292" s="34"/>
      <c r="AM292" s="34"/>
      <c r="AN292" s="34"/>
      <c r="AO292" s="34"/>
      <c r="AP292" s="34"/>
      <c r="AQ292" s="34"/>
      <c r="AR292" s="34"/>
      <c r="AS292" s="34"/>
      <c r="AT292" s="34"/>
      <c r="AU292" s="34"/>
      <c r="AV292" s="34"/>
      <c r="AW292" s="34"/>
      <c r="AX292" s="32"/>
      <c r="AY292" s="32"/>
    </row>
    <row r="293" spans="3:51" ht="21" customHeight="1">
      <c r="C293" s="423"/>
      <c r="D293" s="423"/>
      <c r="E293" s="423"/>
      <c r="F293" s="423"/>
      <c r="G293" s="423"/>
      <c r="H293" s="423"/>
      <c r="I293" s="423"/>
      <c r="J293" s="423"/>
      <c r="K293" s="423"/>
      <c r="L293" s="423"/>
      <c r="M293" s="423"/>
      <c r="N293" s="423"/>
      <c r="O293" s="423"/>
      <c r="P293" s="423"/>
      <c r="Q293" s="423"/>
      <c r="R293" s="423"/>
      <c r="S293" s="423"/>
      <c r="T293" s="423"/>
      <c r="U293" s="423"/>
      <c r="V293" s="423"/>
      <c r="W293" s="423"/>
      <c r="X293" s="423"/>
      <c r="Y293" s="423"/>
      <c r="Z293" s="423"/>
      <c r="AA293" s="423"/>
      <c r="AB293" s="423"/>
      <c r="AC293" s="423"/>
      <c r="AD293" s="423"/>
      <c r="AE293" s="423"/>
      <c r="AF293" s="423"/>
      <c r="AG293" s="423"/>
      <c r="AH293" s="423"/>
      <c r="AI293" s="423"/>
      <c r="AJ293" s="423"/>
      <c r="AL293" s="34"/>
      <c r="AM293" s="34"/>
      <c r="AN293" s="34"/>
      <c r="AO293" s="34"/>
      <c r="AP293" s="34"/>
      <c r="AQ293" s="34"/>
      <c r="AR293" s="34"/>
      <c r="AS293" s="34"/>
      <c r="AT293" s="34"/>
      <c r="AU293" s="34"/>
      <c r="AV293" s="34"/>
      <c r="AW293" s="34"/>
      <c r="AX293" s="32"/>
      <c r="AY293" s="32"/>
    </row>
    <row r="294" spans="3:51" ht="21" customHeight="1">
      <c r="C294" s="423"/>
      <c r="D294" s="423"/>
      <c r="E294" s="423"/>
      <c r="F294" s="423"/>
      <c r="G294" s="423"/>
      <c r="H294" s="423"/>
      <c r="I294" s="423"/>
      <c r="J294" s="423"/>
      <c r="K294" s="423"/>
      <c r="L294" s="423"/>
      <c r="M294" s="423"/>
      <c r="N294" s="423"/>
      <c r="O294" s="423"/>
      <c r="P294" s="423"/>
      <c r="Q294" s="423"/>
      <c r="R294" s="423"/>
      <c r="S294" s="423"/>
      <c r="T294" s="423"/>
      <c r="U294" s="423"/>
      <c r="V294" s="423"/>
      <c r="W294" s="423"/>
      <c r="X294" s="423"/>
      <c r="Y294" s="423"/>
      <c r="Z294" s="423"/>
      <c r="AA294" s="423"/>
      <c r="AB294" s="423"/>
      <c r="AC294" s="423"/>
      <c r="AD294" s="423"/>
      <c r="AE294" s="423"/>
      <c r="AF294" s="423"/>
      <c r="AG294" s="423"/>
      <c r="AH294" s="423"/>
      <c r="AI294" s="423"/>
      <c r="AJ294" s="423"/>
      <c r="AL294" s="34"/>
      <c r="AM294" s="34"/>
      <c r="AN294" s="34"/>
      <c r="AO294" s="34"/>
      <c r="AP294" s="34"/>
      <c r="AQ294" s="34"/>
      <c r="AR294" s="34"/>
      <c r="AS294" s="34"/>
      <c r="AT294" s="34"/>
      <c r="AU294" s="34"/>
      <c r="AV294" s="34"/>
      <c r="AW294" s="34"/>
      <c r="AX294" s="32"/>
      <c r="AY294" s="32"/>
    </row>
    <row r="295" spans="3:51" ht="21" customHeight="1">
      <c r="C295" s="423"/>
      <c r="D295" s="423"/>
      <c r="E295" s="423"/>
      <c r="F295" s="423"/>
      <c r="G295" s="423"/>
      <c r="H295" s="423"/>
      <c r="I295" s="423"/>
      <c r="J295" s="423"/>
      <c r="K295" s="423"/>
      <c r="L295" s="423"/>
      <c r="M295" s="423"/>
      <c r="N295" s="423"/>
      <c r="O295" s="423"/>
      <c r="P295" s="423"/>
      <c r="Q295" s="423"/>
      <c r="R295" s="423"/>
      <c r="S295" s="423"/>
      <c r="T295" s="423"/>
      <c r="U295" s="423"/>
      <c r="V295" s="423"/>
      <c r="W295" s="423"/>
      <c r="X295" s="423"/>
      <c r="Y295" s="423"/>
      <c r="Z295" s="423"/>
      <c r="AA295" s="423"/>
      <c r="AB295" s="423"/>
      <c r="AC295" s="423"/>
      <c r="AD295" s="423"/>
      <c r="AE295" s="423"/>
      <c r="AF295" s="423"/>
      <c r="AG295" s="423"/>
      <c r="AH295" s="423"/>
      <c r="AI295" s="423"/>
      <c r="AJ295" s="423"/>
      <c r="AL295" s="34"/>
      <c r="AM295" s="34"/>
      <c r="AN295" s="34"/>
      <c r="AO295" s="34"/>
      <c r="AP295" s="34"/>
      <c r="AQ295" s="34"/>
      <c r="AR295" s="34"/>
      <c r="AS295" s="34"/>
      <c r="AT295" s="34"/>
      <c r="AU295" s="34"/>
      <c r="AV295" s="34"/>
      <c r="AW295" s="34"/>
      <c r="AX295" s="32"/>
      <c r="AY295" s="32"/>
    </row>
    <row r="296" spans="3:51" ht="18" customHeight="1">
      <c r="C296" s="422" t="s">
        <v>192</v>
      </c>
      <c r="D296" s="423"/>
      <c r="E296" s="423"/>
      <c r="F296" s="423"/>
      <c r="G296" s="423"/>
      <c r="H296" s="423"/>
      <c r="I296" s="423"/>
      <c r="J296" s="423"/>
      <c r="K296" s="423"/>
      <c r="L296" s="423"/>
      <c r="M296" s="423"/>
      <c r="N296" s="423"/>
      <c r="O296" s="423"/>
      <c r="P296" s="423"/>
      <c r="Q296" s="423"/>
      <c r="R296" s="423"/>
      <c r="S296" s="423"/>
      <c r="T296" s="423"/>
      <c r="U296" s="423"/>
      <c r="V296" s="423"/>
      <c r="W296" s="423"/>
      <c r="X296" s="423"/>
      <c r="Y296" s="423"/>
      <c r="Z296" s="423"/>
      <c r="AA296" s="423"/>
      <c r="AB296" s="423"/>
      <c r="AC296" s="423"/>
      <c r="AD296" s="423"/>
      <c r="AE296" s="423"/>
      <c r="AF296" s="423"/>
      <c r="AG296" s="423"/>
      <c r="AH296" s="423"/>
      <c r="AI296" s="423"/>
      <c r="AJ296" s="423"/>
      <c r="AL296" s="34"/>
      <c r="AM296" s="34"/>
      <c r="AN296" s="34"/>
      <c r="AO296" s="34"/>
      <c r="AP296" s="34"/>
      <c r="AQ296" s="34"/>
      <c r="AR296" s="34"/>
      <c r="AS296" s="34"/>
      <c r="AT296" s="34"/>
      <c r="AU296" s="34"/>
      <c r="AV296" s="34"/>
      <c r="AW296" s="34"/>
      <c r="AX296" s="32"/>
      <c r="AY296" s="32"/>
    </row>
    <row r="297" spans="3:51" ht="18" customHeight="1">
      <c r="C297" s="422"/>
      <c r="D297" s="423"/>
      <c r="E297" s="423"/>
      <c r="F297" s="423"/>
      <c r="G297" s="423"/>
      <c r="H297" s="423"/>
      <c r="I297" s="423"/>
      <c r="J297" s="423"/>
      <c r="K297" s="423"/>
      <c r="L297" s="423"/>
      <c r="M297" s="423"/>
      <c r="N297" s="423"/>
      <c r="O297" s="423"/>
      <c r="P297" s="423"/>
      <c r="Q297" s="423"/>
      <c r="R297" s="423"/>
      <c r="S297" s="423"/>
      <c r="T297" s="423"/>
      <c r="U297" s="423"/>
      <c r="V297" s="423"/>
      <c r="W297" s="423"/>
      <c r="X297" s="423"/>
      <c r="Y297" s="423"/>
      <c r="Z297" s="423"/>
      <c r="AA297" s="423"/>
      <c r="AB297" s="423"/>
      <c r="AC297" s="423"/>
      <c r="AD297" s="423"/>
      <c r="AE297" s="423"/>
      <c r="AF297" s="423"/>
      <c r="AG297" s="423"/>
      <c r="AH297" s="423"/>
      <c r="AI297" s="423"/>
      <c r="AJ297" s="423"/>
      <c r="AL297" s="34"/>
      <c r="AM297" s="34"/>
      <c r="AN297" s="34"/>
      <c r="AO297" s="34"/>
      <c r="AP297" s="34"/>
      <c r="AQ297" s="34"/>
      <c r="AR297" s="34"/>
      <c r="AS297" s="34"/>
      <c r="AT297" s="34"/>
      <c r="AU297" s="34"/>
      <c r="AV297" s="34"/>
      <c r="AW297" s="34"/>
      <c r="AX297" s="32"/>
      <c r="AY297" s="32"/>
    </row>
    <row r="298" spans="3:51" ht="18" customHeight="1">
      <c r="C298" s="423"/>
      <c r="D298" s="423"/>
      <c r="E298" s="423"/>
      <c r="F298" s="423"/>
      <c r="G298" s="423"/>
      <c r="H298" s="423"/>
      <c r="I298" s="423"/>
      <c r="J298" s="423"/>
      <c r="K298" s="423"/>
      <c r="L298" s="423"/>
      <c r="M298" s="423"/>
      <c r="N298" s="423"/>
      <c r="O298" s="423"/>
      <c r="P298" s="423"/>
      <c r="Q298" s="423"/>
      <c r="R298" s="423"/>
      <c r="S298" s="423"/>
      <c r="T298" s="423"/>
      <c r="U298" s="423"/>
      <c r="V298" s="423"/>
      <c r="W298" s="423"/>
      <c r="X298" s="423"/>
      <c r="Y298" s="423"/>
      <c r="Z298" s="423"/>
      <c r="AA298" s="423"/>
      <c r="AB298" s="423"/>
      <c r="AC298" s="423"/>
      <c r="AD298" s="423"/>
      <c r="AE298" s="423"/>
      <c r="AF298" s="423"/>
      <c r="AG298" s="423"/>
      <c r="AH298" s="423"/>
      <c r="AI298" s="423"/>
      <c r="AJ298" s="423"/>
      <c r="AL298" s="34"/>
      <c r="AM298" s="34"/>
      <c r="AN298" s="34"/>
      <c r="AO298" s="34"/>
      <c r="AP298" s="34"/>
      <c r="AQ298" s="34"/>
      <c r="AR298" s="34"/>
      <c r="AS298" s="34"/>
      <c r="AT298" s="34"/>
      <c r="AU298" s="34"/>
      <c r="AV298" s="34"/>
      <c r="AW298" s="34"/>
      <c r="AX298" s="32"/>
      <c r="AY298" s="32"/>
    </row>
    <row r="299" spans="3:51" ht="18" customHeight="1">
      <c r="C299" s="423"/>
      <c r="D299" s="423"/>
      <c r="E299" s="423"/>
      <c r="F299" s="423"/>
      <c r="G299" s="423"/>
      <c r="H299" s="423"/>
      <c r="I299" s="423"/>
      <c r="J299" s="423"/>
      <c r="K299" s="423"/>
      <c r="L299" s="423"/>
      <c r="M299" s="423"/>
      <c r="N299" s="423"/>
      <c r="O299" s="423"/>
      <c r="P299" s="423"/>
      <c r="Q299" s="423"/>
      <c r="R299" s="423"/>
      <c r="S299" s="423"/>
      <c r="T299" s="423"/>
      <c r="U299" s="423"/>
      <c r="V299" s="423"/>
      <c r="W299" s="423"/>
      <c r="X299" s="423"/>
      <c r="Y299" s="423"/>
      <c r="Z299" s="423"/>
      <c r="AA299" s="423"/>
      <c r="AB299" s="423"/>
      <c r="AC299" s="423"/>
      <c r="AD299" s="423"/>
      <c r="AE299" s="423"/>
      <c r="AF299" s="423"/>
      <c r="AG299" s="423"/>
      <c r="AH299" s="423"/>
      <c r="AI299" s="423"/>
      <c r="AJ299" s="423"/>
      <c r="AL299" s="34"/>
      <c r="AM299" s="34"/>
      <c r="AN299" s="34"/>
      <c r="AO299" s="34"/>
      <c r="AP299" s="34"/>
      <c r="AQ299" s="34"/>
      <c r="AR299" s="34"/>
      <c r="AS299" s="34"/>
      <c r="AT299" s="34"/>
      <c r="AU299" s="34"/>
      <c r="AV299" s="34"/>
      <c r="AW299" s="34"/>
      <c r="AX299" s="32"/>
      <c r="AY299" s="32"/>
    </row>
    <row r="300" spans="3:51" ht="18" customHeight="1">
      <c r="C300" s="423"/>
      <c r="D300" s="423"/>
      <c r="E300" s="423"/>
      <c r="F300" s="423"/>
      <c r="G300" s="423"/>
      <c r="H300" s="423"/>
      <c r="I300" s="423"/>
      <c r="J300" s="423"/>
      <c r="K300" s="423"/>
      <c r="L300" s="423"/>
      <c r="M300" s="423"/>
      <c r="N300" s="423"/>
      <c r="O300" s="423"/>
      <c r="P300" s="423"/>
      <c r="Q300" s="423"/>
      <c r="R300" s="423"/>
      <c r="S300" s="423"/>
      <c r="T300" s="423"/>
      <c r="U300" s="423"/>
      <c r="V300" s="423"/>
      <c r="W300" s="423"/>
      <c r="X300" s="423"/>
      <c r="Y300" s="423"/>
      <c r="Z300" s="423"/>
      <c r="AA300" s="423"/>
      <c r="AB300" s="423"/>
      <c r="AC300" s="423"/>
      <c r="AD300" s="423"/>
      <c r="AE300" s="423"/>
      <c r="AF300" s="423"/>
      <c r="AG300" s="423"/>
      <c r="AH300" s="423"/>
      <c r="AI300" s="423"/>
      <c r="AJ300" s="423"/>
      <c r="AL300" s="34"/>
      <c r="AM300" s="34"/>
      <c r="AN300" s="34"/>
      <c r="AO300" s="34"/>
      <c r="AP300" s="34"/>
      <c r="AQ300" s="34"/>
      <c r="AR300" s="34"/>
      <c r="AS300" s="34"/>
      <c r="AT300" s="34"/>
      <c r="AU300" s="34"/>
      <c r="AV300" s="34"/>
      <c r="AW300" s="34"/>
      <c r="AX300" s="32"/>
      <c r="AY300" s="32"/>
    </row>
    <row r="301" spans="3:51" ht="18" customHeight="1">
      <c r="C301" s="423"/>
      <c r="D301" s="423"/>
      <c r="E301" s="423"/>
      <c r="F301" s="423"/>
      <c r="G301" s="423"/>
      <c r="H301" s="423"/>
      <c r="I301" s="423"/>
      <c r="J301" s="423"/>
      <c r="K301" s="423"/>
      <c r="L301" s="423"/>
      <c r="M301" s="423"/>
      <c r="N301" s="423"/>
      <c r="O301" s="423"/>
      <c r="P301" s="423"/>
      <c r="Q301" s="423"/>
      <c r="R301" s="423"/>
      <c r="S301" s="423"/>
      <c r="T301" s="423"/>
      <c r="U301" s="423"/>
      <c r="V301" s="423"/>
      <c r="W301" s="423"/>
      <c r="X301" s="423"/>
      <c r="Y301" s="423"/>
      <c r="Z301" s="423"/>
      <c r="AA301" s="423"/>
      <c r="AB301" s="423"/>
      <c r="AC301" s="423"/>
      <c r="AD301" s="423"/>
      <c r="AE301" s="423"/>
      <c r="AF301" s="423"/>
      <c r="AG301" s="423"/>
      <c r="AH301" s="423"/>
      <c r="AI301" s="423"/>
      <c r="AJ301" s="423"/>
      <c r="AL301" s="34"/>
      <c r="AM301" s="34"/>
      <c r="AN301" s="34"/>
      <c r="AO301" s="34"/>
      <c r="AP301" s="34"/>
      <c r="AQ301" s="34"/>
      <c r="AR301" s="34"/>
      <c r="AS301" s="34"/>
      <c r="AT301" s="34"/>
      <c r="AU301" s="34"/>
      <c r="AV301" s="34"/>
      <c r="AW301" s="34"/>
      <c r="AX301" s="32"/>
      <c r="AY301" s="32"/>
    </row>
    <row r="302" spans="3:51" ht="18" customHeight="1">
      <c r="C302" s="423"/>
      <c r="D302" s="423"/>
      <c r="E302" s="423"/>
      <c r="F302" s="423"/>
      <c r="G302" s="423"/>
      <c r="H302" s="423"/>
      <c r="I302" s="423"/>
      <c r="J302" s="423"/>
      <c r="K302" s="423"/>
      <c r="L302" s="423"/>
      <c r="M302" s="423"/>
      <c r="N302" s="423"/>
      <c r="O302" s="423"/>
      <c r="P302" s="423"/>
      <c r="Q302" s="423"/>
      <c r="R302" s="423"/>
      <c r="S302" s="423"/>
      <c r="T302" s="423"/>
      <c r="U302" s="423"/>
      <c r="V302" s="423"/>
      <c r="W302" s="423"/>
      <c r="X302" s="423"/>
      <c r="Y302" s="423"/>
      <c r="Z302" s="423"/>
      <c r="AA302" s="423"/>
      <c r="AB302" s="423"/>
      <c r="AC302" s="423"/>
      <c r="AD302" s="423"/>
      <c r="AE302" s="423"/>
      <c r="AF302" s="423"/>
      <c r="AG302" s="423"/>
      <c r="AH302" s="423"/>
      <c r="AI302" s="423"/>
      <c r="AJ302" s="423"/>
      <c r="AL302" s="34"/>
      <c r="AM302" s="34"/>
      <c r="AN302" s="34"/>
      <c r="AO302" s="34"/>
      <c r="AP302" s="34"/>
      <c r="AQ302" s="34"/>
      <c r="AR302" s="34"/>
      <c r="AS302" s="34"/>
      <c r="AT302" s="34"/>
      <c r="AU302" s="34"/>
      <c r="AV302" s="34"/>
      <c r="AW302" s="34"/>
      <c r="AX302" s="32"/>
      <c r="AY302" s="32"/>
    </row>
    <row r="303" spans="3:51" ht="18" customHeight="1">
      <c r="C303" s="423"/>
      <c r="D303" s="423"/>
      <c r="E303" s="423"/>
      <c r="F303" s="423"/>
      <c r="G303" s="423"/>
      <c r="H303" s="423"/>
      <c r="I303" s="423"/>
      <c r="J303" s="423"/>
      <c r="K303" s="423"/>
      <c r="L303" s="423"/>
      <c r="M303" s="423"/>
      <c r="N303" s="423"/>
      <c r="O303" s="423"/>
      <c r="P303" s="423"/>
      <c r="Q303" s="423"/>
      <c r="R303" s="423"/>
      <c r="S303" s="423"/>
      <c r="T303" s="423"/>
      <c r="U303" s="423"/>
      <c r="V303" s="423"/>
      <c r="W303" s="423"/>
      <c r="X303" s="423"/>
      <c r="Y303" s="423"/>
      <c r="Z303" s="423"/>
      <c r="AA303" s="423"/>
      <c r="AB303" s="423"/>
      <c r="AC303" s="423"/>
      <c r="AD303" s="423"/>
      <c r="AE303" s="423"/>
      <c r="AF303" s="423"/>
      <c r="AG303" s="423"/>
      <c r="AH303" s="423"/>
      <c r="AI303" s="423"/>
      <c r="AJ303" s="423"/>
      <c r="AL303" s="34"/>
      <c r="AM303" s="34"/>
      <c r="AN303" s="34"/>
      <c r="AO303" s="34"/>
      <c r="AP303" s="34"/>
      <c r="AQ303" s="34"/>
      <c r="AR303" s="34"/>
      <c r="AS303" s="34"/>
      <c r="AT303" s="34"/>
      <c r="AU303" s="34"/>
      <c r="AV303" s="34"/>
      <c r="AW303" s="34"/>
      <c r="AX303" s="32"/>
      <c r="AY303" s="32"/>
    </row>
    <row r="304" spans="3:51" ht="18" customHeight="1">
      <c r="C304" s="423"/>
      <c r="D304" s="423"/>
      <c r="E304" s="423"/>
      <c r="F304" s="423"/>
      <c r="G304" s="423"/>
      <c r="H304" s="423"/>
      <c r="I304" s="423"/>
      <c r="J304" s="423"/>
      <c r="K304" s="423"/>
      <c r="L304" s="423"/>
      <c r="M304" s="423"/>
      <c r="N304" s="423"/>
      <c r="O304" s="423"/>
      <c r="P304" s="423"/>
      <c r="Q304" s="423"/>
      <c r="R304" s="423"/>
      <c r="S304" s="423"/>
      <c r="T304" s="423"/>
      <c r="U304" s="423"/>
      <c r="V304" s="423"/>
      <c r="W304" s="423"/>
      <c r="X304" s="423"/>
      <c r="Y304" s="423"/>
      <c r="Z304" s="423"/>
      <c r="AA304" s="423"/>
      <c r="AB304" s="423"/>
      <c r="AC304" s="423"/>
      <c r="AD304" s="423"/>
      <c r="AE304" s="423"/>
      <c r="AF304" s="423"/>
      <c r="AG304" s="423"/>
      <c r="AH304" s="423"/>
      <c r="AI304" s="423"/>
      <c r="AJ304" s="423"/>
      <c r="AL304" s="34"/>
      <c r="AM304" s="34"/>
      <c r="AN304" s="34"/>
      <c r="AO304" s="34"/>
      <c r="AP304" s="34"/>
      <c r="AQ304" s="34"/>
      <c r="AR304" s="34"/>
      <c r="AS304" s="34"/>
      <c r="AT304" s="34"/>
      <c r="AU304" s="34"/>
      <c r="AV304" s="34"/>
      <c r="AW304" s="34"/>
      <c r="AX304" s="32"/>
      <c r="AY304" s="32"/>
    </row>
    <row r="305" spans="3:51" ht="21" customHeight="1">
      <c r="C305" s="422" t="s">
        <v>193</v>
      </c>
      <c r="D305" s="423"/>
      <c r="E305" s="423"/>
      <c r="F305" s="423"/>
      <c r="G305" s="423"/>
      <c r="H305" s="423"/>
      <c r="I305" s="423"/>
      <c r="J305" s="423"/>
      <c r="K305" s="423"/>
      <c r="L305" s="423"/>
      <c r="M305" s="423"/>
      <c r="N305" s="423"/>
      <c r="O305" s="423"/>
      <c r="P305" s="423"/>
      <c r="Q305" s="423"/>
      <c r="R305" s="423"/>
      <c r="S305" s="423"/>
      <c r="T305" s="423"/>
      <c r="U305" s="423"/>
      <c r="V305" s="423"/>
      <c r="W305" s="423"/>
      <c r="X305" s="423"/>
      <c r="Y305" s="423"/>
      <c r="Z305" s="423"/>
      <c r="AA305" s="423"/>
      <c r="AB305" s="423"/>
      <c r="AC305" s="423"/>
      <c r="AD305" s="423"/>
      <c r="AE305" s="423"/>
      <c r="AF305" s="423"/>
      <c r="AG305" s="423"/>
      <c r="AH305" s="423"/>
      <c r="AI305" s="423"/>
      <c r="AJ305" s="423"/>
      <c r="AL305" s="34"/>
      <c r="AM305" s="34"/>
      <c r="AN305" s="34"/>
      <c r="AO305" s="34"/>
      <c r="AP305" s="34"/>
      <c r="AQ305" s="34"/>
      <c r="AR305" s="34"/>
      <c r="AS305" s="34"/>
      <c r="AT305" s="34"/>
      <c r="AU305" s="34"/>
      <c r="AV305" s="34"/>
      <c r="AW305" s="34"/>
      <c r="AX305" s="32"/>
      <c r="AY305" s="32"/>
    </row>
    <row r="306" spans="3:51" ht="21" customHeight="1">
      <c r="C306" s="423"/>
      <c r="D306" s="423"/>
      <c r="E306" s="423"/>
      <c r="F306" s="423"/>
      <c r="G306" s="423"/>
      <c r="H306" s="423"/>
      <c r="I306" s="423"/>
      <c r="J306" s="423"/>
      <c r="K306" s="423"/>
      <c r="L306" s="423"/>
      <c r="M306" s="423"/>
      <c r="N306" s="423"/>
      <c r="O306" s="423"/>
      <c r="P306" s="423"/>
      <c r="Q306" s="423"/>
      <c r="R306" s="423"/>
      <c r="S306" s="423"/>
      <c r="T306" s="423"/>
      <c r="U306" s="423"/>
      <c r="V306" s="423"/>
      <c r="W306" s="423"/>
      <c r="X306" s="423"/>
      <c r="Y306" s="423"/>
      <c r="Z306" s="423"/>
      <c r="AA306" s="423"/>
      <c r="AB306" s="423"/>
      <c r="AC306" s="423"/>
      <c r="AD306" s="423"/>
      <c r="AE306" s="423"/>
      <c r="AF306" s="423"/>
      <c r="AG306" s="423"/>
      <c r="AH306" s="423"/>
      <c r="AI306" s="423"/>
      <c r="AJ306" s="423"/>
      <c r="AL306" s="34"/>
      <c r="AM306" s="34"/>
      <c r="AN306" s="34"/>
      <c r="AO306" s="34"/>
      <c r="AP306" s="34"/>
      <c r="AQ306" s="34"/>
      <c r="AR306" s="34"/>
      <c r="AS306" s="34"/>
      <c r="AT306" s="34"/>
      <c r="AU306" s="34"/>
      <c r="AV306" s="34"/>
      <c r="AW306" s="34"/>
      <c r="AX306" s="32"/>
      <c r="AY306" s="32"/>
    </row>
    <row r="307" spans="3:51" ht="21" customHeight="1">
      <c r="C307" s="423"/>
      <c r="D307" s="423"/>
      <c r="E307" s="423"/>
      <c r="F307" s="423"/>
      <c r="G307" s="423"/>
      <c r="H307" s="423"/>
      <c r="I307" s="423"/>
      <c r="J307" s="423"/>
      <c r="K307" s="423"/>
      <c r="L307" s="423"/>
      <c r="M307" s="423"/>
      <c r="N307" s="423"/>
      <c r="O307" s="423"/>
      <c r="P307" s="423"/>
      <c r="Q307" s="423"/>
      <c r="R307" s="423"/>
      <c r="S307" s="423"/>
      <c r="T307" s="423"/>
      <c r="U307" s="423"/>
      <c r="V307" s="423"/>
      <c r="W307" s="423"/>
      <c r="X307" s="423"/>
      <c r="Y307" s="423"/>
      <c r="Z307" s="423"/>
      <c r="AA307" s="423"/>
      <c r="AB307" s="423"/>
      <c r="AC307" s="423"/>
      <c r="AD307" s="423"/>
      <c r="AE307" s="423"/>
      <c r="AF307" s="423"/>
      <c r="AG307" s="423"/>
      <c r="AH307" s="423"/>
      <c r="AI307" s="423"/>
      <c r="AJ307" s="423"/>
      <c r="AL307" s="34"/>
      <c r="AM307" s="34"/>
      <c r="AN307" s="34"/>
      <c r="AO307" s="34"/>
      <c r="AP307" s="34"/>
      <c r="AQ307" s="34"/>
      <c r="AR307" s="34"/>
      <c r="AS307" s="34"/>
      <c r="AT307" s="34"/>
      <c r="AU307" s="34"/>
      <c r="AV307" s="34"/>
      <c r="AW307" s="34"/>
      <c r="AX307" s="32"/>
      <c r="AY307" s="32"/>
    </row>
    <row r="308" spans="3:51" ht="21" customHeight="1">
      <c r="C308" s="423"/>
      <c r="D308" s="423"/>
      <c r="E308" s="423"/>
      <c r="F308" s="423"/>
      <c r="G308" s="423"/>
      <c r="H308" s="423"/>
      <c r="I308" s="423"/>
      <c r="J308" s="423"/>
      <c r="K308" s="423"/>
      <c r="L308" s="423"/>
      <c r="M308" s="423"/>
      <c r="N308" s="423"/>
      <c r="O308" s="423"/>
      <c r="P308" s="423"/>
      <c r="Q308" s="423"/>
      <c r="R308" s="423"/>
      <c r="S308" s="423"/>
      <c r="T308" s="423"/>
      <c r="U308" s="423"/>
      <c r="V308" s="423"/>
      <c r="W308" s="423"/>
      <c r="X308" s="423"/>
      <c r="Y308" s="423"/>
      <c r="Z308" s="423"/>
      <c r="AA308" s="423"/>
      <c r="AB308" s="423"/>
      <c r="AC308" s="423"/>
      <c r="AD308" s="423"/>
      <c r="AE308" s="423"/>
      <c r="AF308" s="423"/>
      <c r="AG308" s="423"/>
      <c r="AH308" s="423"/>
      <c r="AI308" s="423"/>
      <c r="AJ308" s="423"/>
      <c r="AL308" s="34"/>
      <c r="AM308" s="34"/>
      <c r="AN308" s="34"/>
      <c r="AO308" s="34"/>
      <c r="AP308" s="34"/>
      <c r="AQ308" s="34"/>
      <c r="AR308" s="34"/>
      <c r="AS308" s="34"/>
      <c r="AT308" s="34"/>
      <c r="AU308" s="34"/>
      <c r="AV308" s="34"/>
      <c r="AW308" s="34"/>
      <c r="AX308" s="32"/>
      <c r="AY308" s="32"/>
    </row>
    <row r="309" spans="3:51" ht="21" customHeight="1">
      <c r="C309" s="423"/>
      <c r="D309" s="423"/>
      <c r="E309" s="423"/>
      <c r="F309" s="423"/>
      <c r="G309" s="423"/>
      <c r="H309" s="423"/>
      <c r="I309" s="423"/>
      <c r="J309" s="423"/>
      <c r="K309" s="423"/>
      <c r="L309" s="423"/>
      <c r="M309" s="423"/>
      <c r="N309" s="423"/>
      <c r="O309" s="423"/>
      <c r="P309" s="423"/>
      <c r="Q309" s="423"/>
      <c r="R309" s="423"/>
      <c r="S309" s="423"/>
      <c r="T309" s="423"/>
      <c r="U309" s="423"/>
      <c r="V309" s="423"/>
      <c r="W309" s="423"/>
      <c r="X309" s="423"/>
      <c r="Y309" s="423"/>
      <c r="Z309" s="423"/>
      <c r="AA309" s="423"/>
      <c r="AB309" s="423"/>
      <c r="AC309" s="423"/>
      <c r="AD309" s="423"/>
      <c r="AE309" s="423"/>
      <c r="AF309" s="423"/>
      <c r="AG309" s="423"/>
      <c r="AH309" s="423"/>
      <c r="AI309" s="423"/>
      <c r="AJ309" s="423"/>
      <c r="AL309" s="34"/>
      <c r="AM309" s="34"/>
      <c r="AN309" s="34"/>
      <c r="AO309" s="34"/>
      <c r="AP309" s="34"/>
      <c r="AQ309" s="34"/>
      <c r="AR309" s="34"/>
      <c r="AS309" s="34"/>
      <c r="AT309" s="34"/>
      <c r="AU309" s="34"/>
      <c r="AV309" s="34"/>
      <c r="AW309" s="34"/>
      <c r="AX309" s="32"/>
      <c r="AY309" s="32"/>
    </row>
    <row r="310" spans="3:51" ht="21" customHeight="1">
      <c r="C310" s="423"/>
      <c r="D310" s="423"/>
      <c r="E310" s="423"/>
      <c r="F310" s="423"/>
      <c r="G310" s="423"/>
      <c r="H310" s="423"/>
      <c r="I310" s="423"/>
      <c r="J310" s="423"/>
      <c r="K310" s="423"/>
      <c r="L310" s="423"/>
      <c r="M310" s="423"/>
      <c r="N310" s="423"/>
      <c r="O310" s="423"/>
      <c r="P310" s="423"/>
      <c r="Q310" s="423"/>
      <c r="R310" s="423"/>
      <c r="S310" s="423"/>
      <c r="T310" s="423"/>
      <c r="U310" s="423"/>
      <c r="V310" s="423"/>
      <c r="W310" s="423"/>
      <c r="X310" s="423"/>
      <c r="Y310" s="423"/>
      <c r="Z310" s="423"/>
      <c r="AA310" s="423"/>
      <c r="AB310" s="423"/>
      <c r="AC310" s="423"/>
      <c r="AD310" s="423"/>
      <c r="AE310" s="423"/>
      <c r="AF310" s="423"/>
      <c r="AG310" s="423"/>
      <c r="AH310" s="423"/>
      <c r="AI310" s="423"/>
      <c r="AJ310" s="423"/>
      <c r="AL310" s="34"/>
      <c r="AM310" s="34"/>
      <c r="AN310" s="34"/>
      <c r="AO310" s="34"/>
      <c r="AP310" s="34"/>
      <c r="AQ310" s="34"/>
      <c r="AR310" s="34"/>
      <c r="AS310" s="34"/>
      <c r="AT310" s="34"/>
      <c r="AU310" s="34"/>
      <c r="AV310" s="34"/>
      <c r="AW310" s="34"/>
      <c r="AX310" s="32"/>
      <c r="AY310" s="32"/>
    </row>
    <row r="311" spans="3:51" ht="17.75" customHeight="1">
      <c r="C311" s="432" t="s">
        <v>194</v>
      </c>
      <c r="D311" s="432"/>
      <c r="E311" s="432"/>
      <c r="F311" s="432"/>
      <c r="G311" s="432"/>
      <c r="H311" s="432"/>
      <c r="I311" s="432"/>
      <c r="J311" s="432"/>
      <c r="K311" s="432"/>
      <c r="L311" s="432"/>
      <c r="M311" s="432"/>
      <c r="N311" s="432"/>
      <c r="O311" s="432"/>
      <c r="P311" s="432"/>
      <c r="Q311" s="432"/>
      <c r="R311" s="432"/>
      <c r="S311" s="432"/>
      <c r="T311" s="432"/>
      <c r="U311" s="432"/>
      <c r="V311" s="432"/>
      <c r="W311" s="432"/>
      <c r="X311" s="432"/>
      <c r="Y311" s="432"/>
      <c r="Z311" s="432"/>
      <c r="AA311" s="432"/>
      <c r="AB311" s="432"/>
      <c r="AC311" s="432"/>
      <c r="AD311" s="432"/>
      <c r="AE311" s="432"/>
      <c r="AF311" s="432"/>
      <c r="AG311" s="432"/>
      <c r="AH311" s="432"/>
      <c r="AI311" s="432"/>
      <c r="AJ311" s="432"/>
      <c r="AL311" s="34"/>
      <c r="AM311" s="34"/>
      <c r="AN311" s="34"/>
      <c r="AO311" s="34"/>
      <c r="AP311" s="34"/>
      <c r="AQ311" s="34"/>
      <c r="AR311" s="34"/>
      <c r="AS311" s="34"/>
      <c r="AT311" s="34"/>
      <c r="AU311" s="34"/>
      <c r="AV311" s="34"/>
      <c r="AW311" s="34"/>
      <c r="AX311" s="32"/>
      <c r="AY311" s="32"/>
    </row>
    <row r="312" spans="3:51" ht="17.75" customHeight="1">
      <c r="C312" s="432"/>
      <c r="D312" s="432"/>
      <c r="E312" s="432"/>
      <c r="F312" s="432"/>
      <c r="G312" s="432"/>
      <c r="H312" s="432"/>
      <c r="I312" s="432"/>
      <c r="J312" s="432"/>
      <c r="K312" s="432"/>
      <c r="L312" s="432"/>
      <c r="M312" s="432"/>
      <c r="N312" s="432"/>
      <c r="O312" s="432"/>
      <c r="P312" s="432"/>
      <c r="Q312" s="432"/>
      <c r="R312" s="432"/>
      <c r="S312" s="432"/>
      <c r="T312" s="432"/>
      <c r="U312" s="432"/>
      <c r="V312" s="432"/>
      <c r="W312" s="432"/>
      <c r="X312" s="432"/>
      <c r="Y312" s="432"/>
      <c r="Z312" s="432"/>
      <c r="AA312" s="432"/>
      <c r="AB312" s="432"/>
      <c r="AC312" s="432"/>
      <c r="AD312" s="432"/>
      <c r="AE312" s="432"/>
      <c r="AF312" s="432"/>
      <c r="AG312" s="432"/>
      <c r="AH312" s="432"/>
      <c r="AI312" s="432"/>
      <c r="AJ312" s="432"/>
      <c r="AL312" s="34"/>
      <c r="AM312" s="34"/>
      <c r="AN312" s="34"/>
      <c r="AO312" s="34"/>
      <c r="AP312" s="34"/>
      <c r="AQ312" s="34"/>
      <c r="AR312" s="34"/>
      <c r="AS312" s="34"/>
      <c r="AT312" s="34"/>
      <c r="AU312" s="34"/>
      <c r="AV312" s="34"/>
      <c r="AW312" s="34"/>
      <c r="AX312" s="32"/>
      <c r="AY312" s="32"/>
    </row>
    <row r="313" spans="3:51" ht="17.75" customHeight="1" thickBot="1">
      <c r="C313" s="432"/>
      <c r="D313" s="432"/>
      <c r="E313" s="432"/>
      <c r="F313" s="432"/>
      <c r="G313" s="432"/>
      <c r="H313" s="432"/>
      <c r="I313" s="432"/>
      <c r="J313" s="432"/>
      <c r="K313" s="432"/>
      <c r="L313" s="432"/>
      <c r="M313" s="432"/>
      <c r="N313" s="432"/>
      <c r="O313" s="432"/>
      <c r="P313" s="432"/>
      <c r="Q313" s="432"/>
      <c r="R313" s="432"/>
      <c r="S313" s="432"/>
      <c r="T313" s="432"/>
      <c r="U313" s="432"/>
      <c r="V313" s="432"/>
      <c r="W313" s="432"/>
      <c r="X313" s="432"/>
      <c r="Y313" s="432"/>
      <c r="Z313" s="432"/>
      <c r="AA313" s="432"/>
      <c r="AB313" s="432"/>
      <c r="AC313" s="432"/>
      <c r="AD313" s="432"/>
      <c r="AE313" s="432"/>
      <c r="AF313" s="432"/>
      <c r="AG313" s="432"/>
      <c r="AH313" s="432"/>
      <c r="AI313" s="432"/>
      <c r="AJ313" s="432"/>
      <c r="AL313" s="34"/>
      <c r="AM313" s="34"/>
      <c r="AN313" s="34"/>
      <c r="AO313" s="34"/>
      <c r="AP313" s="34"/>
      <c r="AQ313" s="34"/>
      <c r="AR313" s="34"/>
      <c r="AS313" s="34"/>
      <c r="AT313" s="34"/>
      <c r="AU313" s="34"/>
      <c r="AV313" s="34"/>
      <c r="AW313" s="34"/>
      <c r="AX313" s="32"/>
      <c r="AY313" s="32"/>
    </row>
    <row r="314" spans="3:51" ht="11.5" customHeight="1" thickBot="1">
      <c r="C314" s="432"/>
      <c r="D314" s="432"/>
      <c r="E314" s="432"/>
      <c r="F314" s="432"/>
      <c r="G314" s="432"/>
      <c r="H314" s="432"/>
      <c r="I314" s="432"/>
      <c r="J314" s="432"/>
      <c r="K314" s="432"/>
      <c r="L314" s="432"/>
      <c r="M314" s="432"/>
      <c r="N314" s="432"/>
      <c r="O314" s="432"/>
      <c r="P314" s="432"/>
      <c r="Q314" s="432"/>
      <c r="R314" s="432"/>
      <c r="S314" s="432"/>
      <c r="T314" s="432"/>
      <c r="U314" s="432"/>
      <c r="V314" s="432"/>
      <c r="W314" s="432"/>
      <c r="X314" s="432"/>
      <c r="Y314" s="432"/>
      <c r="Z314" s="432"/>
      <c r="AA314" s="432"/>
      <c r="AB314" s="432"/>
      <c r="AC314" s="432"/>
      <c r="AD314" s="432"/>
      <c r="AE314" s="432"/>
      <c r="AF314" s="432"/>
      <c r="AG314" s="432"/>
      <c r="AH314" s="432"/>
      <c r="AI314" s="432"/>
      <c r="AJ314" s="432"/>
      <c r="AL314" s="34"/>
      <c r="AM314" s="34"/>
      <c r="AN314" s="34"/>
      <c r="AO314" s="34"/>
      <c r="AP314" s="34"/>
      <c r="AQ314" s="34"/>
      <c r="AR314" s="34"/>
      <c r="AS314" s="34"/>
      <c r="AT314" s="34"/>
      <c r="AU314" s="34"/>
      <c r="AV314" s="34"/>
      <c r="AW314" s="34"/>
      <c r="AX314" s="32"/>
      <c r="AY314" s="32"/>
    </row>
    <row r="315" spans="3:51" ht="15.5" customHeight="1" thickBot="1">
      <c r="C315" s="122"/>
      <c r="D315" s="129"/>
      <c r="E315" s="433" t="s">
        <v>195</v>
      </c>
      <c r="F315" s="433"/>
      <c r="G315" s="433"/>
      <c r="H315" s="433"/>
      <c r="I315" s="433"/>
      <c r="J315" s="434" t="s">
        <v>196</v>
      </c>
      <c r="K315" s="434"/>
      <c r="L315" s="129"/>
      <c r="M315" s="433" t="s">
        <v>197</v>
      </c>
      <c r="N315" s="433"/>
      <c r="O315" s="433"/>
      <c r="P315" s="433"/>
      <c r="Q315" s="433"/>
      <c r="R315" s="433"/>
      <c r="S315" s="4"/>
      <c r="T315" s="122"/>
      <c r="U315" s="122"/>
      <c r="V315" s="122"/>
      <c r="W315" s="122"/>
      <c r="X315" s="122"/>
      <c r="Y315" s="122"/>
      <c r="Z315" s="122"/>
      <c r="AA315" s="122"/>
      <c r="AB315" s="122"/>
      <c r="AC315" s="122"/>
      <c r="AD315" s="122"/>
      <c r="AE315" s="122"/>
      <c r="AF315" s="122"/>
      <c r="AG315" s="122"/>
      <c r="AH315" s="122"/>
      <c r="AI315" s="122"/>
      <c r="AJ315" s="122"/>
      <c r="AL315" s="34"/>
      <c r="AM315" s="34"/>
      <c r="AN315" s="34"/>
      <c r="AO315" s="34"/>
      <c r="AP315" s="34"/>
      <c r="AQ315" s="34"/>
      <c r="AR315" s="34"/>
      <c r="AS315" s="34"/>
      <c r="AT315" s="34"/>
      <c r="AU315" s="34"/>
      <c r="AV315" s="34"/>
      <c r="AW315" s="34"/>
      <c r="AX315" s="32"/>
      <c r="AY315" s="32"/>
    </row>
    <row r="316" spans="3:51" ht="8" customHeight="1">
      <c r="C316" s="122"/>
      <c r="D316" s="4"/>
      <c r="E316" s="433"/>
      <c r="F316" s="433"/>
      <c r="G316" s="433"/>
      <c r="H316" s="433"/>
      <c r="I316" s="433"/>
      <c r="J316" s="130"/>
      <c r="K316" s="130"/>
      <c r="L316" s="4"/>
      <c r="M316" s="433"/>
      <c r="N316" s="433"/>
      <c r="O316" s="433"/>
      <c r="P316" s="433"/>
      <c r="Q316" s="433"/>
      <c r="R316" s="433"/>
      <c r="S316" s="4"/>
      <c r="T316" s="122"/>
      <c r="U316" s="122"/>
      <c r="V316" s="122"/>
      <c r="W316" s="122"/>
      <c r="X316" s="122"/>
      <c r="Y316" s="122"/>
      <c r="Z316" s="122"/>
      <c r="AA316" s="122"/>
      <c r="AB316" s="122"/>
      <c r="AC316" s="122"/>
      <c r="AD316" s="122"/>
      <c r="AE316" s="122"/>
      <c r="AF316" s="122"/>
      <c r="AG316" s="122"/>
      <c r="AH316" s="122"/>
      <c r="AI316" s="122"/>
      <c r="AJ316" s="122"/>
      <c r="AL316" s="34"/>
      <c r="AM316" s="34"/>
      <c r="AN316" s="34"/>
      <c r="AO316" s="34"/>
      <c r="AP316" s="34"/>
      <c r="AQ316" s="34"/>
      <c r="AR316" s="34"/>
      <c r="AS316" s="34"/>
      <c r="AT316" s="34"/>
      <c r="AU316" s="34"/>
      <c r="AV316" s="34"/>
      <c r="AW316" s="34"/>
      <c r="AX316" s="32"/>
      <c r="AY316" s="32"/>
    </row>
    <row r="317" spans="3:51" ht="21" customHeight="1">
      <c r="C317" s="237" t="s">
        <v>198</v>
      </c>
      <c r="D317" s="237"/>
      <c r="E317" s="237"/>
      <c r="F317" s="237"/>
      <c r="G317" s="237"/>
      <c r="H317" s="237"/>
      <c r="I317" s="237"/>
      <c r="J317" s="237"/>
      <c r="K317" s="237"/>
      <c r="L317" s="237"/>
      <c r="M317" s="237"/>
      <c r="N317" s="237"/>
      <c r="O317" s="237"/>
      <c r="P317" s="237"/>
      <c r="Q317" s="237"/>
      <c r="R317" s="237"/>
      <c r="S317" s="237"/>
      <c r="T317" s="237"/>
      <c r="U317" s="237"/>
      <c r="V317" s="237"/>
      <c r="W317" s="237"/>
      <c r="X317" s="237"/>
      <c r="Y317" s="237"/>
      <c r="Z317" s="237"/>
      <c r="AA317" s="237"/>
      <c r="AB317" s="237"/>
      <c r="AC317" s="237"/>
      <c r="AD317" s="237"/>
      <c r="AE317" s="237"/>
      <c r="AF317" s="237"/>
      <c r="AG317" s="237"/>
      <c r="AH317" s="237"/>
      <c r="AI317" s="237"/>
      <c r="AJ317" s="237"/>
      <c r="AL317" s="34"/>
      <c r="AM317" s="34"/>
      <c r="AN317" s="34"/>
      <c r="AO317" s="34"/>
      <c r="AP317" s="34"/>
      <c r="AQ317" s="34"/>
      <c r="AR317" s="34"/>
      <c r="AS317" s="34"/>
      <c r="AT317" s="34"/>
      <c r="AU317" s="34"/>
      <c r="AV317" s="34"/>
      <c r="AW317" s="34"/>
      <c r="AX317" s="32"/>
      <c r="AY317" s="32"/>
    </row>
    <row r="318" spans="3:51" ht="6.5" customHeight="1">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L318" s="34"/>
      <c r="AM318" s="34"/>
      <c r="AN318" s="34"/>
      <c r="AO318" s="34"/>
      <c r="AP318" s="34"/>
      <c r="AQ318" s="34"/>
      <c r="AR318" s="34"/>
      <c r="AS318" s="34"/>
      <c r="AT318" s="34"/>
      <c r="AU318" s="34"/>
      <c r="AV318" s="34"/>
      <c r="AW318" s="34"/>
      <c r="AX318" s="32"/>
      <c r="AY318" s="32"/>
    </row>
    <row r="319" spans="3:51" ht="15" customHeight="1">
      <c r="C319" s="122"/>
      <c r="D319" s="122"/>
      <c r="E319" s="122"/>
      <c r="F319" s="122"/>
      <c r="G319" s="122"/>
      <c r="H319" s="122"/>
      <c r="I319" s="122"/>
      <c r="J319" s="122"/>
      <c r="K319" s="122"/>
      <c r="L319" s="122"/>
      <c r="M319" s="122"/>
      <c r="N319" s="122"/>
      <c r="O319" s="122"/>
      <c r="P319" s="3" t="s">
        <v>199</v>
      </c>
      <c r="Q319" s="122"/>
      <c r="R319" s="122"/>
      <c r="S319" s="122"/>
      <c r="T319" s="122"/>
      <c r="U319" s="122"/>
      <c r="V319" s="122"/>
      <c r="W319" s="122"/>
      <c r="X319" s="122"/>
      <c r="Y319" s="122"/>
      <c r="Z319" s="122"/>
      <c r="AA319" s="122"/>
      <c r="AB319" s="122"/>
      <c r="AC319" s="122"/>
      <c r="AD319" s="122"/>
      <c r="AE319" s="122"/>
      <c r="AF319" s="122"/>
      <c r="AG319" s="122"/>
      <c r="AH319" s="122"/>
      <c r="AI319" s="122"/>
      <c r="AJ319" s="122"/>
      <c r="AL319" s="34"/>
      <c r="AM319" s="34"/>
      <c r="AN319" s="34"/>
      <c r="AO319" s="34"/>
      <c r="AP319" s="34"/>
      <c r="AQ319" s="34"/>
      <c r="AR319" s="34"/>
      <c r="AS319" s="34"/>
      <c r="AT319" s="34"/>
      <c r="AU319" s="34"/>
      <c r="AV319" s="34"/>
      <c r="AW319" s="34"/>
      <c r="AX319" s="32"/>
      <c r="AY319" s="32"/>
    </row>
    <row r="320" spans="3:51" ht="23" customHeight="1">
      <c r="C320" s="34"/>
      <c r="D320" s="34"/>
      <c r="E320" s="34"/>
      <c r="F320" s="34"/>
      <c r="G320" s="34"/>
      <c r="H320" s="35"/>
      <c r="I320" s="34"/>
      <c r="J320" s="34"/>
      <c r="K320" s="34"/>
      <c r="L320" s="34"/>
      <c r="M320" s="34"/>
      <c r="N320" s="34"/>
      <c r="O320" s="34"/>
      <c r="P320" s="36" t="s">
        <v>200</v>
      </c>
      <c r="Q320" s="36"/>
      <c r="R320" s="36"/>
      <c r="S320" s="36"/>
      <c r="T320" s="36"/>
      <c r="U320" s="36"/>
      <c r="V320" s="431" t="str">
        <f>$J$24&amp;" "&amp;$J$26&amp;IF($J$28&lt;&gt;""," "&amp;$J$28,"")</f>
        <v xml:space="preserve"> </v>
      </c>
      <c r="W320" s="431"/>
      <c r="X320" s="431"/>
      <c r="Y320" s="431"/>
      <c r="Z320" s="431"/>
      <c r="AA320" s="431"/>
      <c r="AB320" s="431"/>
      <c r="AC320" s="431"/>
      <c r="AD320" s="431"/>
      <c r="AE320" s="431"/>
      <c r="AF320" s="431"/>
      <c r="AG320" s="431"/>
      <c r="AH320" s="431"/>
      <c r="AI320" s="431"/>
      <c r="AJ320" s="431"/>
      <c r="AL320" s="34"/>
      <c r="AM320" s="34"/>
      <c r="AN320" s="34"/>
      <c r="AO320" s="34"/>
      <c r="AP320" s="34"/>
      <c r="AQ320" s="34"/>
      <c r="AR320" s="34"/>
      <c r="AS320" s="34"/>
      <c r="AT320" s="34"/>
      <c r="AU320" s="34"/>
      <c r="AV320" s="34"/>
      <c r="AW320" s="34"/>
      <c r="AX320" s="32"/>
      <c r="AY320" s="32"/>
    </row>
    <row r="321" spans="2:51" ht="8.75" customHeight="1">
      <c r="C321" s="32"/>
      <c r="D321" s="32"/>
      <c r="E321" s="32"/>
      <c r="F321" s="32"/>
      <c r="G321" s="32"/>
      <c r="H321" s="33"/>
      <c r="I321" s="32"/>
      <c r="J321" s="32"/>
      <c r="K321" s="32"/>
      <c r="L321" s="32"/>
      <c r="M321" s="32"/>
      <c r="N321" s="32"/>
      <c r="O321" s="32"/>
      <c r="V321" s="31"/>
      <c r="W321" s="31"/>
      <c r="X321" s="31"/>
      <c r="Y321" s="31"/>
      <c r="Z321" s="31"/>
      <c r="AA321" s="31"/>
      <c r="AB321" s="31"/>
      <c r="AC321" s="31"/>
      <c r="AD321" s="31"/>
      <c r="AE321" s="31"/>
      <c r="AF321" s="31"/>
      <c r="AG321" s="31"/>
      <c r="AH321" s="31"/>
      <c r="AI321" s="31"/>
      <c r="AJ321" s="31"/>
      <c r="AN321" s="32"/>
      <c r="AO321" s="32"/>
      <c r="AP321" s="32"/>
      <c r="AQ321" s="32"/>
      <c r="AR321" s="32"/>
      <c r="AS321" s="32"/>
      <c r="AT321" s="32"/>
      <c r="AU321" s="32"/>
      <c r="AV321" s="32"/>
      <c r="AW321" s="32"/>
      <c r="AX321" s="32"/>
      <c r="AY321" s="32"/>
    </row>
    <row r="322" spans="2:51" ht="24.5" customHeight="1">
      <c r="C322" s="32"/>
      <c r="D322" s="32"/>
      <c r="E322" s="32"/>
      <c r="F322" s="32"/>
      <c r="G322" s="32"/>
      <c r="H322" s="33"/>
      <c r="I322" s="32"/>
      <c r="J322" s="32"/>
      <c r="K322" s="32"/>
      <c r="L322" s="32"/>
      <c r="M322" s="32"/>
      <c r="N322" s="32"/>
      <c r="O322" s="32"/>
      <c r="P322" s="36" t="s">
        <v>201</v>
      </c>
      <c r="Q322" s="36"/>
      <c r="R322" s="36"/>
      <c r="S322" s="36"/>
      <c r="T322" s="183"/>
      <c r="U322" s="183"/>
      <c r="V322" s="183"/>
      <c r="W322" s="183"/>
      <c r="X322" s="183"/>
      <c r="Y322" s="183"/>
      <c r="Z322" s="183"/>
      <c r="AA322" s="183"/>
      <c r="AB322" s="183"/>
      <c r="AC322" s="183"/>
      <c r="AD322" s="183"/>
      <c r="AE322" s="183"/>
      <c r="AF322" s="183"/>
      <c r="AG322" s="183"/>
      <c r="AH322" s="183"/>
      <c r="AI322" s="183"/>
      <c r="AJ322" s="183"/>
    </row>
    <row r="323" spans="2:51" ht="15" customHeight="1">
      <c r="C323" s="9"/>
      <c r="D323" s="9"/>
      <c r="E323" s="9"/>
      <c r="F323" s="9"/>
      <c r="G323" s="9"/>
      <c r="H323" s="9"/>
      <c r="I323" s="9"/>
      <c r="J323" s="9"/>
      <c r="K323" s="9"/>
      <c r="L323" s="9"/>
      <c r="M323" s="9"/>
      <c r="N323" s="9"/>
      <c r="P323" s="424" t="s">
        <v>202</v>
      </c>
      <c r="Q323" s="425"/>
      <c r="R323" s="425"/>
      <c r="S323" s="425"/>
      <c r="T323" s="425"/>
      <c r="U323" s="425"/>
      <c r="V323" s="425"/>
      <c r="W323" s="425"/>
      <c r="X323" s="425"/>
      <c r="Y323" s="425"/>
      <c r="Z323" s="425"/>
      <c r="AA323" s="425"/>
      <c r="AB323" s="425"/>
      <c r="AC323" s="425"/>
      <c r="AD323" s="425"/>
      <c r="AE323" s="425"/>
      <c r="AF323" s="425"/>
      <c r="AG323" s="425"/>
      <c r="AH323" s="425"/>
      <c r="AI323" s="425"/>
      <c r="AJ323" s="425"/>
    </row>
    <row r="324" spans="2:51" ht="15.75" customHeight="1">
      <c r="C324" s="9"/>
      <c r="D324" s="9"/>
      <c r="E324" s="9"/>
      <c r="F324" s="9"/>
      <c r="G324" s="9"/>
      <c r="H324" s="9"/>
      <c r="I324" s="9"/>
      <c r="J324" s="9"/>
      <c r="K324" s="9"/>
      <c r="L324" s="9"/>
      <c r="M324" s="9"/>
      <c r="N324" s="9"/>
      <c r="O324" s="36"/>
      <c r="P324" s="426"/>
      <c r="Q324" s="426"/>
      <c r="R324" s="426"/>
      <c r="S324" s="426"/>
      <c r="T324" s="426"/>
      <c r="U324" s="426"/>
      <c r="V324" s="426"/>
      <c r="W324" s="426"/>
      <c r="X324" s="426"/>
      <c r="Y324" s="426"/>
      <c r="Z324" s="426"/>
      <c r="AA324" s="426"/>
      <c r="AB324" s="426"/>
      <c r="AC324" s="426"/>
      <c r="AD324" s="426"/>
      <c r="AE324" s="426"/>
      <c r="AF324" s="426"/>
      <c r="AG324" s="426"/>
      <c r="AH324" s="426"/>
      <c r="AI324" s="426"/>
      <c r="AJ324" s="426"/>
    </row>
    <row r="325" spans="2:51" ht="9" customHeight="1"/>
    <row r="326" spans="2:51" ht="15" customHeight="1">
      <c r="B326" s="427" t="s">
        <v>203</v>
      </c>
      <c r="C326" s="427"/>
      <c r="D326" s="427"/>
      <c r="E326" s="427"/>
      <c r="F326" s="427"/>
      <c r="G326" s="427"/>
      <c r="H326" s="427"/>
      <c r="I326" s="427"/>
      <c r="J326" s="427"/>
      <c r="K326" s="427"/>
      <c r="L326" s="427"/>
      <c r="M326" s="427"/>
      <c r="N326" s="427"/>
      <c r="O326" s="427"/>
      <c r="P326" s="427"/>
      <c r="Q326" s="427"/>
      <c r="R326" s="427"/>
      <c r="S326" s="427"/>
      <c r="T326" s="427"/>
      <c r="U326" s="427"/>
      <c r="V326" s="427"/>
      <c r="W326" s="427"/>
      <c r="X326" s="427"/>
      <c r="Y326" s="427"/>
      <c r="Z326" s="427"/>
      <c r="AA326" s="427"/>
      <c r="AB326" s="427"/>
      <c r="AC326" s="427"/>
      <c r="AD326" s="427"/>
      <c r="AE326" s="427"/>
      <c r="AF326" s="427"/>
      <c r="AG326" s="427"/>
      <c r="AH326" s="427"/>
      <c r="AI326" s="427"/>
      <c r="AJ326" s="427"/>
    </row>
    <row r="327" spans="2:51" ht="8.75" customHeight="1"/>
    <row r="328" spans="2:51" ht="13">
      <c r="B328" s="429" t="s">
        <v>204</v>
      </c>
      <c r="C328" s="429"/>
      <c r="D328" s="429"/>
      <c r="E328" s="429"/>
      <c r="F328" s="429"/>
      <c r="G328" s="429"/>
      <c r="H328" s="429"/>
      <c r="I328" s="429"/>
      <c r="J328" s="429"/>
      <c r="K328" s="429"/>
      <c r="L328" s="429"/>
      <c r="M328" s="429"/>
      <c r="N328" s="429"/>
      <c r="O328" s="429"/>
      <c r="P328" s="429"/>
      <c r="Q328" s="429"/>
      <c r="R328" s="429"/>
      <c r="S328" s="429"/>
      <c r="T328" s="429"/>
      <c r="U328" s="429"/>
      <c r="V328" s="429"/>
      <c r="W328" s="429"/>
      <c r="X328" s="429"/>
      <c r="Y328" s="429"/>
      <c r="Z328" s="429"/>
      <c r="AA328" s="429"/>
      <c r="AB328" s="429"/>
      <c r="AC328" s="429"/>
      <c r="AD328" s="429"/>
      <c r="AE328" s="429"/>
      <c r="AF328" s="429"/>
      <c r="AG328" s="429"/>
      <c r="AH328" s="429"/>
      <c r="AI328" s="429"/>
      <c r="AJ328" s="429"/>
    </row>
    <row r="329" spans="2:51" ht="13">
      <c r="B329" s="363" t="s">
        <v>205</v>
      </c>
      <c r="C329" s="363"/>
      <c r="D329" s="363"/>
      <c r="E329" s="363"/>
      <c r="F329" s="363"/>
      <c r="G329" s="363"/>
      <c r="H329" s="364" t="s">
        <v>206</v>
      </c>
      <c r="I329" s="364"/>
      <c r="J329" s="364"/>
      <c r="K329" s="364"/>
      <c r="L329" s="364"/>
      <c r="M329" s="364"/>
      <c r="N329" s="364"/>
      <c r="O329" s="364"/>
      <c r="P329" s="364"/>
      <c r="Q329" s="364"/>
      <c r="R329" s="364"/>
      <c r="S329" s="364"/>
      <c r="T329" s="364"/>
      <c r="U329" s="364"/>
      <c r="V329" s="364"/>
      <c r="W329" s="364"/>
      <c r="X329" s="364"/>
      <c r="Y329" s="364"/>
      <c r="Z329" s="364"/>
      <c r="AA329" s="364"/>
      <c r="AB329" s="364"/>
      <c r="AC329" s="364"/>
      <c r="AD329" s="365"/>
      <c r="AE329" s="366" t="s">
        <v>207</v>
      </c>
      <c r="AF329" s="364"/>
      <c r="AG329" s="365"/>
      <c r="AH329" s="366" t="s">
        <v>208</v>
      </c>
      <c r="AI329" s="364"/>
      <c r="AJ329" s="365"/>
    </row>
    <row r="330" spans="2:51" ht="16.5" customHeight="1">
      <c r="B330" s="367" t="s">
        <v>209</v>
      </c>
      <c r="C330" s="367"/>
      <c r="D330" s="367"/>
      <c r="E330" s="367"/>
      <c r="F330" s="367"/>
      <c r="G330" s="367"/>
      <c r="H330" s="368" t="s">
        <v>210</v>
      </c>
      <c r="I330" s="368"/>
      <c r="J330" s="368"/>
      <c r="K330" s="368"/>
      <c r="L330" s="368"/>
      <c r="M330" s="368"/>
      <c r="N330" s="368"/>
      <c r="O330" s="368"/>
      <c r="P330" s="368"/>
      <c r="Q330" s="368"/>
      <c r="R330" s="368"/>
      <c r="S330" s="368"/>
      <c r="T330" s="368"/>
      <c r="U330" s="368"/>
      <c r="V330" s="368"/>
      <c r="W330" s="368"/>
      <c r="X330" s="368"/>
      <c r="Y330" s="368"/>
      <c r="Z330" s="368"/>
      <c r="AA330" s="368"/>
      <c r="AB330" s="368"/>
      <c r="AC330" s="368"/>
      <c r="AD330" s="368"/>
      <c r="AE330" s="357"/>
      <c r="AF330" s="358"/>
      <c r="AG330" s="359"/>
      <c r="AH330" s="357"/>
      <c r="AI330" s="358"/>
      <c r="AJ330" s="359"/>
    </row>
    <row r="331" spans="2:51" ht="11" customHeight="1">
      <c r="B331" s="350">
        <v>1</v>
      </c>
      <c r="C331" s="351"/>
      <c r="D331" s="351"/>
      <c r="E331" s="351"/>
      <c r="F331" s="351"/>
      <c r="G331" s="352"/>
      <c r="H331" s="368" t="s">
        <v>211</v>
      </c>
      <c r="I331" s="368"/>
      <c r="J331" s="368"/>
      <c r="K331" s="368"/>
      <c r="L331" s="368"/>
      <c r="M331" s="368"/>
      <c r="N331" s="368"/>
      <c r="O331" s="368"/>
      <c r="P331" s="368"/>
      <c r="Q331" s="368"/>
      <c r="R331" s="368"/>
      <c r="S331" s="368"/>
      <c r="T331" s="368"/>
      <c r="U331" s="368"/>
      <c r="V331" s="368"/>
      <c r="W331" s="368"/>
      <c r="X331" s="368"/>
      <c r="Y331" s="368"/>
      <c r="Z331" s="368"/>
      <c r="AA331" s="368"/>
      <c r="AB331" s="368"/>
      <c r="AC331" s="368"/>
      <c r="AD331" s="368"/>
      <c r="AE331" s="400"/>
      <c r="AF331" s="386"/>
      <c r="AG331" s="401"/>
      <c r="AH331" s="400"/>
      <c r="AI331" s="386"/>
      <c r="AJ331" s="401"/>
    </row>
    <row r="332" spans="2:51" ht="11" customHeight="1">
      <c r="B332" s="353"/>
      <c r="C332" s="354"/>
      <c r="D332" s="354"/>
      <c r="E332" s="354"/>
      <c r="F332" s="354"/>
      <c r="G332" s="355"/>
      <c r="H332" s="368"/>
      <c r="I332" s="368"/>
      <c r="J332" s="368"/>
      <c r="K332" s="368"/>
      <c r="L332" s="368"/>
      <c r="M332" s="368"/>
      <c r="N332" s="368"/>
      <c r="O332" s="368"/>
      <c r="P332" s="368"/>
      <c r="Q332" s="368"/>
      <c r="R332" s="368"/>
      <c r="S332" s="368"/>
      <c r="T332" s="368"/>
      <c r="U332" s="368"/>
      <c r="V332" s="368"/>
      <c r="W332" s="368"/>
      <c r="X332" s="368"/>
      <c r="Y332" s="368"/>
      <c r="Z332" s="368"/>
      <c r="AA332" s="368"/>
      <c r="AB332" s="368"/>
      <c r="AC332" s="368"/>
      <c r="AD332" s="368"/>
      <c r="AE332" s="405"/>
      <c r="AF332" s="387"/>
      <c r="AG332" s="406"/>
      <c r="AH332" s="405"/>
      <c r="AI332" s="387"/>
      <c r="AJ332" s="406"/>
    </row>
    <row r="333" spans="2:51" ht="13">
      <c r="B333" s="353"/>
      <c r="C333" s="354"/>
      <c r="D333" s="354"/>
      <c r="E333" s="354"/>
      <c r="F333" s="354"/>
      <c r="G333" s="355"/>
      <c r="H333" s="368" t="s">
        <v>212</v>
      </c>
      <c r="I333" s="368"/>
      <c r="J333" s="368"/>
      <c r="K333" s="368"/>
      <c r="L333" s="368"/>
      <c r="M333" s="368"/>
      <c r="N333" s="368"/>
      <c r="O333" s="368"/>
      <c r="P333" s="368"/>
      <c r="Q333" s="368"/>
      <c r="R333" s="368"/>
      <c r="S333" s="368"/>
      <c r="T333" s="368"/>
      <c r="U333" s="368"/>
      <c r="V333" s="368"/>
      <c r="W333" s="368"/>
      <c r="X333" s="368"/>
      <c r="Y333" s="368"/>
      <c r="Z333" s="368"/>
      <c r="AA333" s="368"/>
      <c r="AB333" s="368"/>
      <c r="AC333" s="368"/>
      <c r="AD333" s="368"/>
      <c r="AE333" s="357"/>
      <c r="AF333" s="358"/>
      <c r="AG333" s="359"/>
      <c r="AH333" s="357"/>
      <c r="AI333" s="358"/>
      <c r="AJ333" s="359"/>
    </row>
    <row r="334" spans="2:51" ht="21" customHeight="1">
      <c r="B334" s="353"/>
      <c r="C334" s="354"/>
      <c r="D334" s="354"/>
      <c r="E334" s="354"/>
      <c r="F334" s="354"/>
      <c r="G334" s="355"/>
      <c r="H334" s="360" t="s">
        <v>213</v>
      </c>
      <c r="I334" s="361"/>
      <c r="J334" s="361"/>
      <c r="K334" s="361"/>
      <c r="L334" s="361"/>
      <c r="M334" s="361"/>
      <c r="N334" s="361"/>
      <c r="O334" s="361"/>
      <c r="P334" s="361"/>
      <c r="Q334" s="361"/>
      <c r="R334" s="361"/>
      <c r="S334" s="361"/>
      <c r="T334" s="361"/>
      <c r="U334" s="361"/>
      <c r="V334" s="361"/>
      <c r="W334" s="361"/>
      <c r="X334" s="361"/>
      <c r="Y334" s="361"/>
      <c r="Z334" s="361"/>
      <c r="AA334" s="361"/>
      <c r="AB334" s="361"/>
      <c r="AC334" s="361"/>
      <c r="AD334" s="362"/>
      <c r="AE334" s="357"/>
      <c r="AF334" s="358"/>
      <c r="AG334" s="359"/>
      <c r="AH334" s="357"/>
      <c r="AI334" s="358"/>
      <c r="AJ334" s="359"/>
      <c r="AO334" s="73"/>
      <c r="AP334" s="73"/>
      <c r="AQ334" s="73"/>
    </row>
    <row r="335" spans="2:51" ht="13">
      <c r="B335" s="350">
        <v>2</v>
      </c>
      <c r="C335" s="351"/>
      <c r="D335" s="351"/>
      <c r="E335" s="351"/>
      <c r="F335" s="351"/>
      <c r="G335" s="352"/>
      <c r="H335" s="356" t="s">
        <v>214</v>
      </c>
      <c r="I335" s="356"/>
      <c r="J335" s="356"/>
      <c r="K335" s="356"/>
      <c r="L335" s="356"/>
      <c r="M335" s="356"/>
      <c r="N335" s="356"/>
      <c r="O335" s="356"/>
      <c r="P335" s="356"/>
      <c r="Q335" s="356"/>
      <c r="R335" s="356"/>
      <c r="S335" s="356"/>
      <c r="T335" s="356"/>
      <c r="U335" s="356"/>
      <c r="V335" s="356"/>
      <c r="W335" s="356"/>
      <c r="X335" s="356"/>
      <c r="Y335" s="356"/>
      <c r="Z335" s="356"/>
      <c r="AA335" s="356"/>
      <c r="AB335" s="356"/>
      <c r="AC335" s="356"/>
      <c r="AD335" s="356"/>
      <c r="AE335" s="357"/>
      <c r="AF335" s="358"/>
      <c r="AG335" s="359"/>
      <c r="AH335" s="357"/>
      <c r="AI335" s="358"/>
      <c r="AJ335" s="359"/>
    </row>
    <row r="336" spans="2:51" ht="28.5" customHeight="1">
      <c r="B336" s="353"/>
      <c r="C336" s="354"/>
      <c r="D336" s="354"/>
      <c r="E336" s="354"/>
      <c r="F336" s="354"/>
      <c r="G336" s="355"/>
      <c r="H336" s="360" t="s">
        <v>215</v>
      </c>
      <c r="I336" s="361"/>
      <c r="J336" s="361"/>
      <c r="K336" s="361"/>
      <c r="L336" s="361"/>
      <c r="M336" s="361"/>
      <c r="N336" s="361"/>
      <c r="O336" s="361"/>
      <c r="P336" s="361"/>
      <c r="Q336" s="361"/>
      <c r="R336" s="361"/>
      <c r="S336" s="361"/>
      <c r="T336" s="361"/>
      <c r="U336" s="361"/>
      <c r="V336" s="361"/>
      <c r="W336" s="361"/>
      <c r="X336" s="361"/>
      <c r="Y336" s="361"/>
      <c r="Z336" s="361"/>
      <c r="AA336" s="361"/>
      <c r="AB336" s="361"/>
      <c r="AC336" s="361"/>
      <c r="AD336" s="362"/>
      <c r="AE336" s="357"/>
      <c r="AF336" s="358"/>
      <c r="AG336" s="359"/>
      <c r="AH336" s="357"/>
      <c r="AI336" s="358"/>
      <c r="AJ336" s="359"/>
    </row>
    <row r="337" spans="1:36" ht="18.5" customHeight="1">
      <c r="B337" s="350">
        <v>3</v>
      </c>
      <c r="C337" s="351"/>
      <c r="D337" s="351"/>
      <c r="E337" s="351"/>
      <c r="F337" s="351"/>
      <c r="G337" s="352"/>
      <c r="H337" s="379" t="s">
        <v>216</v>
      </c>
      <c r="I337" s="380"/>
      <c r="J337" s="380"/>
      <c r="K337" s="380"/>
      <c r="L337" s="380"/>
      <c r="M337" s="380"/>
      <c r="N337" s="380"/>
      <c r="O337" s="380"/>
      <c r="P337" s="380"/>
      <c r="Q337" s="380"/>
      <c r="R337" s="380"/>
      <c r="S337" s="380"/>
      <c r="T337" s="380"/>
      <c r="U337" s="380"/>
      <c r="V337" s="380"/>
      <c r="W337" s="380"/>
      <c r="X337" s="380"/>
      <c r="Y337" s="380"/>
      <c r="Z337" s="380"/>
      <c r="AA337" s="380"/>
      <c r="AB337" s="380"/>
      <c r="AC337" s="380"/>
      <c r="AD337" s="381"/>
      <c r="AE337" s="357"/>
      <c r="AF337" s="358"/>
      <c r="AG337" s="359"/>
      <c r="AH337" s="357"/>
      <c r="AI337" s="358"/>
      <c r="AJ337" s="359"/>
    </row>
    <row r="338" spans="1:36" ht="13">
      <c r="B338" s="353"/>
      <c r="C338" s="354"/>
      <c r="D338" s="354"/>
      <c r="E338" s="354"/>
      <c r="F338" s="354"/>
      <c r="G338" s="355"/>
      <c r="H338" s="356" t="s">
        <v>217</v>
      </c>
      <c r="I338" s="356"/>
      <c r="J338" s="356"/>
      <c r="K338" s="356"/>
      <c r="L338" s="356"/>
      <c r="M338" s="356"/>
      <c r="N338" s="356"/>
      <c r="O338" s="356"/>
      <c r="P338" s="356"/>
      <c r="Q338" s="356"/>
      <c r="R338" s="356"/>
      <c r="S338" s="356"/>
      <c r="T338" s="356"/>
      <c r="U338" s="356"/>
      <c r="V338" s="356"/>
      <c r="W338" s="356"/>
      <c r="X338" s="356"/>
      <c r="Y338" s="356"/>
      <c r="Z338" s="356"/>
      <c r="AA338" s="356"/>
      <c r="AB338" s="356"/>
      <c r="AC338" s="356"/>
      <c r="AD338" s="356"/>
      <c r="AE338" s="357"/>
      <c r="AF338" s="358"/>
      <c r="AG338" s="359"/>
      <c r="AH338" s="357"/>
      <c r="AI338" s="358"/>
      <c r="AJ338" s="359"/>
    </row>
    <row r="339" spans="1:36" ht="13">
      <c r="B339" s="373"/>
      <c r="C339" s="374"/>
      <c r="D339" s="374"/>
      <c r="E339" s="374"/>
      <c r="F339" s="374"/>
      <c r="G339" s="375"/>
      <c r="H339" s="376" t="s">
        <v>218</v>
      </c>
      <c r="I339" s="377"/>
      <c r="J339" s="377"/>
      <c r="K339" s="377"/>
      <c r="L339" s="377"/>
      <c r="M339" s="377"/>
      <c r="N339" s="377"/>
      <c r="O339" s="377"/>
      <c r="P339" s="377"/>
      <c r="Q339" s="377"/>
      <c r="R339" s="377"/>
      <c r="S339" s="377"/>
      <c r="T339" s="377"/>
      <c r="U339" s="377"/>
      <c r="V339" s="377"/>
      <c r="W339" s="377"/>
      <c r="X339" s="377"/>
      <c r="Y339" s="377"/>
      <c r="Z339" s="377"/>
      <c r="AA339" s="377"/>
      <c r="AB339" s="377"/>
      <c r="AC339" s="377"/>
      <c r="AD339" s="378"/>
      <c r="AE339" s="357"/>
      <c r="AF339" s="358"/>
      <c r="AG339" s="359"/>
      <c r="AH339" s="357"/>
      <c r="AI339" s="358"/>
      <c r="AJ339" s="359"/>
    </row>
    <row r="340" spans="1:36" ht="15" customHeight="1">
      <c r="B340" s="369">
        <v>4</v>
      </c>
      <c r="C340" s="369"/>
      <c r="D340" s="369"/>
      <c r="E340" s="369"/>
      <c r="F340" s="369"/>
      <c r="G340" s="369"/>
      <c r="H340" s="356" t="str">
        <f>"Is the applicant applying for any scholarship other than "&amp;C16&amp;" Program?"</f>
        <v>Is the applicant applying for any scholarship other than  Program?</v>
      </c>
      <c r="I340" s="356"/>
      <c r="J340" s="356"/>
      <c r="K340" s="356"/>
      <c r="L340" s="356"/>
      <c r="M340" s="356"/>
      <c r="N340" s="356"/>
      <c r="O340" s="356"/>
      <c r="P340" s="356"/>
      <c r="Q340" s="356"/>
      <c r="R340" s="356"/>
      <c r="S340" s="356"/>
      <c r="T340" s="356"/>
      <c r="U340" s="356"/>
      <c r="V340" s="356"/>
      <c r="W340" s="356"/>
      <c r="X340" s="356"/>
      <c r="Y340" s="356"/>
      <c r="Z340" s="356"/>
      <c r="AA340" s="356"/>
      <c r="AB340" s="356"/>
      <c r="AC340" s="356"/>
      <c r="AD340" s="356"/>
      <c r="AE340" s="344"/>
      <c r="AF340" s="345"/>
      <c r="AG340" s="346"/>
      <c r="AH340" s="344"/>
      <c r="AI340" s="345"/>
      <c r="AJ340" s="346"/>
    </row>
    <row r="341" spans="1:36" ht="20" customHeight="1">
      <c r="B341" s="350">
        <v>5</v>
      </c>
      <c r="C341" s="351"/>
      <c r="D341" s="351"/>
      <c r="E341" s="351"/>
      <c r="F341" s="351"/>
      <c r="G341" s="352"/>
      <c r="H341" s="376" t="s">
        <v>219</v>
      </c>
      <c r="I341" s="377"/>
      <c r="J341" s="377"/>
      <c r="K341" s="377"/>
      <c r="L341" s="377"/>
      <c r="M341" s="377"/>
      <c r="N341" s="377"/>
      <c r="O341" s="377"/>
      <c r="P341" s="377"/>
      <c r="Q341" s="377"/>
      <c r="R341" s="377"/>
      <c r="S341" s="377"/>
      <c r="T341" s="377"/>
      <c r="U341" s="377"/>
      <c r="V341" s="377"/>
      <c r="W341" s="377"/>
      <c r="X341" s="377"/>
      <c r="Y341" s="377"/>
      <c r="Z341" s="377"/>
      <c r="AA341" s="377"/>
      <c r="AB341" s="377"/>
      <c r="AC341" s="377"/>
      <c r="AD341" s="378"/>
      <c r="AE341" s="357"/>
      <c r="AF341" s="358"/>
      <c r="AG341" s="359"/>
      <c r="AH341" s="357"/>
      <c r="AI341" s="358"/>
      <c r="AJ341" s="359"/>
    </row>
    <row r="342" spans="1:36" ht="24.5" customHeight="1">
      <c r="B342" s="373"/>
      <c r="C342" s="374"/>
      <c r="D342" s="374"/>
      <c r="E342" s="374"/>
      <c r="F342" s="374"/>
      <c r="G342" s="375"/>
      <c r="H342" s="360" t="s">
        <v>220</v>
      </c>
      <c r="I342" s="361"/>
      <c r="J342" s="361"/>
      <c r="K342" s="361"/>
      <c r="L342" s="361"/>
      <c r="M342" s="361"/>
      <c r="N342" s="361"/>
      <c r="O342" s="361"/>
      <c r="P342" s="361"/>
      <c r="Q342" s="361"/>
      <c r="R342" s="361"/>
      <c r="S342" s="361"/>
      <c r="T342" s="361"/>
      <c r="U342" s="361"/>
      <c r="V342" s="361"/>
      <c r="W342" s="361"/>
      <c r="X342" s="361"/>
      <c r="Y342" s="361"/>
      <c r="Z342" s="361"/>
      <c r="AA342" s="361"/>
      <c r="AB342" s="361"/>
      <c r="AC342" s="361"/>
      <c r="AD342" s="362"/>
      <c r="AE342" s="357"/>
      <c r="AF342" s="358"/>
      <c r="AG342" s="359"/>
      <c r="AH342" s="357"/>
      <c r="AI342" s="358"/>
      <c r="AJ342" s="359"/>
    </row>
    <row r="343" spans="1:36" ht="11" customHeight="1">
      <c r="B343" s="369">
        <v>6</v>
      </c>
      <c r="C343" s="369"/>
      <c r="D343" s="369"/>
      <c r="E343" s="369"/>
      <c r="F343" s="369"/>
      <c r="G343" s="369"/>
      <c r="H343" s="356" t="s">
        <v>221</v>
      </c>
      <c r="I343" s="356"/>
      <c r="J343" s="356"/>
      <c r="K343" s="356"/>
      <c r="L343" s="356"/>
      <c r="M343" s="356"/>
      <c r="N343" s="356"/>
      <c r="O343" s="356"/>
      <c r="P343" s="356"/>
      <c r="Q343" s="356"/>
      <c r="R343" s="356"/>
      <c r="S343" s="356"/>
      <c r="T343" s="356"/>
      <c r="U343" s="356"/>
      <c r="V343" s="356"/>
      <c r="W343" s="356"/>
      <c r="X343" s="356"/>
      <c r="Y343" s="356"/>
      <c r="Z343" s="356"/>
      <c r="AA343" s="356"/>
      <c r="AB343" s="356"/>
      <c r="AC343" s="356"/>
      <c r="AD343" s="356"/>
      <c r="AE343" s="388"/>
      <c r="AF343" s="389"/>
      <c r="AG343" s="390"/>
      <c r="AH343" s="388"/>
      <c r="AI343" s="389"/>
      <c r="AJ343" s="390"/>
    </row>
    <row r="344" spans="1:36" ht="11" customHeight="1">
      <c r="B344" s="369"/>
      <c r="C344" s="369"/>
      <c r="D344" s="369"/>
      <c r="E344" s="369"/>
      <c r="F344" s="369"/>
      <c r="G344" s="369"/>
      <c r="H344" s="356"/>
      <c r="I344" s="356"/>
      <c r="J344" s="356"/>
      <c r="K344" s="356"/>
      <c r="L344" s="356"/>
      <c r="M344" s="356"/>
      <c r="N344" s="356"/>
      <c r="O344" s="356"/>
      <c r="P344" s="356"/>
      <c r="Q344" s="356"/>
      <c r="R344" s="356"/>
      <c r="S344" s="356"/>
      <c r="T344" s="356"/>
      <c r="U344" s="356"/>
      <c r="V344" s="356"/>
      <c r="W344" s="356"/>
      <c r="X344" s="356"/>
      <c r="Y344" s="356"/>
      <c r="Z344" s="356"/>
      <c r="AA344" s="356"/>
      <c r="AB344" s="356"/>
      <c r="AC344" s="356"/>
      <c r="AD344" s="356"/>
      <c r="AE344" s="391"/>
      <c r="AF344" s="392"/>
      <c r="AG344" s="393"/>
      <c r="AH344" s="391"/>
      <c r="AI344" s="392"/>
      <c r="AJ344" s="393"/>
    </row>
    <row r="345" spans="1:36" ht="11" customHeight="1">
      <c r="B345" s="369"/>
      <c r="C345" s="369"/>
      <c r="D345" s="369"/>
      <c r="E345" s="369"/>
      <c r="F345" s="369"/>
      <c r="G345" s="369"/>
      <c r="H345" s="356"/>
      <c r="I345" s="356"/>
      <c r="J345" s="356"/>
      <c r="K345" s="356"/>
      <c r="L345" s="356"/>
      <c r="M345" s="356"/>
      <c r="N345" s="356"/>
      <c r="O345" s="356"/>
      <c r="P345" s="356"/>
      <c r="Q345" s="356"/>
      <c r="R345" s="356"/>
      <c r="S345" s="356"/>
      <c r="T345" s="356"/>
      <c r="U345" s="356"/>
      <c r="V345" s="356"/>
      <c r="W345" s="356"/>
      <c r="X345" s="356"/>
      <c r="Y345" s="356"/>
      <c r="Z345" s="356"/>
      <c r="AA345" s="356"/>
      <c r="AB345" s="356"/>
      <c r="AC345" s="356"/>
      <c r="AD345" s="356"/>
      <c r="AE345" s="394"/>
      <c r="AF345" s="395"/>
      <c r="AG345" s="396"/>
      <c r="AH345" s="394"/>
      <c r="AI345" s="395"/>
      <c r="AJ345" s="396"/>
    </row>
    <row r="346" spans="1:36" ht="15" customHeight="1">
      <c r="B346" s="397">
        <v>7</v>
      </c>
      <c r="C346" s="398"/>
      <c r="D346" s="398"/>
      <c r="E346" s="398"/>
      <c r="F346" s="398"/>
      <c r="G346" s="399"/>
      <c r="H346" s="360" t="s">
        <v>222</v>
      </c>
      <c r="I346" s="361"/>
      <c r="J346" s="361"/>
      <c r="K346" s="361"/>
      <c r="L346" s="361"/>
      <c r="M346" s="361"/>
      <c r="N346" s="361"/>
      <c r="O346" s="361"/>
      <c r="P346" s="361"/>
      <c r="Q346" s="361"/>
      <c r="R346" s="361"/>
      <c r="S346" s="361"/>
      <c r="T346" s="361"/>
      <c r="U346" s="361"/>
      <c r="V346" s="361"/>
      <c r="W346" s="361"/>
      <c r="X346" s="361"/>
      <c r="Y346" s="361"/>
      <c r="Z346" s="361"/>
      <c r="AA346" s="361"/>
      <c r="AB346" s="361"/>
      <c r="AC346" s="361"/>
      <c r="AD346" s="362"/>
      <c r="AE346" s="357"/>
      <c r="AF346" s="358"/>
      <c r="AG346" s="359"/>
      <c r="AH346" s="357"/>
      <c r="AI346" s="358"/>
      <c r="AJ346" s="359"/>
    </row>
    <row r="347" spans="1:36" ht="11" customHeight="1">
      <c r="A347" s="61"/>
      <c r="B347" s="351" t="s">
        <v>223</v>
      </c>
      <c r="C347" s="351"/>
      <c r="D347" s="351"/>
      <c r="E347" s="351"/>
      <c r="F347" s="351"/>
      <c r="G347" s="351"/>
      <c r="H347" s="379" t="s">
        <v>224</v>
      </c>
      <c r="I347" s="380"/>
      <c r="J347" s="380"/>
      <c r="K347" s="380"/>
      <c r="L347" s="380"/>
      <c r="M347" s="380"/>
      <c r="N347" s="380"/>
      <c r="O347" s="380"/>
      <c r="P347" s="380"/>
      <c r="Q347" s="380"/>
      <c r="R347" s="380"/>
      <c r="S347" s="380"/>
      <c r="T347" s="380"/>
      <c r="U347" s="380"/>
      <c r="V347" s="380"/>
      <c r="W347" s="380"/>
      <c r="X347" s="380"/>
      <c r="Y347" s="380"/>
      <c r="Z347" s="380"/>
      <c r="AA347" s="380"/>
      <c r="AB347" s="380"/>
      <c r="AC347" s="380"/>
      <c r="AD347" s="381"/>
      <c r="AE347" s="400"/>
      <c r="AF347" s="386"/>
      <c r="AG347" s="401"/>
      <c r="AH347" s="400"/>
      <c r="AI347" s="386"/>
      <c r="AJ347" s="401"/>
    </row>
    <row r="348" spans="1:36" ht="11" customHeight="1">
      <c r="A348" s="61"/>
      <c r="B348" s="354"/>
      <c r="C348" s="354"/>
      <c r="D348" s="354"/>
      <c r="E348" s="354"/>
      <c r="F348" s="354"/>
      <c r="G348" s="354"/>
      <c r="H348" s="407"/>
      <c r="I348" s="408"/>
      <c r="J348" s="408"/>
      <c r="K348" s="408"/>
      <c r="L348" s="408"/>
      <c r="M348" s="408"/>
      <c r="N348" s="408"/>
      <c r="O348" s="408"/>
      <c r="P348" s="408"/>
      <c r="Q348" s="408"/>
      <c r="R348" s="408"/>
      <c r="S348" s="408"/>
      <c r="T348" s="408"/>
      <c r="U348" s="408"/>
      <c r="V348" s="408"/>
      <c r="W348" s="408"/>
      <c r="X348" s="408"/>
      <c r="Y348" s="408"/>
      <c r="Z348" s="408"/>
      <c r="AA348" s="408"/>
      <c r="AB348" s="408"/>
      <c r="AC348" s="408"/>
      <c r="AD348" s="409"/>
      <c r="AE348" s="402"/>
      <c r="AF348" s="403"/>
      <c r="AG348" s="404"/>
      <c r="AH348" s="402"/>
      <c r="AI348" s="403"/>
      <c r="AJ348" s="404"/>
    </row>
    <row r="349" spans="1:36" ht="11" customHeight="1">
      <c r="A349" s="61"/>
      <c r="B349" s="354"/>
      <c r="C349" s="354"/>
      <c r="D349" s="354"/>
      <c r="E349" s="354"/>
      <c r="F349" s="354"/>
      <c r="G349" s="354"/>
      <c r="H349" s="382"/>
      <c r="I349" s="383"/>
      <c r="J349" s="383"/>
      <c r="K349" s="383"/>
      <c r="L349" s="383"/>
      <c r="M349" s="383"/>
      <c r="N349" s="383"/>
      <c r="O349" s="383"/>
      <c r="P349" s="383"/>
      <c r="Q349" s="383"/>
      <c r="R349" s="383"/>
      <c r="S349" s="383"/>
      <c r="T349" s="383"/>
      <c r="U349" s="383"/>
      <c r="V349" s="383"/>
      <c r="W349" s="383"/>
      <c r="X349" s="383"/>
      <c r="Y349" s="383"/>
      <c r="Z349" s="383"/>
      <c r="AA349" s="383"/>
      <c r="AB349" s="383"/>
      <c r="AC349" s="383"/>
      <c r="AD349" s="384"/>
      <c r="AE349" s="405"/>
      <c r="AF349" s="387"/>
      <c r="AG349" s="406"/>
      <c r="AH349" s="405"/>
      <c r="AI349" s="387"/>
      <c r="AJ349" s="406"/>
    </row>
    <row r="350" spans="1:36" ht="11" customHeight="1">
      <c r="A350" s="61"/>
      <c r="B350" s="354"/>
      <c r="C350" s="354"/>
      <c r="D350" s="354"/>
      <c r="E350" s="354"/>
      <c r="F350" s="354"/>
      <c r="G350" s="354"/>
      <c r="H350" s="379" t="s">
        <v>225</v>
      </c>
      <c r="I350" s="380"/>
      <c r="J350" s="380"/>
      <c r="K350" s="380"/>
      <c r="L350" s="380"/>
      <c r="M350" s="380"/>
      <c r="N350" s="380"/>
      <c r="O350" s="380"/>
      <c r="P350" s="380"/>
      <c r="Q350" s="380"/>
      <c r="R350" s="380"/>
      <c r="S350" s="380"/>
      <c r="T350" s="380"/>
      <c r="U350" s="380"/>
      <c r="V350" s="380"/>
      <c r="W350" s="380"/>
      <c r="X350" s="380"/>
      <c r="Y350" s="380"/>
      <c r="Z350" s="380"/>
      <c r="AA350" s="380"/>
      <c r="AB350" s="380"/>
      <c r="AC350" s="380"/>
      <c r="AD350" s="381"/>
      <c r="AE350" s="385"/>
      <c r="AF350" s="385"/>
      <c r="AG350" s="385"/>
      <c r="AH350" s="386"/>
      <c r="AI350" s="386"/>
      <c r="AJ350" s="386"/>
    </row>
    <row r="351" spans="1:36" ht="11" customHeight="1">
      <c r="A351" s="61"/>
      <c r="B351" s="374"/>
      <c r="C351" s="374"/>
      <c r="D351" s="374"/>
      <c r="E351" s="374"/>
      <c r="F351" s="374"/>
      <c r="G351" s="374"/>
      <c r="H351" s="382"/>
      <c r="I351" s="383"/>
      <c r="J351" s="383"/>
      <c r="K351" s="383"/>
      <c r="L351" s="383"/>
      <c r="M351" s="383"/>
      <c r="N351" s="383"/>
      <c r="O351" s="383"/>
      <c r="P351" s="383"/>
      <c r="Q351" s="383"/>
      <c r="R351" s="383"/>
      <c r="S351" s="383"/>
      <c r="T351" s="383"/>
      <c r="U351" s="383"/>
      <c r="V351" s="383"/>
      <c r="W351" s="383"/>
      <c r="X351" s="383"/>
      <c r="Y351" s="383"/>
      <c r="Z351" s="383"/>
      <c r="AA351" s="383"/>
      <c r="AB351" s="383"/>
      <c r="AC351" s="383"/>
      <c r="AD351" s="384"/>
      <c r="AE351" s="385"/>
      <c r="AF351" s="385"/>
      <c r="AG351" s="385"/>
      <c r="AH351" s="387"/>
      <c r="AI351" s="387"/>
      <c r="AJ351" s="387"/>
    </row>
    <row r="352" spans="1:36" ht="9" customHeight="1">
      <c r="C352" s="31"/>
      <c r="D352" s="31"/>
      <c r="E352" s="31"/>
      <c r="F352" s="31"/>
      <c r="G352" s="31"/>
      <c r="H352" s="38"/>
      <c r="I352" s="37"/>
      <c r="J352" s="37"/>
      <c r="K352" s="37"/>
      <c r="L352" s="37"/>
      <c r="M352" s="37"/>
      <c r="N352" s="37"/>
      <c r="O352" s="37"/>
      <c r="P352" s="37"/>
      <c r="Q352" s="37"/>
      <c r="R352" s="37"/>
      <c r="S352" s="37"/>
      <c r="T352" s="37"/>
      <c r="U352" s="37"/>
      <c r="V352" s="37"/>
      <c r="W352" s="37"/>
      <c r="X352" s="37"/>
      <c r="Y352" s="37"/>
      <c r="Z352" s="37"/>
      <c r="AA352" s="37"/>
      <c r="AB352" s="37"/>
      <c r="AC352" s="37"/>
      <c r="AD352" s="37"/>
      <c r="AE352" s="37"/>
      <c r="AF352" s="37"/>
      <c r="AG352" s="37"/>
      <c r="AH352" s="31"/>
      <c r="AI352" s="31"/>
      <c r="AJ352" s="31"/>
    </row>
    <row r="353" spans="2:36" ht="13">
      <c r="B353" s="411" t="s">
        <v>226</v>
      </c>
      <c r="C353" s="411"/>
      <c r="D353" s="411"/>
      <c r="E353" s="411"/>
      <c r="F353" s="411"/>
      <c r="G353" s="411"/>
      <c r="H353" s="411"/>
      <c r="I353" s="411"/>
      <c r="J353" s="411"/>
      <c r="K353" s="411"/>
      <c r="L353" s="411"/>
      <c r="M353" s="411"/>
      <c r="N353" s="411"/>
      <c r="O353" s="411"/>
      <c r="P353" s="411"/>
      <c r="Q353" s="411"/>
      <c r="R353" s="411"/>
      <c r="S353" s="411"/>
      <c r="T353" s="411"/>
      <c r="U353" s="411"/>
      <c r="V353" s="411"/>
      <c r="W353" s="411"/>
      <c r="X353" s="411"/>
      <c r="Y353" s="411"/>
      <c r="Z353" s="411"/>
      <c r="AA353" s="411"/>
      <c r="AB353" s="411"/>
      <c r="AC353" s="411"/>
      <c r="AD353" s="411"/>
      <c r="AE353" s="411"/>
      <c r="AF353" s="411"/>
      <c r="AG353" s="411"/>
      <c r="AH353" s="412"/>
      <c r="AI353" s="412"/>
      <c r="AJ353" s="412"/>
    </row>
    <row r="354" spans="2:36" ht="13">
      <c r="B354" s="370" t="s">
        <v>205</v>
      </c>
      <c r="C354" s="371"/>
      <c r="D354" s="371"/>
      <c r="E354" s="371"/>
      <c r="F354" s="371"/>
      <c r="G354" s="372"/>
      <c r="H354" s="370" t="s">
        <v>206</v>
      </c>
      <c r="I354" s="371"/>
      <c r="J354" s="371"/>
      <c r="K354" s="371"/>
      <c r="L354" s="371"/>
      <c r="M354" s="371"/>
      <c r="N354" s="371"/>
      <c r="O354" s="371"/>
      <c r="P354" s="371"/>
      <c r="Q354" s="371"/>
      <c r="R354" s="371"/>
      <c r="S354" s="371"/>
      <c r="T354" s="371"/>
      <c r="U354" s="371"/>
      <c r="V354" s="371"/>
      <c r="W354" s="371"/>
      <c r="X354" s="371"/>
      <c r="Y354" s="371"/>
      <c r="Z354" s="371"/>
      <c r="AA354" s="371"/>
      <c r="AB354" s="371"/>
      <c r="AC354" s="371"/>
      <c r="AD354" s="372"/>
      <c r="AE354" s="370" t="s">
        <v>207</v>
      </c>
      <c r="AF354" s="371"/>
      <c r="AG354" s="372"/>
      <c r="AH354" s="370" t="s">
        <v>208</v>
      </c>
      <c r="AI354" s="371"/>
      <c r="AJ354" s="372"/>
    </row>
    <row r="355" spans="2:36" ht="13">
      <c r="B355" s="344">
        <v>1</v>
      </c>
      <c r="C355" s="345"/>
      <c r="D355" s="345"/>
      <c r="E355" s="345"/>
      <c r="F355" s="345"/>
      <c r="G355" s="346"/>
      <c r="H355" s="347" t="s">
        <v>227</v>
      </c>
      <c r="I355" s="348"/>
      <c r="J355" s="348"/>
      <c r="K355" s="348"/>
      <c r="L355" s="348"/>
      <c r="M355" s="348"/>
      <c r="N355" s="348"/>
      <c r="O355" s="348"/>
      <c r="P355" s="348"/>
      <c r="Q355" s="348"/>
      <c r="R355" s="348"/>
      <c r="S355" s="348"/>
      <c r="T355" s="348"/>
      <c r="U355" s="348"/>
      <c r="V355" s="348"/>
      <c r="W355" s="348"/>
      <c r="X355" s="348"/>
      <c r="Y355" s="348"/>
      <c r="Z355" s="348"/>
      <c r="AA355" s="348"/>
      <c r="AB355" s="348"/>
      <c r="AC355" s="348"/>
      <c r="AD355" s="349"/>
      <c r="AE355" s="344"/>
      <c r="AF355" s="345"/>
      <c r="AG355" s="346"/>
      <c r="AH355" s="344"/>
      <c r="AI355" s="345"/>
      <c r="AJ355" s="346"/>
    </row>
    <row r="356" spans="2:36" ht="13">
      <c r="B356" s="344">
        <v>5</v>
      </c>
      <c r="C356" s="345"/>
      <c r="D356" s="345"/>
      <c r="E356" s="345"/>
      <c r="F356" s="345"/>
      <c r="G356" s="346"/>
      <c r="H356" s="347" t="s">
        <v>228</v>
      </c>
      <c r="I356" s="348"/>
      <c r="J356" s="348"/>
      <c r="K356" s="348"/>
      <c r="L356" s="348"/>
      <c r="M356" s="348"/>
      <c r="N356" s="348"/>
      <c r="O356" s="348"/>
      <c r="P356" s="348"/>
      <c r="Q356" s="348"/>
      <c r="R356" s="348"/>
      <c r="S356" s="348"/>
      <c r="T356" s="348"/>
      <c r="U356" s="348"/>
      <c r="V356" s="348"/>
      <c r="W356" s="348"/>
      <c r="X356" s="348"/>
      <c r="Y356" s="348"/>
      <c r="Z356" s="348"/>
      <c r="AA356" s="348"/>
      <c r="AB356" s="348"/>
      <c r="AC356" s="348"/>
      <c r="AD356" s="349"/>
      <c r="AE356" s="344"/>
      <c r="AF356" s="345"/>
      <c r="AG356" s="346"/>
      <c r="AH356" s="344"/>
      <c r="AI356" s="345"/>
      <c r="AJ356" s="346"/>
    </row>
    <row r="357" spans="2:36" ht="13">
      <c r="B357" s="344">
        <v>8</v>
      </c>
      <c r="C357" s="345"/>
      <c r="D357" s="345"/>
      <c r="E357" s="345"/>
      <c r="F357" s="345"/>
      <c r="G357" s="346"/>
      <c r="H357" s="347" t="s">
        <v>229</v>
      </c>
      <c r="I357" s="348"/>
      <c r="J357" s="348"/>
      <c r="K357" s="348"/>
      <c r="L357" s="348"/>
      <c r="M357" s="348"/>
      <c r="N357" s="348"/>
      <c r="O357" s="348"/>
      <c r="P357" s="348"/>
      <c r="Q357" s="348"/>
      <c r="R357" s="348"/>
      <c r="S357" s="348"/>
      <c r="T357" s="348"/>
      <c r="U357" s="348"/>
      <c r="V357" s="348"/>
      <c r="W357" s="348"/>
      <c r="X357" s="348"/>
      <c r="Y357" s="348"/>
      <c r="Z357" s="348"/>
      <c r="AA357" s="348"/>
      <c r="AB357" s="348"/>
      <c r="AC357" s="348"/>
      <c r="AD357" s="349"/>
      <c r="AE357" s="344"/>
      <c r="AF357" s="345"/>
      <c r="AG357" s="346"/>
      <c r="AH357" s="344"/>
      <c r="AI357" s="345"/>
      <c r="AJ357" s="346"/>
    </row>
    <row r="358" spans="2:36" ht="11" customHeight="1">
      <c r="B358" s="350" t="s">
        <v>230</v>
      </c>
      <c r="C358" s="351"/>
      <c r="D358" s="351"/>
      <c r="E358" s="351"/>
      <c r="F358" s="351"/>
      <c r="G358" s="352"/>
      <c r="H358" s="410" t="s">
        <v>231</v>
      </c>
      <c r="I358" s="410"/>
      <c r="J358" s="410"/>
      <c r="K358" s="410"/>
      <c r="L358" s="410"/>
      <c r="M358" s="410"/>
      <c r="N358" s="410"/>
      <c r="O358" s="410"/>
      <c r="P358" s="410"/>
      <c r="Q358" s="410"/>
      <c r="R358" s="410"/>
      <c r="S358" s="410"/>
      <c r="T358" s="410"/>
      <c r="U358" s="410"/>
      <c r="V358" s="410"/>
      <c r="W358" s="410"/>
      <c r="X358" s="410"/>
      <c r="Y358" s="410"/>
      <c r="Z358" s="410"/>
      <c r="AA358" s="410"/>
      <c r="AB358" s="410"/>
      <c r="AC358" s="410"/>
      <c r="AD358" s="410"/>
      <c r="AE358" s="388"/>
      <c r="AF358" s="389"/>
      <c r="AG358" s="390"/>
      <c r="AH358" s="388"/>
      <c r="AI358" s="389"/>
      <c r="AJ358" s="390"/>
    </row>
    <row r="359" spans="2:36" ht="11" customHeight="1">
      <c r="B359" s="353"/>
      <c r="C359" s="354"/>
      <c r="D359" s="354"/>
      <c r="E359" s="354"/>
      <c r="F359" s="354"/>
      <c r="G359" s="355"/>
      <c r="H359" s="410"/>
      <c r="I359" s="410"/>
      <c r="J359" s="410"/>
      <c r="K359" s="410"/>
      <c r="L359" s="410"/>
      <c r="M359" s="410"/>
      <c r="N359" s="410"/>
      <c r="O359" s="410"/>
      <c r="P359" s="410"/>
      <c r="Q359" s="410"/>
      <c r="R359" s="410"/>
      <c r="S359" s="410"/>
      <c r="T359" s="410"/>
      <c r="U359" s="410"/>
      <c r="V359" s="410"/>
      <c r="W359" s="410"/>
      <c r="X359" s="410"/>
      <c r="Y359" s="410"/>
      <c r="Z359" s="410"/>
      <c r="AA359" s="410"/>
      <c r="AB359" s="410"/>
      <c r="AC359" s="410"/>
      <c r="AD359" s="410"/>
      <c r="AE359" s="391"/>
      <c r="AF359" s="392"/>
      <c r="AG359" s="393"/>
      <c r="AH359" s="391"/>
      <c r="AI359" s="392"/>
      <c r="AJ359" s="393"/>
    </row>
    <row r="360" spans="2:36" ht="11" customHeight="1">
      <c r="B360" s="353"/>
      <c r="C360" s="354"/>
      <c r="D360" s="354"/>
      <c r="E360" s="354"/>
      <c r="F360" s="354"/>
      <c r="G360" s="355"/>
      <c r="H360" s="410"/>
      <c r="I360" s="410"/>
      <c r="J360" s="410"/>
      <c r="K360" s="410"/>
      <c r="L360" s="410"/>
      <c r="M360" s="410"/>
      <c r="N360" s="410"/>
      <c r="O360" s="410"/>
      <c r="P360" s="410"/>
      <c r="Q360" s="410"/>
      <c r="R360" s="410"/>
      <c r="S360" s="410"/>
      <c r="T360" s="410"/>
      <c r="U360" s="410"/>
      <c r="V360" s="410"/>
      <c r="W360" s="410"/>
      <c r="X360" s="410"/>
      <c r="Y360" s="410"/>
      <c r="Z360" s="410"/>
      <c r="AA360" s="410"/>
      <c r="AB360" s="410"/>
      <c r="AC360" s="410"/>
      <c r="AD360" s="410"/>
      <c r="AE360" s="394"/>
      <c r="AF360" s="395"/>
      <c r="AG360" s="396"/>
      <c r="AH360" s="394"/>
      <c r="AI360" s="395"/>
      <c r="AJ360" s="396"/>
    </row>
    <row r="361" spans="2:36" ht="13">
      <c r="B361" s="353"/>
      <c r="C361" s="354"/>
      <c r="D361" s="354"/>
      <c r="E361" s="354"/>
      <c r="F361" s="354"/>
      <c r="G361" s="355"/>
      <c r="H361" s="410" t="s">
        <v>232</v>
      </c>
      <c r="I361" s="410"/>
      <c r="J361" s="410"/>
      <c r="K361" s="410"/>
      <c r="L361" s="410"/>
      <c r="M361" s="410"/>
      <c r="N361" s="410"/>
      <c r="O361" s="410"/>
      <c r="P361" s="410"/>
      <c r="Q361" s="410"/>
      <c r="R361" s="410"/>
      <c r="S361" s="410"/>
      <c r="T361" s="410"/>
      <c r="U361" s="410"/>
      <c r="V361" s="410"/>
      <c r="W361" s="410"/>
      <c r="X361" s="410"/>
      <c r="Y361" s="410"/>
      <c r="Z361" s="410"/>
      <c r="AA361" s="410"/>
      <c r="AB361" s="410"/>
      <c r="AC361" s="410"/>
      <c r="AD361" s="410"/>
      <c r="AE361" s="344"/>
      <c r="AF361" s="345"/>
      <c r="AG361" s="346"/>
      <c r="AH361" s="344"/>
      <c r="AI361" s="345"/>
      <c r="AJ361" s="346"/>
    </row>
    <row r="362" spans="2:36" ht="13">
      <c r="B362" s="373"/>
      <c r="C362" s="374"/>
      <c r="D362" s="374"/>
      <c r="E362" s="374"/>
      <c r="F362" s="374"/>
      <c r="G362" s="375"/>
      <c r="H362" s="410" t="s">
        <v>233</v>
      </c>
      <c r="I362" s="410"/>
      <c r="J362" s="410"/>
      <c r="K362" s="410"/>
      <c r="L362" s="410"/>
      <c r="M362" s="410"/>
      <c r="N362" s="410"/>
      <c r="O362" s="410"/>
      <c r="P362" s="410"/>
      <c r="Q362" s="410"/>
      <c r="R362" s="410"/>
      <c r="S362" s="410"/>
      <c r="T362" s="410"/>
      <c r="U362" s="410"/>
      <c r="V362" s="410"/>
      <c r="W362" s="410"/>
      <c r="X362" s="410"/>
      <c r="Y362" s="410"/>
      <c r="Z362" s="410"/>
      <c r="AA362" s="410"/>
      <c r="AB362" s="410"/>
      <c r="AC362" s="410"/>
      <c r="AD362" s="410"/>
      <c r="AE362" s="344"/>
      <c r="AF362" s="345"/>
      <c r="AG362" s="346"/>
      <c r="AH362" s="344"/>
      <c r="AI362" s="345"/>
      <c r="AJ362" s="346"/>
    </row>
    <row r="363" spans="2:36" ht="13">
      <c r="B363" s="350" t="s">
        <v>234</v>
      </c>
      <c r="C363" s="351"/>
      <c r="D363" s="351"/>
      <c r="E363" s="351"/>
      <c r="F363" s="351"/>
      <c r="G363" s="352"/>
      <c r="H363" s="410" t="s">
        <v>235</v>
      </c>
      <c r="I363" s="410"/>
      <c r="J363" s="410"/>
      <c r="K363" s="410"/>
      <c r="L363" s="410"/>
      <c r="M363" s="410"/>
      <c r="N363" s="410"/>
      <c r="O363" s="410"/>
      <c r="P363" s="410"/>
      <c r="Q363" s="410"/>
      <c r="R363" s="410"/>
      <c r="S363" s="410"/>
      <c r="T363" s="410"/>
      <c r="U363" s="410"/>
      <c r="V363" s="410"/>
      <c r="W363" s="410"/>
      <c r="X363" s="410"/>
      <c r="Y363" s="410"/>
      <c r="Z363" s="410"/>
      <c r="AA363" s="410"/>
      <c r="AB363" s="410"/>
      <c r="AC363" s="410"/>
      <c r="AD363" s="410"/>
      <c r="AE363" s="344"/>
      <c r="AF363" s="345"/>
      <c r="AG363" s="346"/>
      <c r="AH363" s="344"/>
      <c r="AI363" s="345"/>
      <c r="AJ363" s="346"/>
    </row>
    <row r="364" spans="2:36" ht="13">
      <c r="B364" s="353"/>
      <c r="C364" s="354"/>
      <c r="D364" s="354"/>
      <c r="E364" s="354"/>
      <c r="F364" s="354"/>
      <c r="G364" s="355"/>
      <c r="H364" s="410" t="s">
        <v>232</v>
      </c>
      <c r="I364" s="410"/>
      <c r="J364" s="410"/>
      <c r="K364" s="410"/>
      <c r="L364" s="410"/>
      <c r="M364" s="410"/>
      <c r="N364" s="410"/>
      <c r="O364" s="410"/>
      <c r="P364" s="410"/>
      <c r="Q364" s="410"/>
      <c r="R364" s="410"/>
      <c r="S364" s="410"/>
      <c r="T364" s="410"/>
      <c r="U364" s="410"/>
      <c r="V364" s="410"/>
      <c r="W364" s="410"/>
      <c r="X364" s="410"/>
      <c r="Y364" s="410"/>
      <c r="Z364" s="410"/>
      <c r="AA364" s="410"/>
      <c r="AB364" s="410"/>
      <c r="AC364" s="410"/>
      <c r="AD364" s="410"/>
      <c r="AE364" s="344"/>
      <c r="AF364" s="345"/>
      <c r="AG364" s="346"/>
      <c r="AH364" s="344"/>
      <c r="AI364" s="345"/>
      <c r="AJ364" s="346"/>
    </row>
    <row r="365" spans="2:36" ht="13">
      <c r="B365" s="373"/>
      <c r="C365" s="374"/>
      <c r="D365" s="374"/>
      <c r="E365" s="374"/>
      <c r="F365" s="374"/>
      <c r="G365" s="375"/>
      <c r="H365" s="410" t="s">
        <v>236</v>
      </c>
      <c r="I365" s="410"/>
      <c r="J365" s="410"/>
      <c r="K365" s="410"/>
      <c r="L365" s="410"/>
      <c r="M365" s="410"/>
      <c r="N365" s="410"/>
      <c r="O365" s="410"/>
      <c r="P365" s="410"/>
      <c r="Q365" s="410"/>
      <c r="R365" s="410"/>
      <c r="S365" s="410"/>
      <c r="T365" s="410"/>
      <c r="U365" s="410"/>
      <c r="V365" s="410"/>
      <c r="W365" s="410"/>
      <c r="X365" s="410"/>
      <c r="Y365" s="410"/>
      <c r="Z365" s="410"/>
      <c r="AA365" s="410"/>
      <c r="AB365" s="410"/>
      <c r="AC365" s="410"/>
      <c r="AD365" s="410"/>
      <c r="AE365" s="344"/>
      <c r="AF365" s="345"/>
      <c r="AG365" s="346"/>
      <c r="AH365" s="344"/>
      <c r="AI365" s="345"/>
      <c r="AJ365" s="346"/>
    </row>
    <row r="366" spans="2:36" ht="13">
      <c r="B366" s="350" t="s">
        <v>237</v>
      </c>
      <c r="C366" s="351"/>
      <c r="D366" s="351"/>
      <c r="E366" s="351"/>
      <c r="F366" s="351"/>
      <c r="G366" s="352"/>
      <c r="H366" s="410" t="s">
        <v>238</v>
      </c>
      <c r="I366" s="410"/>
      <c r="J366" s="410"/>
      <c r="K366" s="410"/>
      <c r="L366" s="410"/>
      <c r="M366" s="410"/>
      <c r="N366" s="410"/>
      <c r="O366" s="410"/>
      <c r="P366" s="410"/>
      <c r="Q366" s="410"/>
      <c r="R366" s="410"/>
      <c r="S366" s="410"/>
      <c r="T366" s="410"/>
      <c r="U366" s="410"/>
      <c r="V366" s="410"/>
      <c r="W366" s="410"/>
      <c r="X366" s="410"/>
      <c r="Y366" s="410"/>
      <c r="Z366" s="410"/>
      <c r="AA366" s="410"/>
      <c r="AB366" s="410"/>
      <c r="AC366" s="410"/>
      <c r="AD366" s="410"/>
      <c r="AE366" s="344"/>
      <c r="AF366" s="345"/>
      <c r="AG366" s="346"/>
      <c r="AH366" s="344"/>
      <c r="AI366" s="345"/>
      <c r="AJ366" s="346"/>
    </row>
    <row r="367" spans="2:36" ht="13">
      <c r="B367" s="373"/>
      <c r="C367" s="374"/>
      <c r="D367" s="374"/>
      <c r="E367" s="374"/>
      <c r="F367" s="374"/>
      <c r="G367" s="375"/>
      <c r="H367" s="410" t="s">
        <v>233</v>
      </c>
      <c r="I367" s="410"/>
      <c r="J367" s="410"/>
      <c r="K367" s="410"/>
      <c r="L367" s="410"/>
      <c r="M367" s="410"/>
      <c r="N367" s="410"/>
      <c r="O367" s="410"/>
      <c r="P367" s="410"/>
      <c r="Q367" s="410"/>
      <c r="R367" s="410"/>
      <c r="S367" s="410"/>
      <c r="T367" s="410"/>
      <c r="U367" s="410"/>
      <c r="V367" s="410"/>
      <c r="W367" s="410"/>
      <c r="X367" s="410"/>
      <c r="Y367" s="410"/>
      <c r="Z367" s="410"/>
      <c r="AA367" s="410"/>
      <c r="AB367" s="410"/>
      <c r="AC367" s="410"/>
      <c r="AD367" s="410"/>
      <c r="AE367" s="344"/>
      <c r="AF367" s="345"/>
      <c r="AG367" s="346"/>
      <c r="AH367" s="344"/>
      <c r="AI367" s="345"/>
      <c r="AJ367" s="346"/>
    </row>
    <row r="368" spans="2:36" ht="13">
      <c r="B368" s="344" t="s">
        <v>239</v>
      </c>
      <c r="C368" s="345"/>
      <c r="D368" s="345"/>
      <c r="E368" s="345"/>
      <c r="F368" s="345"/>
      <c r="G368" s="346"/>
      <c r="H368" s="413" t="s">
        <v>240</v>
      </c>
      <c r="I368" s="413"/>
      <c r="J368" s="413"/>
      <c r="K368" s="413"/>
      <c r="L368" s="413"/>
      <c r="M368" s="413"/>
      <c r="N368" s="413"/>
      <c r="O368" s="413"/>
      <c r="P368" s="413"/>
      <c r="Q368" s="413"/>
      <c r="R368" s="413"/>
      <c r="S368" s="413"/>
      <c r="T368" s="413"/>
      <c r="U368" s="413"/>
      <c r="V368" s="413"/>
      <c r="W368" s="413"/>
      <c r="X368" s="413"/>
      <c r="Y368" s="413"/>
      <c r="Z368" s="413"/>
      <c r="AA368" s="413"/>
      <c r="AB368" s="413"/>
      <c r="AC368" s="413"/>
      <c r="AD368" s="413"/>
      <c r="AE368" s="344"/>
      <c r="AF368" s="345"/>
      <c r="AG368" s="346"/>
      <c r="AH368" s="344"/>
      <c r="AI368" s="345"/>
      <c r="AJ368" s="346"/>
    </row>
    <row r="369" spans="2:37" ht="8.75" customHeight="1">
      <c r="W369" s="39"/>
      <c r="X369" s="39"/>
      <c r="Y369" s="39"/>
      <c r="Z369" s="39"/>
      <c r="AA369" s="39"/>
      <c r="AB369" s="39"/>
      <c r="AC369" s="39"/>
      <c r="AD369" s="39"/>
      <c r="AE369" s="39"/>
      <c r="AF369" s="39"/>
      <c r="AG369" s="39"/>
      <c r="AH369" s="39"/>
      <c r="AI369" s="39"/>
      <c r="AJ369" s="39"/>
      <c r="AK369" s="39"/>
    </row>
    <row r="370" spans="2:37" ht="15" customHeight="1">
      <c r="B370" s="412" t="s">
        <v>241</v>
      </c>
      <c r="C370" s="412"/>
      <c r="D370" s="412"/>
      <c r="E370" s="412"/>
      <c r="F370" s="412"/>
      <c r="G370" s="412"/>
      <c r="H370" s="412"/>
      <c r="I370" s="412"/>
      <c r="J370" s="412"/>
      <c r="K370" s="412"/>
      <c r="L370" s="412"/>
      <c r="M370" s="412"/>
      <c r="N370" s="412"/>
      <c r="O370" s="412"/>
      <c r="P370" s="412"/>
      <c r="Q370" s="412"/>
      <c r="R370" s="412"/>
      <c r="S370" s="412"/>
      <c r="T370" s="412"/>
      <c r="U370" s="412"/>
      <c r="V370" s="412"/>
      <c r="W370" s="412"/>
      <c r="X370" s="412"/>
      <c r="Y370" s="412"/>
      <c r="Z370" s="412"/>
      <c r="AA370" s="412"/>
      <c r="AB370" s="412"/>
      <c r="AC370" s="412"/>
      <c r="AD370" s="412"/>
      <c r="AE370" s="412"/>
      <c r="AF370" s="412"/>
      <c r="AG370" s="412"/>
      <c r="AH370" s="412"/>
      <c r="AI370" s="412"/>
      <c r="AJ370" s="412"/>
      <c r="AK370" s="39"/>
    </row>
    <row r="371" spans="2:37" ht="13">
      <c r="B371" s="414" t="s">
        <v>205</v>
      </c>
      <c r="C371" s="414"/>
      <c r="D371" s="414" t="s">
        <v>206</v>
      </c>
      <c r="E371" s="414"/>
      <c r="F371" s="414"/>
      <c r="G371" s="414"/>
      <c r="H371" s="414"/>
      <c r="I371" s="414"/>
      <c r="J371" s="414"/>
      <c r="K371" s="414"/>
      <c r="L371" s="414"/>
      <c r="M371" s="414"/>
      <c r="N371" s="414"/>
      <c r="O371" s="414"/>
      <c r="P371" s="414"/>
      <c r="Q371" s="414"/>
      <c r="R371" s="414"/>
      <c r="S371" s="414"/>
      <c r="T371" s="414"/>
      <c r="U371" s="414"/>
      <c r="V371" s="414"/>
      <c r="W371" s="414"/>
      <c r="X371" s="414"/>
      <c r="Y371" s="414"/>
      <c r="Z371" s="414"/>
      <c r="AA371" s="414"/>
      <c r="AB371" s="414"/>
      <c r="AC371" s="414"/>
      <c r="AD371" s="414"/>
      <c r="AE371" s="414" t="s">
        <v>207</v>
      </c>
      <c r="AF371" s="414"/>
      <c r="AG371" s="414"/>
      <c r="AH371" s="417" t="s">
        <v>208</v>
      </c>
      <c r="AI371" s="418"/>
      <c r="AJ371" s="419"/>
      <c r="AK371" s="39"/>
    </row>
    <row r="372" spans="2:37" ht="122.5" customHeight="1">
      <c r="B372" s="420" t="s">
        <v>209</v>
      </c>
      <c r="C372" s="420"/>
      <c r="D372" s="421" t="s">
        <v>242</v>
      </c>
      <c r="E372" s="421"/>
      <c r="F372" s="421"/>
      <c r="G372" s="421"/>
      <c r="H372" s="421"/>
      <c r="I372" s="421"/>
      <c r="J372" s="421"/>
      <c r="K372" s="421"/>
      <c r="L372" s="421"/>
      <c r="M372" s="421"/>
      <c r="N372" s="421"/>
      <c r="O372" s="421"/>
      <c r="P372" s="421"/>
      <c r="Q372" s="421"/>
      <c r="R372" s="421"/>
      <c r="S372" s="421"/>
      <c r="T372" s="421"/>
      <c r="U372" s="421"/>
      <c r="V372" s="421"/>
      <c r="W372" s="421"/>
      <c r="X372" s="421"/>
      <c r="Y372" s="421"/>
      <c r="Z372" s="421"/>
      <c r="AA372" s="421"/>
      <c r="AB372" s="421"/>
      <c r="AC372" s="421"/>
      <c r="AD372" s="421"/>
      <c r="AE372" s="344"/>
      <c r="AF372" s="345"/>
      <c r="AG372" s="346"/>
      <c r="AH372" s="344"/>
      <c r="AI372" s="345"/>
      <c r="AJ372" s="346"/>
      <c r="AK372" s="39"/>
    </row>
    <row r="373" spans="2:37" ht="15" customHeight="1">
      <c r="B373" s="40"/>
      <c r="C373" s="40"/>
      <c r="D373" s="40"/>
      <c r="E373" s="40"/>
      <c r="F373" s="40"/>
      <c r="G373" s="40"/>
      <c r="H373" s="41"/>
      <c r="I373" s="40"/>
      <c r="J373" s="40"/>
      <c r="K373" s="40"/>
      <c r="L373" s="40"/>
      <c r="M373" s="40"/>
      <c r="N373" s="42"/>
      <c r="O373" s="42"/>
      <c r="P373" s="40"/>
      <c r="Q373" s="40"/>
      <c r="R373" s="40"/>
      <c r="S373" s="40"/>
      <c r="T373" s="40"/>
      <c r="U373" s="40"/>
      <c r="V373" s="415" t="str">
        <f t="shared" ref="V373:V374" si="0">$J$24&amp;" "&amp;$J$26&amp;IF($J$28&lt;&gt;""," "&amp;$J$28,"")</f>
        <v xml:space="preserve"> </v>
      </c>
      <c r="W373" s="415"/>
      <c r="X373" s="415"/>
      <c r="Y373" s="415"/>
      <c r="Z373" s="415"/>
      <c r="AA373" s="415"/>
      <c r="AB373" s="415"/>
      <c r="AC373" s="415"/>
      <c r="AD373" s="415"/>
      <c r="AE373" s="415"/>
      <c r="AF373" s="415"/>
      <c r="AG373" s="415"/>
      <c r="AH373" s="415"/>
      <c r="AI373" s="415"/>
      <c r="AJ373" s="415"/>
      <c r="AK373" s="39"/>
    </row>
    <row r="374" spans="2:37" ht="15" customHeight="1">
      <c r="N374" s="9"/>
      <c r="O374" s="9"/>
      <c r="P374" s="36" t="s">
        <v>200</v>
      </c>
      <c r="Q374" s="36"/>
      <c r="R374" s="36"/>
      <c r="S374" s="36"/>
      <c r="T374" s="36"/>
      <c r="U374" s="36"/>
      <c r="V374" s="416" t="str">
        <f t="shared" si="0"/>
        <v xml:space="preserve"> </v>
      </c>
      <c r="W374" s="416"/>
      <c r="X374" s="416"/>
      <c r="Y374" s="416"/>
      <c r="Z374" s="416"/>
      <c r="AA374" s="416"/>
      <c r="AB374" s="416"/>
      <c r="AC374" s="416"/>
      <c r="AD374" s="416"/>
      <c r="AE374" s="416"/>
      <c r="AF374" s="416"/>
      <c r="AG374" s="416"/>
      <c r="AH374" s="416"/>
      <c r="AI374" s="416"/>
      <c r="AJ374" s="416"/>
      <c r="AK374" s="39"/>
    </row>
  </sheetData>
  <sheetProtection selectLockedCells="1"/>
  <mergeCells count="604">
    <mergeCell ref="C73:E74"/>
    <mergeCell ref="F73:Q74"/>
    <mergeCell ref="R73:T74"/>
    <mergeCell ref="U73:V73"/>
    <mergeCell ref="Y73:Z73"/>
    <mergeCell ref="AA73:AE74"/>
    <mergeCell ref="AF73:AJ74"/>
    <mergeCell ref="U74:V74"/>
    <mergeCell ref="Y74:Z74"/>
    <mergeCell ref="C71:E72"/>
    <mergeCell ref="F71:Q72"/>
    <mergeCell ref="R71:T72"/>
    <mergeCell ref="U71:V71"/>
    <mergeCell ref="Y71:Z71"/>
    <mergeCell ref="AA71:AE72"/>
    <mergeCell ref="AF71:AJ72"/>
    <mergeCell ref="U72:V72"/>
    <mergeCell ref="Y72:Z72"/>
    <mergeCell ref="AF67:AJ68"/>
    <mergeCell ref="U68:V68"/>
    <mergeCell ref="Y68:Z68"/>
    <mergeCell ref="C69:E70"/>
    <mergeCell ref="F69:Q70"/>
    <mergeCell ref="R69:T70"/>
    <mergeCell ref="U69:V69"/>
    <mergeCell ref="Y69:Z69"/>
    <mergeCell ref="AA69:AE70"/>
    <mergeCell ref="AF69:AJ70"/>
    <mergeCell ref="U70:V70"/>
    <mergeCell ref="Y70:Z70"/>
    <mergeCell ref="C67:E68"/>
    <mergeCell ref="F67:Q68"/>
    <mergeCell ref="R67:T68"/>
    <mergeCell ref="U67:V67"/>
    <mergeCell ref="Y67:Z67"/>
    <mergeCell ref="AA67:AE68"/>
    <mergeCell ref="C65:E66"/>
    <mergeCell ref="F65:Q66"/>
    <mergeCell ref="R65:T66"/>
    <mergeCell ref="U65:V65"/>
    <mergeCell ref="Y65:Z65"/>
    <mergeCell ref="AA65:AE66"/>
    <mergeCell ref="AF65:AJ66"/>
    <mergeCell ref="U66:V66"/>
    <mergeCell ref="Y66:Z66"/>
    <mergeCell ref="C63:E64"/>
    <mergeCell ref="F63:Q64"/>
    <mergeCell ref="R63:T64"/>
    <mergeCell ref="U63:V63"/>
    <mergeCell ref="Y63:Z63"/>
    <mergeCell ref="AA63:AE64"/>
    <mergeCell ref="AF63:AJ64"/>
    <mergeCell ref="U64:V64"/>
    <mergeCell ref="Y64:Z64"/>
    <mergeCell ref="C59:E60"/>
    <mergeCell ref="F59:Q60"/>
    <mergeCell ref="C61:E62"/>
    <mergeCell ref="F61:Q62"/>
    <mergeCell ref="R59:T60"/>
    <mergeCell ref="U59:V59"/>
    <mergeCell ref="Y59:Z59"/>
    <mergeCell ref="AA59:AE60"/>
    <mergeCell ref="AF59:AJ60"/>
    <mergeCell ref="U60:V60"/>
    <mergeCell ref="Y60:Z60"/>
    <mergeCell ref="R61:T62"/>
    <mergeCell ref="U61:V61"/>
    <mergeCell ref="Y61:Z61"/>
    <mergeCell ref="AA61:AE62"/>
    <mergeCell ref="AF61:AJ62"/>
    <mergeCell ref="U62:V62"/>
    <mergeCell ref="Y62:Z62"/>
    <mergeCell ref="C77:F78"/>
    <mergeCell ref="G77:AJ78"/>
    <mergeCell ref="S161:AJ161"/>
    <mergeCell ref="L161:R161"/>
    <mergeCell ref="D161:K161"/>
    <mergeCell ref="O87:R88"/>
    <mergeCell ref="I89:N90"/>
    <mergeCell ref="Z123:AD124"/>
    <mergeCell ref="AE123:AF124"/>
    <mergeCell ref="AG123:AG124"/>
    <mergeCell ref="C144:K145"/>
    <mergeCell ref="L144:AJ145"/>
    <mergeCell ref="C146:K147"/>
    <mergeCell ref="L146:AJ147"/>
    <mergeCell ref="C131:G136"/>
    <mergeCell ref="Z127:AJ128"/>
    <mergeCell ref="T127:Y128"/>
    <mergeCell ref="N127:S128"/>
    <mergeCell ref="H127:M128"/>
    <mergeCell ref="N125:AJ126"/>
    <mergeCell ref="H125:M126"/>
    <mergeCell ref="C125:G130"/>
    <mergeCell ref="O95:R97"/>
    <mergeCell ref="C104:K105"/>
    <mergeCell ref="B331:G334"/>
    <mergeCell ref="H331:AD332"/>
    <mergeCell ref="AE331:AG332"/>
    <mergeCell ref="H333:AD333"/>
    <mergeCell ref="N187:Y188"/>
    <mergeCell ref="K187:M187"/>
    <mergeCell ref="K188:M188"/>
    <mergeCell ref="C80:AJ81"/>
    <mergeCell ref="C82:H84"/>
    <mergeCell ref="I82:AJ84"/>
    <mergeCell ref="C87:H97"/>
    <mergeCell ref="I87:N88"/>
    <mergeCell ref="L86:AJ86"/>
    <mergeCell ref="C148:K149"/>
    <mergeCell ref="L148:AJ149"/>
    <mergeCell ref="B139:AJ139"/>
    <mergeCell ref="L142:V143"/>
    <mergeCell ref="AH329:AJ329"/>
    <mergeCell ref="AH330:AJ330"/>
    <mergeCell ref="AH331:AJ332"/>
    <mergeCell ref="AH333:AJ333"/>
    <mergeCell ref="AH334:AJ334"/>
    <mergeCell ref="W142:AA143"/>
    <mergeCell ref="AB142:AJ143"/>
    <mergeCell ref="L104:R105"/>
    <mergeCell ref="C98:K99"/>
    <mergeCell ref="L98:R99"/>
    <mergeCell ref="C102:K103"/>
    <mergeCell ref="L103:M103"/>
    <mergeCell ref="N103:O103"/>
    <mergeCell ref="P103:R103"/>
    <mergeCell ref="L102:M102"/>
    <mergeCell ref="N102:O102"/>
    <mergeCell ref="P102:R102"/>
    <mergeCell ref="C100:K101"/>
    <mergeCell ref="L100:R101"/>
    <mergeCell ref="O93:R94"/>
    <mergeCell ref="AH335:AJ335"/>
    <mergeCell ref="AH336:AJ336"/>
    <mergeCell ref="AE333:AG333"/>
    <mergeCell ref="H334:AD334"/>
    <mergeCell ref="AE334:AG334"/>
    <mergeCell ref="B2:AI2"/>
    <mergeCell ref="B3:AI3"/>
    <mergeCell ref="C296:AJ304"/>
    <mergeCell ref="C305:AJ310"/>
    <mergeCell ref="M20:N21"/>
    <mergeCell ref="O20:P21"/>
    <mergeCell ref="Q20:R21"/>
    <mergeCell ref="S20:T21"/>
    <mergeCell ref="C24:I25"/>
    <mergeCell ref="J24:AJ25"/>
    <mergeCell ref="AG30:AG31"/>
    <mergeCell ref="C32:I33"/>
    <mergeCell ref="J32:T33"/>
    <mergeCell ref="U32:Y33"/>
    <mergeCell ref="Z32:AJ33"/>
    <mergeCell ref="C26:I27"/>
    <mergeCell ref="J26:AJ27"/>
    <mergeCell ref="C28:I29"/>
    <mergeCell ref="J28:AJ29"/>
    <mergeCell ref="C30:I31"/>
    <mergeCell ref="J30:T31"/>
    <mergeCell ref="U30:Y31"/>
    <mergeCell ref="AD30:AF31"/>
    <mergeCell ref="AH30:AJ31"/>
    <mergeCell ref="Z30:AB31"/>
    <mergeCell ref="AC30:AC31"/>
    <mergeCell ref="C38:I39"/>
    <mergeCell ref="J38:T39"/>
    <mergeCell ref="U38:Y39"/>
    <mergeCell ref="C40:I41"/>
    <mergeCell ref="J40:Y41"/>
    <mergeCell ref="Z40:AC41"/>
    <mergeCell ref="AD40:AJ41"/>
    <mergeCell ref="C34:I35"/>
    <mergeCell ref="J34:AJ35"/>
    <mergeCell ref="C36:I37"/>
    <mergeCell ref="J36:T37"/>
    <mergeCell ref="U36:Y37"/>
    <mergeCell ref="AD36:AJ37"/>
    <mergeCell ref="Z36:AC36"/>
    <mergeCell ref="Z37:AC37"/>
    <mergeCell ref="Z38:AC38"/>
    <mergeCell ref="AD38:AJ39"/>
    <mergeCell ref="Z39:AC39"/>
    <mergeCell ref="P4:Y4"/>
    <mergeCell ref="C6:AJ12"/>
    <mergeCell ref="B13:AJ13"/>
    <mergeCell ref="AE15:AJ22"/>
    <mergeCell ref="C20:D21"/>
    <mergeCell ref="G20:H21"/>
    <mergeCell ref="I20:J21"/>
    <mergeCell ref="K20:L21"/>
    <mergeCell ref="C16:T17"/>
    <mergeCell ref="AE4:AI5"/>
    <mergeCell ref="E20:F21"/>
    <mergeCell ref="C44:H45"/>
    <mergeCell ref="I44:Y45"/>
    <mergeCell ref="Z44:AD45"/>
    <mergeCell ref="AE44:AJ45"/>
    <mergeCell ref="C46:H47"/>
    <mergeCell ref="I46:O47"/>
    <mergeCell ref="P46:R47"/>
    <mergeCell ref="Z46:AB47"/>
    <mergeCell ref="AC46:AJ47"/>
    <mergeCell ref="S46:U46"/>
    <mergeCell ref="V46:Y47"/>
    <mergeCell ref="S47:U47"/>
    <mergeCell ref="B55:AJ55"/>
    <mergeCell ref="R57:T58"/>
    <mergeCell ref="U57:Z58"/>
    <mergeCell ref="AA57:AE58"/>
    <mergeCell ref="V52:AJ52"/>
    <mergeCell ref="C48:H49"/>
    <mergeCell ref="I48:Y49"/>
    <mergeCell ref="Z48:AD49"/>
    <mergeCell ref="AE48:AJ49"/>
    <mergeCell ref="C50:H51"/>
    <mergeCell ref="I50:O51"/>
    <mergeCell ref="P50:R51"/>
    <mergeCell ref="Z50:AB51"/>
    <mergeCell ref="AC50:AJ51"/>
    <mergeCell ref="AF57:AJ58"/>
    <mergeCell ref="S50:U50"/>
    <mergeCell ref="V50:Y51"/>
    <mergeCell ref="S51:U51"/>
    <mergeCell ref="C56:AJ56"/>
    <mergeCell ref="C57:E57"/>
    <mergeCell ref="F57:Q57"/>
    <mergeCell ref="C58:E58"/>
    <mergeCell ref="F58:Q58"/>
    <mergeCell ref="C142:K143"/>
    <mergeCell ref="C152:H153"/>
    <mergeCell ref="I152:O153"/>
    <mergeCell ref="P152:R153"/>
    <mergeCell ref="Z152:AB153"/>
    <mergeCell ref="AC152:AJ153"/>
    <mergeCell ref="U150:AA151"/>
    <mergeCell ref="AB150:AC151"/>
    <mergeCell ref="AD150:AD151"/>
    <mergeCell ref="AE150:AF151"/>
    <mergeCell ref="AG150:AG151"/>
    <mergeCell ref="C150:K151"/>
    <mergeCell ref="L150:M151"/>
    <mergeCell ref="N150:N151"/>
    <mergeCell ref="O150:P151"/>
    <mergeCell ref="Q150:Q151"/>
    <mergeCell ref="R150:T151"/>
    <mergeCell ref="S152:U152"/>
    <mergeCell ref="S153:U153"/>
    <mergeCell ref="V152:Y153"/>
    <mergeCell ref="AH150:AJ151"/>
    <mergeCell ref="C159:C160"/>
    <mergeCell ref="L156:R156"/>
    <mergeCell ref="S156:AJ156"/>
    <mergeCell ref="L157:R157"/>
    <mergeCell ref="S157:AJ157"/>
    <mergeCell ref="L158:R158"/>
    <mergeCell ref="S158:AJ158"/>
    <mergeCell ref="C155:K155"/>
    <mergeCell ref="L155:R155"/>
    <mergeCell ref="S155:AJ155"/>
    <mergeCell ref="C156:C158"/>
    <mergeCell ref="D156:K158"/>
    <mergeCell ref="L159:R160"/>
    <mergeCell ref="S159:AJ160"/>
    <mergeCell ref="D159:K160"/>
    <mergeCell ref="G174:AJ174"/>
    <mergeCell ref="C177:AJ178"/>
    <mergeCell ref="L165:R165"/>
    <mergeCell ref="S165:AJ165"/>
    <mergeCell ref="L166:R166"/>
    <mergeCell ref="S166:AJ166"/>
    <mergeCell ref="G171:AJ171"/>
    <mergeCell ref="C169:AJ169"/>
    <mergeCell ref="C162:C166"/>
    <mergeCell ref="D162:K166"/>
    <mergeCell ref="L162:R162"/>
    <mergeCell ref="S162:AJ162"/>
    <mergeCell ref="L163:R163"/>
    <mergeCell ref="S163:AJ163"/>
    <mergeCell ref="L164:R164"/>
    <mergeCell ref="S164:AJ164"/>
    <mergeCell ref="G172:AJ172"/>
    <mergeCell ref="C170:F170"/>
    <mergeCell ref="C171:F171"/>
    <mergeCell ref="C172:F172"/>
    <mergeCell ref="C173:F173"/>
    <mergeCell ref="C174:F174"/>
    <mergeCell ref="G173:AJ173"/>
    <mergeCell ref="G170:AJ170"/>
    <mergeCell ref="C179:J180"/>
    <mergeCell ref="K179:S180"/>
    <mergeCell ref="T179:Y180"/>
    <mergeCell ref="Z179:AJ180"/>
    <mergeCell ref="B194:AJ194"/>
    <mergeCell ref="C196:AJ197"/>
    <mergeCell ref="C198:L199"/>
    <mergeCell ref="M198:R199"/>
    <mergeCell ref="S198:W199"/>
    <mergeCell ref="X198:Z199"/>
    <mergeCell ref="AA198:AF199"/>
    <mergeCell ref="AG198:AI199"/>
    <mergeCell ref="AJ198:AJ199"/>
    <mergeCell ref="C181:J182"/>
    <mergeCell ref="K181:Y182"/>
    <mergeCell ref="Z181:AJ190"/>
    <mergeCell ref="C183:J184"/>
    <mergeCell ref="K183:Y184"/>
    <mergeCell ref="C185:J186"/>
    <mergeCell ref="K185:Y186"/>
    <mergeCell ref="C187:J188"/>
    <mergeCell ref="C189:J190"/>
    <mergeCell ref="K189:Y190"/>
    <mergeCell ref="C204:L207"/>
    <mergeCell ref="M204:R207"/>
    <mergeCell ref="S204:W207"/>
    <mergeCell ref="X204:Z205"/>
    <mergeCell ref="M200:R203"/>
    <mergeCell ref="S200:W203"/>
    <mergeCell ref="X200:Z201"/>
    <mergeCell ref="AE200:AF201"/>
    <mergeCell ref="AG200:AI203"/>
    <mergeCell ref="AC200:AC201"/>
    <mergeCell ref="AD200:AD201"/>
    <mergeCell ref="AA200:AB201"/>
    <mergeCell ref="AJ204:AJ207"/>
    <mergeCell ref="X206:Z207"/>
    <mergeCell ref="AA206:AB207"/>
    <mergeCell ref="AC206:AC207"/>
    <mergeCell ref="AD206:AD207"/>
    <mergeCell ref="AE206:AF207"/>
    <mergeCell ref="AE202:AF203"/>
    <mergeCell ref="AA204:AB205"/>
    <mergeCell ref="AC204:AC205"/>
    <mergeCell ref="AA202:AB203"/>
    <mergeCell ref="AC202:AC203"/>
    <mergeCell ref="AD202:AD203"/>
    <mergeCell ref="AD212:AD213"/>
    <mergeCell ref="AE212:AF213"/>
    <mergeCell ref="AG212:AI215"/>
    <mergeCell ref="AJ200:AJ203"/>
    <mergeCell ref="X202:Z203"/>
    <mergeCell ref="C208:L211"/>
    <mergeCell ref="M208:R211"/>
    <mergeCell ref="S208:W211"/>
    <mergeCell ref="X208:Z209"/>
    <mergeCell ref="AA208:AB209"/>
    <mergeCell ref="AC208:AC209"/>
    <mergeCell ref="AD204:AD205"/>
    <mergeCell ref="AE204:AF205"/>
    <mergeCell ref="AG204:AI207"/>
    <mergeCell ref="AD208:AD209"/>
    <mergeCell ref="AE208:AF209"/>
    <mergeCell ref="AG208:AI211"/>
    <mergeCell ref="AJ208:AJ211"/>
    <mergeCell ref="X210:Z211"/>
    <mergeCell ref="AA210:AB211"/>
    <mergeCell ref="AC210:AC211"/>
    <mergeCell ref="AD210:AD211"/>
    <mergeCell ref="AE210:AF211"/>
    <mergeCell ref="C200:L203"/>
    <mergeCell ref="AJ216:AJ219"/>
    <mergeCell ref="X218:Z219"/>
    <mergeCell ref="AA218:AB219"/>
    <mergeCell ref="AC218:AC219"/>
    <mergeCell ref="AD218:AD219"/>
    <mergeCell ref="AE218:AF219"/>
    <mergeCell ref="C212:L215"/>
    <mergeCell ref="M212:R215"/>
    <mergeCell ref="S212:W215"/>
    <mergeCell ref="X212:Z213"/>
    <mergeCell ref="AA212:AB213"/>
    <mergeCell ref="AC212:AC213"/>
    <mergeCell ref="C216:L219"/>
    <mergeCell ref="M216:R219"/>
    <mergeCell ref="S216:W219"/>
    <mergeCell ref="X216:Z217"/>
    <mergeCell ref="AA216:AB217"/>
    <mergeCell ref="AC216:AC217"/>
    <mergeCell ref="AJ212:AJ215"/>
    <mergeCell ref="X214:Z215"/>
    <mergeCell ref="AA214:AB215"/>
    <mergeCell ref="AC214:AC215"/>
    <mergeCell ref="AD214:AD215"/>
    <mergeCell ref="AE214:AF215"/>
    <mergeCell ref="C220:L223"/>
    <mergeCell ref="M220:R223"/>
    <mergeCell ref="S220:W223"/>
    <mergeCell ref="X220:Z221"/>
    <mergeCell ref="AA220:AB221"/>
    <mergeCell ref="AC220:AC221"/>
    <mergeCell ref="AD216:AD217"/>
    <mergeCell ref="AE216:AF217"/>
    <mergeCell ref="AG216:AI219"/>
    <mergeCell ref="AD220:AD221"/>
    <mergeCell ref="AE220:AF221"/>
    <mergeCell ref="AG220:AI223"/>
    <mergeCell ref="AJ220:AJ223"/>
    <mergeCell ref="X222:Z223"/>
    <mergeCell ref="AA222:AB223"/>
    <mergeCell ref="AC222:AC223"/>
    <mergeCell ref="AD222:AD223"/>
    <mergeCell ref="AE222:AF223"/>
    <mergeCell ref="AJ224:AJ227"/>
    <mergeCell ref="X226:Z227"/>
    <mergeCell ref="AA226:AB227"/>
    <mergeCell ref="AC226:AC227"/>
    <mergeCell ref="AD226:AD227"/>
    <mergeCell ref="AE226:AF227"/>
    <mergeCell ref="AC224:AC225"/>
    <mergeCell ref="C224:L227"/>
    <mergeCell ref="M224:R227"/>
    <mergeCell ref="S224:W227"/>
    <mergeCell ref="X224:Z225"/>
    <mergeCell ref="AA224:AB225"/>
    <mergeCell ref="AD224:AD225"/>
    <mergeCell ref="AE224:AF225"/>
    <mergeCell ref="AG224:AI227"/>
    <mergeCell ref="D228:AA229"/>
    <mergeCell ref="C270:AJ285"/>
    <mergeCell ref="C286:AJ295"/>
    <mergeCell ref="D234:AJ235"/>
    <mergeCell ref="P323:AJ324"/>
    <mergeCell ref="B326:AJ326"/>
    <mergeCell ref="B238:AJ238"/>
    <mergeCell ref="C240:AJ240"/>
    <mergeCell ref="B328:AJ328"/>
    <mergeCell ref="C241:AJ269"/>
    <mergeCell ref="V320:AJ320"/>
    <mergeCell ref="T322:AJ322"/>
    <mergeCell ref="C311:AJ314"/>
    <mergeCell ref="E315:I316"/>
    <mergeCell ref="J315:K315"/>
    <mergeCell ref="M315:R316"/>
    <mergeCell ref="H339:AD339"/>
    <mergeCell ref="AE339:AG339"/>
    <mergeCell ref="AH340:AJ340"/>
    <mergeCell ref="AH341:AJ341"/>
    <mergeCell ref="AH342:AJ342"/>
    <mergeCell ref="B337:G339"/>
    <mergeCell ref="H337:AD337"/>
    <mergeCell ref="AE337:AG337"/>
    <mergeCell ref="H338:AD338"/>
    <mergeCell ref="AE338:AG338"/>
    <mergeCell ref="AE342:AG342"/>
    <mergeCell ref="H342:AD342"/>
    <mergeCell ref="B363:G365"/>
    <mergeCell ref="B357:G357"/>
    <mergeCell ref="B356:G356"/>
    <mergeCell ref="V373:AJ374"/>
    <mergeCell ref="H366:AD366"/>
    <mergeCell ref="AE366:AG366"/>
    <mergeCell ref="H367:AD367"/>
    <mergeCell ref="AE367:AG367"/>
    <mergeCell ref="H356:AD356"/>
    <mergeCell ref="AE356:AG356"/>
    <mergeCell ref="AE362:AG362"/>
    <mergeCell ref="AE364:AG364"/>
    <mergeCell ref="H365:AD365"/>
    <mergeCell ref="AE365:AG365"/>
    <mergeCell ref="H363:AD363"/>
    <mergeCell ref="AE363:AG363"/>
    <mergeCell ref="H364:AD364"/>
    <mergeCell ref="AH372:AJ372"/>
    <mergeCell ref="AH371:AJ371"/>
    <mergeCell ref="AH362:AJ362"/>
    <mergeCell ref="AH363:AJ363"/>
    <mergeCell ref="H358:AD360"/>
    <mergeCell ref="B372:C372"/>
    <mergeCell ref="D372:AD372"/>
    <mergeCell ref="AH356:AJ356"/>
    <mergeCell ref="AH358:AJ360"/>
    <mergeCell ref="AH361:AJ361"/>
    <mergeCell ref="AE361:AG361"/>
    <mergeCell ref="AH355:AJ355"/>
    <mergeCell ref="AE358:AG360"/>
    <mergeCell ref="H361:AD361"/>
    <mergeCell ref="AH357:AJ357"/>
    <mergeCell ref="AE357:AG357"/>
    <mergeCell ref="H357:AD357"/>
    <mergeCell ref="AE372:AG372"/>
    <mergeCell ref="B368:G368"/>
    <mergeCell ref="H368:AD368"/>
    <mergeCell ref="AE368:AG368"/>
    <mergeCell ref="B366:G367"/>
    <mergeCell ref="B370:AJ370"/>
    <mergeCell ref="AH366:AJ366"/>
    <mergeCell ref="B371:C371"/>
    <mergeCell ref="D371:AD371"/>
    <mergeCell ref="AE371:AG371"/>
    <mergeCell ref="AH367:AJ367"/>
    <mergeCell ref="AH368:AJ368"/>
    <mergeCell ref="AH364:AJ364"/>
    <mergeCell ref="AH365:AJ365"/>
    <mergeCell ref="H350:AD351"/>
    <mergeCell ref="B347:G351"/>
    <mergeCell ref="AE350:AG351"/>
    <mergeCell ref="AH350:AJ351"/>
    <mergeCell ref="H343:AD345"/>
    <mergeCell ref="AE343:AG345"/>
    <mergeCell ref="AE354:AG354"/>
    <mergeCell ref="AH343:AJ345"/>
    <mergeCell ref="B346:G346"/>
    <mergeCell ref="H346:AD346"/>
    <mergeCell ref="AE346:AG346"/>
    <mergeCell ref="AH346:AJ346"/>
    <mergeCell ref="AH347:AJ349"/>
    <mergeCell ref="H347:AD349"/>
    <mergeCell ref="AE347:AG349"/>
    <mergeCell ref="B343:G345"/>
    <mergeCell ref="AE355:AG355"/>
    <mergeCell ref="AH354:AJ354"/>
    <mergeCell ref="B358:G362"/>
    <mergeCell ref="H362:AD362"/>
    <mergeCell ref="B353:AJ353"/>
    <mergeCell ref="B354:G354"/>
    <mergeCell ref="B355:G355"/>
    <mergeCell ref="H355:AD355"/>
    <mergeCell ref="C317:AJ317"/>
    <mergeCell ref="B335:G336"/>
    <mergeCell ref="H335:AD335"/>
    <mergeCell ref="AE335:AG335"/>
    <mergeCell ref="H336:AD336"/>
    <mergeCell ref="AE336:AG336"/>
    <mergeCell ref="B329:G329"/>
    <mergeCell ref="H329:AD329"/>
    <mergeCell ref="AE329:AG329"/>
    <mergeCell ref="B330:G330"/>
    <mergeCell ref="H330:AD330"/>
    <mergeCell ref="AE330:AG330"/>
    <mergeCell ref="AH337:AJ337"/>
    <mergeCell ref="AH338:AJ338"/>
    <mergeCell ref="AH339:AJ339"/>
    <mergeCell ref="B340:G340"/>
    <mergeCell ref="H340:AD340"/>
    <mergeCell ref="H354:AD354"/>
    <mergeCell ref="AE340:AG340"/>
    <mergeCell ref="B341:G342"/>
    <mergeCell ref="H341:AD341"/>
    <mergeCell ref="AE341:AG341"/>
    <mergeCell ref="C115:G116"/>
    <mergeCell ref="H115:M116"/>
    <mergeCell ref="N115:AJ116"/>
    <mergeCell ref="C109:G112"/>
    <mergeCell ref="H109:M110"/>
    <mergeCell ref="N109:AJ110"/>
    <mergeCell ref="H111:M112"/>
    <mergeCell ref="N111:S112"/>
    <mergeCell ref="T111:U112"/>
    <mergeCell ref="V111:V112"/>
    <mergeCell ref="W111:Y112"/>
    <mergeCell ref="Z111:AD112"/>
    <mergeCell ref="AE111:AF112"/>
    <mergeCell ref="O89:R90"/>
    <mergeCell ref="I91:N92"/>
    <mergeCell ref="O91:R92"/>
    <mergeCell ref="I93:N94"/>
    <mergeCell ref="I95:N97"/>
    <mergeCell ref="AE129:AF130"/>
    <mergeCell ref="AG129:AG130"/>
    <mergeCell ref="Z133:AJ134"/>
    <mergeCell ref="T133:Y134"/>
    <mergeCell ref="N133:S134"/>
    <mergeCell ref="H133:M134"/>
    <mergeCell ref="H131:M132"/>
    <mergeCell ref="W123:Y124"/>
    <mergeCell ref="N119:AJ120"/>
    <mergeCell ref="H121:M122"/>
    <mergeCell ref="N121:S122"/>
    <mergeCell ref="T121:Y122"/>
    <mergeCell ref="Z121:AJ122"/>
    <mergeCell ref="AH111:AJ112"/>
    <mergeCell ref="AG111:AG112"/>
    <mergeCell ref="C114:AJ114"/>
    <mergeCell ref="C119:G124"/>
    <mergeCell ref="H119:M120"/>
    <mergeCell ref="H123:M124"/>
    <mergeCell ref="N123:S124"/>
    <mergeCell ref="AH129:AJ130"/>
    <mergeCell ref="N131:AJ132"/>
    <mergeCell ref="T123:U124"/>
    <mergeCell ref="N135:S136"/>
    <mergeCell ref="T135:U136"/>
    <mergeCell ref="V135:V136"/>
    <mergeCell ref="H129:M130"/>
    <mergeCell ref="N129:S130"/>
    <mergeCell ref="T129:U130"/>
    <mergeCell ref="V129:V130"/>
    <mergeCell ref="W129:Y130"/>
    <mergeCell ref="Z129:AD130"/>
    <mergeCell ref="H135:M136"/>
    <mergeCell ref="T87:V90"/>
    <mergeCell ref="W87:AJ90"/>
    <mergeCell ref="T92:V94"/>
    <mergeCell ref="W92:AJ94"/>
    <mergeCell ref="T96:V98"/>
    <mergeCell ref="W96:AJ98"/>
    <mergeCell ref="T100:V102"/>
    <mergeCell ref="W100:AJ102"/>
    <mergeCell ref="W135:Y136"/>
    <mergeCell ref="Z135:AD136"/>
    <mergeCell ref="AG135:AG136"/>
    <mergeCell ref="AH135:AJ136"/>
    <mergeCell ref="AE135:AF136"/>
    <mergeCell ref="V123:V124"/>
    <mergeCell ref="AH123:AJ124"/>
  </mergeCells>
  <phoneticPr fontId="8"/>
  <conditionalFormatting sqref="C77">
    <cfRule type="cellIs" dxfId="340" priority="63" operator="equal">
      <formula>""</formula>
    </cfRule>
  </conditionalFormatting>
  <conditionalFormatting sqref="C69:E74">
    <cfRule type="containsBlanks" dxfId="339" priority="17">
      <formula>LEN(TRIM(C69))=0</formula>
    </cfRule>
  </conditionalFormatting>
  <conditionalFormatting sqref="C170:F174">
    <cfRule type="cellIs" dxfId="338" priority="67" operator="equal">
      <formula>""</formula>
    </cfRule>
  </conditionalFormatting>
  <conditionalFormatting sqref="C109:G112">
    <cfRule type="containsBlanks" dxfId="337" priority="151">
      <formula>LEN(TRIM(C109))=0</formula>
    </cfRule>
  </conditionalFormatting>
  <conditionalFormatting sqref="C115:G116">
    <cfRule type="containsBlanks" dxfId="336" priority="150">
      <formula>LEN(TRIM(C115))=0</formula>
    </cfRule>
  </conditionalFormatting>
  <conditionalFormatting sqref="C119:G136">
    <cfRule type="containsBlanks" dxfId="335" priority="124">
      <formula>LEN(TRIM(C119))=0</formula>
    </cfRule>
  </conditionalFormatting>
  <conditionalFormatting sqref="C16:T17">
    <cfRule type="containsBlanks" dxfId="334" priority="98">
      <formula>LEN(TRIM(C16))=0</formula>
    </cfRule>
  </conditionalFormatting>
  <conditionalFormatting sqref="C204:AJ215">
    <cfRule type="expression" dxfId="333" priority="65">
      <formula>$C$200="Fresh Graduate"</formula>
    </cfRule>
    <cfRule type="cellIs" dxfId="332" priority="321" operator="equal">
      <formula>""</formula>
    </cfRule>
  </conditionalFormatting>
  <conditionalFormatting sqref="F59:T74">
    <cfRule type="containsBlanks" dxfId="331" priority="19">
      <formula>LEN(TRIM(F59))=0</formula>
    </cfRule>
  </conditionalFormatting>
  <conditionalFormatting sqref="I44">
    <cfRule type="expression" dxfId="330" priority="820">
      <formula>$I$44=""</formula>
    </cfRule>
  </conditionalFormatting>
  <conditionalFormatting sqref="I46">
    <cfRule type="expression" dxfId="329" priority="823">
      <formula>I46=""</formula>
    </cfRule>
  </conditionalFormatting>
  <conditionalFormatting sqref="I48">
    <cfRule type="expression" dxfId="328" priority="107">
      <formula>$I$48=""</formula>
    </cfRule>
  </conditionalFormatting>
  <conditionalFormatting sqref="I50">
    <cfRule type="expression" dxfId="327" priority="106">
      <formula>I50=""</formula>
    </cfRule>
  </conditionalFormatting>
  <conditionalFormatting sqref="I152:O153">
    <cfRule type="expression" dxfId="326" priority="554" stopIfTrue="1">
      <formula>$L$142="Unemployed"</formula>
    </cfRule>
    <cfRule type="expression" dxfId="325" priority="826">
      <formula>I152=""</formula>
    </cfRule>
    <cfRule type="expression" dxfId="324" priority="538" stopIfTrue="1">
      <formula>$L$142="Self-employed"</formula>
    </cfRule>
    <cfRule type="expression" dxfId="323" priority="543" stopIfTrue="1">
      <formula>$L$142="Fresh Graduate"</formula>
    </cfRule>
  </conditionalFormatting>
  <conditionalFormatting sqref="J26">
    <cfRule type="expression" dxfId="322" priority="841">
      <formula>J26=""</formula>
    </cfRule>
  </conditionalFormatting>
  <conditionalFormatting sqref="J28">
    <cfRule type="expression" dxfId="321" priority="64">
      <formula>J28=""</formula>
    </cfRule>
  </conditionalFormatting>
  <conditionalFormatting sqref="J30">
    <cfRule type="containsBlanks" dxfId="320" priority="852">
      <formula>LEN(TRIM(J30))=0</formula>
    </cfRule>
  </conditionalFormatting>
  <conditionalFormatting sqref="J32">
    <cfRule type="containsBlanks" dxfId="319" priority="490">
      <formula>LEN(TRIM(J32))=0</formula>
    </cfRule>
  </conditionalFormatting>
  <conditionalFormatting sqref="J34">
    <cfRule type="expression" dxfId="318" priority="835">
      <formula>J34=""</formula>
    </cfRule>
  </conditionalFormatting>
  <conditionalFormatting sqref="J36">
    <cfRule type="expression" dxfId="317" priority="836">
      <formula>J36=""</formula>
    </cfRule>
  </conditionalFormatting>
  <conditionalFormatting sqref="J38">
    <cfRule type="expression" dxfId="316" priority="837">
      <formula>J38=""</formula>
    </cfRule>
  </conditionalFormatting>
  <conditionalFormatting sqref="J40:Y41">
    <cfRule type="containsBlanks" dxfId="315" priority="603">
      <formula>LEN(TRIM(J40))=0</formula>
    </cfRule>
  </conditionalFormatting>
  <conditionalFormatting sqref="K179:S180 Z179:AJ190 K181:Y186 N187 K189:Y190">
    <cfRule type="expression" dxfId="314" priority="535">
      <formula>$L$142="Self-employed"</formula>
    </cfRule>
    <cfRule type="expression" dxfId="313" priority="536">
      <formula>$L$142="Unemployed"</formula>
    </cfRule>
    <cfRule type="expression" dxfId="312" priority="534">
      <formula>$L$142="Fresh Graduate"</formula>
    </cfRule>
  </conditionalFormatting>
  <conditionalFormatting sqref="L142">
    <cfRule type="containsBlanks" dxfId="311" priority="851">
      <formula>LEN(TRIM(L142))=0</formula>
    </cfRule>
  </conditionalFormatting>
  <conditionalFormatting sqref="L144 L146">
    <cfRule type="expression" dxfId="310" priority="834">
      <formula>L144=""</formula>
    </cfRule>
  </conditionalFormatting>
  <conditionalFormatting sqref="L148">
    <cfRule type="expression" dxfId="309" priority="833">
      <formula>L148=""</formula>
    </cfRule>
  </conditionalFormatting>
  <conditionalFormatting sqref="L150:M151">
    <cfRule type="expression" dxfId="308" priority="832">
      <formula>L150=""</formula>
    </cfRule>
  </conditionalFormatting>
  <conditionalFormatting sqref="L98:R99">
    <cfRule type="expression" dxfId="307" priority="179">
      <formula>AND($O$95="Others",$L$98="")</formula>
    </cfRule>
  </conditionalFormatting>
  <conditionalFormatting sqref="L100:R101">
    <cfRule type="expression" dxfId="306" priority="170">
      <formula>$O$95&lt;&gt;""</formula>
    </cfRule>
    <cfRule type="notContainsBlanks" dxfId="305" priority="109">
      <formula>LEN(TRIM(L100))&gt;0</formula>
    </cfRule>
  </conditionalFormatting>
  <conditionalFormatting sqref="L103:R103">
    <cfRule type="expression" dxfId="304" priority="171">
      <formula>$O$95&lt;&gt;""</formula>
    </cfRule>
    <cfRule type="notContainsBlanks" dxfId="303" priority="108">
      <formula>LEN(TRIM(L103))&gt;0</formula>
    </cfRule>
    <cfRule type="expression" dxfId="302" priority="15">
      <formula>$O$95="Not decided"</formula>
    </cfRule>
  </conditionalFormatting>
  <conditionalFormatting sqref="L150:T151">
    <cfRule type="expression" dxfId="301" priority="556" stopIfTrue="1">
      <formula>$L$142="Unemployed"</formula>
    </cfRule>
    <cfRule type="expression" dxfId="300" priority="545" stopIfTrue="1">
      <formula>$L$142="Fresh Graduate"</formula>
    </cfRule>
  </conditionalFormatting>
  <conditionalFormatting sqref="L144:AJ149">
    <cfRule type="expression" dxfId="299" priority="557" stopIfTrue="1">
      <formula>$L$142="Unemployed"</formula>
    </cfRule>
    <cfRule type="expression" dxfId="298" priority="547" stopIfTrue="1">
      <formula>$L$142="Fresh Graduate"</formula>
    </cfRule>
    <cfRule type="expression" dxfId="297" priority="546" stopIfTrue="1">
      <formula>$L$142="Self-employed"</formula>
    </cfRule>
  </conditionalFormatting>
  <conditionalFormatting sqref="M200 S200 C200">
    <cfRule type="cellIs" dxfId="296" priority="83" operator="equal">
      <formula>""</formula>
    </cfRule>
  </conditionalFormatting>
  <conditionalFormatting sqref="M200:AJ203">
    <cfRule type="expression" dxfId="295" priority="70">
      <formula>$C$200="Unemployed"</formula>
    </cfRule>
    <cfRule type="expression" dxfId="294" priority="68">
      <formula>$C$200="Fresh Graduate"</formula>
    </cfRule>
    <cfRule type="expression" dxfId="293" priority="69">
      <formula>$C$200="Self-employed"</formula>
    </cfRule>
  </conditionalFormatting>
  <conditionalFormatting sqref="N109">
    <cfRule type="expression" dxfId="292" priority="844">
      <formula>$C$109="Yes"</formula>
    </cfRule>
    <cfRule type="notContainsBlanks" dxfId="291" priority="642">
      <formula>LEN(TRIM(N109))&gt;0</formula>
    </cfRule>
    <cfRule type="expression" dxfId="290" priority="641">
      <formula>$C$109="No"</formula>
    </cfRule>
  </conditionalFormatting>
  <conditionalFormatting sqref="N115">
    <cfRule type="expression" dxfId="289" priority="633">
      <formula>$C$115="No"</formula>
    </cfRule>
    <cfRule type="expression" dxfId="288" priority="635">
      <formula>$C$115="Yes"</formula>
    </cfRule>
    <cfRule type="notContainsBlanks" dxfId="287" priority="634">
      <formula>LEN(TRIM(N115))&gt;0</formula>
    </cfRule>
  </conditionalFormatting>
  <conditionalFormatting sqref="N109:AJ110">
    <cfRule type="expression" dxfId="286" priority="566">
      <formula>$C$109=""</formula>
    </cfRule>
  </conditionalFormatting>
  <conditionalFormatting sqref="N115:AJ116">
    <cfRule type="expression" dxfId="285" priority="563">
      <formula>$C$115=""</formula>
    </cfRule>
  </conditionalFormatting>
  <conditionalFormatting sqref="N119:AJ120 N121:S122 T123:U124 AH123:AJ124 Z121:AJ122 W123:Y124 AE123:AF124">
    <cfRule type="expression" dxfId="284" priority="161">
      <formula>$C$119="Yes"</formula>
    </cfRule>
  </conditionalFormatting>
  <conditionalFormatting sqref="N119:AJ120 N121:S122 T123:U124 AJ124 N125:AJ126 N127:S128 Z127:AJ128 N131:AJ132 N133:S134 Z133:AJ134">
    <cfRule type="notContainsBlanks" dxfId="283" priority="149">
      <formula>LEN(TRIM(N119))&gt;0</formula>
    </cfRule>
  </conditionalFormatting>
  <conditionalFormatting sqref="N119:AJ120 N121:S122 Z121:AJ122 T123:Y124 AE123:AJ124">
    <cfRule type="expression" dxfId="282" priority="160">
      <formula>$C$119="No"</formula>
    </cfRule>
    <cfRule type="expression" dxfId="281" priority="260">
      <formula>$C$119=""</formula>
    </cfRule>
  </conditionalFormatting>
  <conditionalFormatting sqref="N125:AJ126 N127:S128 Z127:AJ128 T129 V129:W129 AE129 AG129:AH129">
    <cfRule type="expression" dxfId="280" priority="166">
      <formula>$C$125=""</formula>
    </cfRule>
    <cfRule type="expression" dxfId="279" priority="158">
      <formula>$C$125="No"</formula>
    </cfRule>
  </conditionalFormatting>
  <conditionalFormatting sqref="N125:AJ126 N127:S128 Z127:AJ128 T129 AE129 AH129 W129">
    <cfRule type="expression" dxfId="278" priority="159">
      <formula>$C$125="Yes"</formula>
    </cfRule>
  </conditionalFormatting>
  <conditionalFormatting sqref="N131:AJ132 N133:S134 Z133:AJ134 T135 V135:W135 AE135 AG135:AH135">
    <cfRule type="expression" dxfId="277" priority="155">
      <formula>$C$131=""</formula>
    </cfRule>
    <cfRule type="expression" dxfId="276" priority="156">
      <formula>$C$131="No"</formula>
    </cfRule>
  </conditionalFormatting>
  <conditionalFormatting sqref="N131:AJ132 N133:S134 Z133:AJ134 T135 W135 AE135 AH135">
    <cfRule type="expression" dxfId="275" priority="157">
      <formula>$C$131="Yes"</formula>
    </cfRule>
  </conditionalFormatting>
  <conditionalFormatting sqref="O150:P151">
    <cfRule type="expression" dxfId="274" priority="831">
      <formula>O150=""</formula>
    </cfRule>
  </conditionalFormatting>
  <conditionalFormatting sqref="O87:R97">
    <cfRule type="containsBlanks" dxfId="273" priority="100">
      <formula>LEN(TRIM(O87))=0</formula>
    </cfRule>
  </conditionalFormatting>
  <conditionalFormatting sqref="R150:T151">
    <cfRule type="expression" dxfId="272" priority="830">
      <formula>R150=""</formula>
    </cfRule>
  </conditionalFormatting>
  <conditionalFormatting sqref="S47">
    <cfRule type="containsBlanks" dxfId="271" priority="143">
      <formula>LEN(TRIM(S47))=0</formula>
    </cfRule>
  </conditionalFormatting>
  <conditionalFormatting sqref="S51">
    <cfRule type="containsBlanks" dxfId="270" priority="138">
      <formula>LEN(TRIM(S51))=0</formula>
    </cfRule>
  </conditionalFormatting>
  <conditionalFormatting sqref="S153">
    <cfRule type="containsBlanks" dxfId="269" priority="148">
      <formula>LEN(TRIM(S153))=0</formula>
    </cfRule>
  </conditionalFormatting>
  <conditionalFormatting sqref="S208 S212 S216 S220 S224">
    <cfRule type="expression" dxfId="268" priority="686">
      <formula>$C208&lt;&gt;""</formula>
    </cfRule>
    <cfRule type="expression" dxfId="267" priority="685">
      <formula>$S208&lt;&gt;""</formula>
    </cfRule>
  </conditionalFormatting>
  <conditionalFormatting sqref="S204:W207">
    <cfRule type="notContainsBlanks" dxfId="266" priority="494">
      <formula>LEN(TRIM(S204))&gt;0</formula>
    </cfRule>
    <cfRule type="expression" dxfId="265" priority="495">
      <formula>$C$204&lt;&gt;""</formula>
    </cfRule>
  </conditionalFormatting>
  <conditionalFormatting sqref="T135 AE135 AH135 W135:Y136">
    <cfRule type="notContainsBlanks" dxfId="264" priority="116">
      <formula>LEN(TRIM(T135))&gt;0</formula>
    </cfRule>
  </conditionalFormatting>
  <conditionalFormatting sqref="T111:U112">
    <cfRule type="notContainsBlanks" dxfId="263" priority="637">
      <formula>LEN(TRIM(T111))&gt;0</formula>
    </cfRule>
    <cfRule type="expression" dxfId="262" priority="640">
      <formula>C109="Yes"</formula>
    </cfRule>
  </conditionalFormatting>
  <conditionalFormatting sqref="T129:U130 AE129:AF130 AH129:AJ130">
    <cfRule type="notContainsBlanks" dxfId="261" priority="129">
      <formula>LEN(TRIM(T129))&gt;0</formula>
    </cfRule>
  </conditionalFormatting>
  <conditionalFormatting sqref="V46">
    <cfRule type="expression" dxfId="260" priority="147">
      <formula>V46=""</formula>
    </cfRule>
    <cfRule type="expression" dxfId="259" priority="146" stopIfTrue="1">
      <formula>$L$142="Unemployed"</formula>
    </cfRule>
    <cfRule type="expression" dxfId="258" priority="145" stopIfTrue="1">
      <formula>$L$142="Fresh Graduate"</formula>
    </cfRule>
    <cfRule type="expression" dxfId="257" priority="144" stopIfTrue="1">
      <formula>$L$142="Self-employed"</formula>
    </cfRule>
  </conditionalFormatting>
  <conditionalFormatting sqref="V50">
    <cfRule type="expression" dxfId="256" priority="142">
      <formula>V50=""</formula>
    </cfRule>
    <cfRule type="expression" dxfId="255" priority="141" stopIfTrue="1">
      <formula>$L$142="Unemployed"</formula>
    </cfRule>
    <cfRule type="expression" dxfId="254" priority="140" stopIfTrue="1">
      <formula>$L$142="Fresh Graduate"</formula>
    </cfRule>
    <cfRule type="expression" dxfId="253" priority="139" stopIfTrue="1">
      <formula>$L$142="Self-employed"</formula>
    </cfRule>
  </conditionalFormatting>
  <conditionalFormatting sqref="V152 AC152:AJ153">
    <cfRule type="expression" dxfId="252" priority="553" stopIfTrue="1">
      <formula>$L$142="Unemployed"</formula>
    </cfRule>
    <cfRule type="expression" dxfId="251" priority="825">
      <formula>V152=""</formula>
    </cfRule>
    <cfRule type="expression" dxfId="250" priority="542" stopIfTrue="1">
      <formula>$L$142="Fresh Graduate"</formula>
    </cfRule>
    <cfRule type="expression" dxfId="249" priority="541" stopIfTrue="1">
      <formula>$L$142="Self-employed"</formula>
    </cfRule>
  </conditionalFormatting>
  <conditionalFormatting sqref="V320:AJ320">
    <cfRule type="containsBlanks" dxfId="248" priority="228">
      <formula>LEN(TRIM(V320))=0</formula>
    </cfRule>
  </conditionalFormatting>
  <conditionalFormatting sqref="V373:AJ374">
    <cfRule type="containsBlanks" dxfId="247" priority="227">
      <formula>LEN(TRIM(V373))=0</formula>
    </cfRule>
  </conditionalFormatting>
  <conditionalFormatting sqref="W59:W74 Y59:Y74">
    <cfRule type="containsBlanks" dxfId="246" priority="21">
      <formula>LEN(TRIM(W59))=0</formula>
    </cfRule>
    <cfRule type="notContainsBlanks" dxfId="245" priority="20">
      <formula>LEN(TRIM(W59))&gt;0</formula>
    </cfRule>
  </conditionalFormatting>
  <conditionalFormatting sqref="W129:Y130">
    <cfRule type="notContainsBlanks" dxfId="244" priority="125">
      <formula>LEN(TRIM(W129))&gt;0</formula>
    </cfRule>
  </conditionalFormatting>
  <conditionalFormatting sqref="X200 AG200 AJ200 X202 AC202 AE202">
    <cfRule type="cellIs" dxfId="243" priority="72" operator="equal">
      <formula>""</formula>
    </cfRule>
  </conditionalFormatting>
  <conditionalFormatting sqref="X220:Z221">
    <cfRule type="expression" dxfId="242" priority="711">
      <formula>X220&lt;&gt;""</formula>
    </cfRule>
    <cfRule type="expression" dxfId="241" priority="712">
      <formula>$C220&lt;&gt;""</formula>
    </cfRule>
  </conditionalFormatting>
  <conditionalFormatting sqref="Z32">
    <cfRule type="expression" dxfId="240" priority="57">
      <formula>AH30=""</formula>
    </cfRule>
  </conditionalFormatting>
  <conditionalFormatting sqref="Z37">
    <cfRule type="containsBlanks" dxfId="239" priority="194">
      <formula>LEN(TRIM(Z37))=0</formula>
    </cfRule>
  </conditionalFormatting>
  <conditionalFormatting sqref="Z39">
    <cfRule type="containsBlanks" dxfId="238" priority="192">
      <formula>LEN(TRIM(Z39))=0</formula>
    </cfRule>
  </conditionalFormatting>
  <conditionalFormatting sqref="Z30:AB31">
    <cfRule type="expression" dxfId="237" priority="840">
      <formula>$Z$30=""</formula>
    </cfRule>
  </conditionalFormatting>
  <conditionalFormatting sqref="Z32:AC33">
    <cfRule type="expression" dxfId="236" priority="34">
      <formula>AD30=""</formula>
    </cfRule>
  </conditionalFormatting>
  <conditionalFormatting sqref="Z32:AG33">
    <cfRule type="expression" dxfId="235" priority="35">
      <formula>Z30=""</formula>
    </cfRule>
  </conditionalFormatting>
  <conditionalFormatting sqref="Z121:AJ122 W123:Y124 AE123:AF124 AH123:AJ124">
    <cfRule type="notContainsBlanks" dxfId="234" priority="105">
      <formula>LEN(TRIM(W121))&gt;0</formula>
    </cfRule>
  </conditionalFormatting>
  <conditionalFormatting sqref="AA32:AA33 Z33">
    <cfRule type="expression" dxfId="233" priority="45">
      <formula>AI30=""</formula>
    </cfRule>
  </conditionalFormatting>
  <conditionalFormatting sqref="AA59:AJ74">
    <cfRule type="containsBlanks" dxfId="232" priority="14">
      <formula>LEN(TRIM(AA59))=0</formula>
    </cfRule>
  </conditionalFormatting>
  <conditionalFormatting sqref="AB32:AC33">
    <cfRule type="expression" dxfId="231" priority="33">
      <formula>#REF!=""</formula>
    </cfRule>
  </conditionalFormatting>
  <conditionalFormatting sqref="AB150:AC151">
    <cfRule type="expression" dxfId="230" priority="829">
      <formula>AB150=""</formula>
    </cfRule>
  </conditionalFormatting>
  <conditionalFormatting sqref="AB150:AH150 AB151:AG151">
    <cfRule type="expression" dxfId="229" priority="537" stopIfTrue="1">
      <formula>$L$142="Self-employed"</formula>
    </cfRule>
    <cfRule type="expression" dxfId="228" priority="555" stopIfTrue="1">
      <formula>$L$142="Unemployed"</formula>
    </cfRule>
    <cfRule type="expression" dxfId="227" priority="544" stopIfTrue="1">
      <formula>$L$142="Fresh Graduate"</formula>
    </cfRule>
  </conditionalFormatting>
  <conditionalFormatting sqref="AB142:AJ143">
    <cfRule type="containsBlanks" dxfId="226" priority="196">
      <formula>LEN(TRIM(AB142))=0</formula>
    </cfRule>
  </conditionalFormatting>
  <conditionalFormatting sqref="AC46">
    <cfRule type="expression" dxfId="225" priority="821">
      <formula>AC46=""</formula>
    </cfRule>
  </conditionalFormatting>
  <conditionalFormatting sqref="AC50">
    <cfRule type="expression" dxfId="224" priority="472">
      <formula>AC50=""</formula>
    </cfRule>
  </conditionalFormatting>
  <conditionalFormatting sqref="AC200:AC201">
    <cfRule type="cellIs" dxfId="223" priority="82" operator="equal">
      <formula>0</formula>
    </cfRule>
  </conditionalFormatting>
  <conditionalFormatting sqref="AD32">
    <cfRule type="expression" dxfId="222" priority="61">
      <formula>AH30=""</formula>
    </cfRule>
  </conditionalFormatting>
  <conditionalFormatting sqref="AD36">
    <cfRule type="containsBlanks" dxfId="221" priority="195">
      <formula>LEN(TRIM(AD36))=0</formula>
    </cfRule>
  </conditionalFormatting>
  <conditionalFormatting sqref="AD38">
    <cfRule type="containsBlanks" dxfId="220" priority="193">
      <formula>LEN(TRIM(AD38))=0</formula>
    </cfRule>
  </conditionalFormatting>
  <conditionalFormatting sqref="AD40">
    <cfRule type="expression" dxfId="219" priority="493">
      <formula>$AD$40=""</formula>
    </cfRule>
  </conditionalFormatting>
  <conditionalFormatting sqref="AD30:AF31">
    <cfRule type="expression" dxfId="218" priority="839">
      <formula>$AD$30=""</formula>
    </cfRule>
  </conditionalFormatting>
  <conditionalFormatting sqref="AD32:AF33">
    <cfRule type="expression" dxfId="217" priority="36">
      <formula>AK30=""</formula>
    </cfRule>
  </conditionalFormatting>
  <conditionalFormatting sqref="AD40:AJ41">
    <cfRule type="cellIs" dxfId="216" priority="491" operator="between">
      <formula>"YES"</formula>
      <formula>"NO"</formula>
    </cfRule>
  </conditionalFormatting>
  <conditionalFormatting sqref="AE32:AE33 AD33">
    <cfRule type="expression" dxfId="215" priority="49">
      <formula>AI30=""</formula>
    </cfRule>
  </conditionalFormatting>
  <conditionalFormatting sqref="AE44">
    <cfRule type="expression" dxfId="214" priority="819">
      <formula>$AE$44=""</formula>
    </cfRule>
  </conditionalFormatting>
  <conditionalFormatting sqref="AE350">
    <cfRule type="notContainsBlanks" dxfId="213" priority="103">
      <formula>LEN(TRIM(AE350))&gt;0</formula>
    </cfRule>
    <cfRule type="containsText" dxfId="212" priority="475" operator="containsText" text="No">
      <formula>NOT(ISERROR(SEARCH("No",AE350)))</formula>
    </cfRule>
    <cfRule type="cellIs" dxfId="211" priority="324" operator="equal">
      <formula>""</formula>
    </cfRule>
  </conditionalFormatting>
  <conditionalFormatting sqref="AE150:AF151">
    <cfRule type="expression" dxfId="210" priority="828">
      <formula>AE150=""</formula>
    </cfRule>
  </conditionalFormatting>
  <conditionalFormatting sqref="AE200:AF201">
    <cfRule type="cellIs" dxfId="209" priority="77" operator="equal">
      <formula>0</formula>
    </cfRule>
  </conditionalFormatting>
  <conditionalFormatting sqref="AE111:AH111 T111:Y112 AE112:AG112">
    <cfRule type="expression" dxfId="208" priority="565">
      <formula>$C$109=""</formula>
    </cfRule>
    <cfRule type="expression" dxfId="207" priority="572">
      <formula>$C$109="No"</formula>
    </cfRule>
  </conditionalFormatting>
  <conditionalFormatting sqref="AE4:AI5">
    <cfRule type="expression" dxfId="206" priority="208">
      <formula>$AE$4=""</formula>
    </cfRule>
  </conditionalFormatting>
  <conditionalFormatting sqref="AE48:AJ49">
    <cfRule type="expression" dxfId="205" priority="209">
      <formula>$AE$48=""</formula>
    </cfRule>
  </conditionalFormatting>
  <conditionalFormatting sqref="AE330:AJ349">
    <cfRule type="containsText" dxfId="204" priority="10" operator="containsText" text="No">
      <formula>NOT(ISERROR(SEARCH("No",AE330)))</formula>
    </cfRule>
    <cfRule type="cellIs" dxfId="203" priority="9" operator="equal">
      <formula>""</formula>
    </cfRule>
    <cfRule type="notContainsBlanks" dxfId="202" priority="8">
      <formula>LEN(TRIM(AE330))&gt;0</formula>
    </cfRule>
  </conditionalFormatting>
  <conditionalFormatting sqref="AE355:AJ368">
    <cfRule type="containsText" dxfId="201" priority="4" operator="containsText" text="No">
      <formula>NOT(ISERROR(SEARCH("No",AE355)))</formula>
    </cfRule>
    <cfRule type="containsBlanks" dxfId="200" priority="3">
      <formula>LEN(TRIM(AE355))=0</formula>
    </cfRule>
  </conditionalFormatting>
  <conditionalFormatting sqref="AE372:AJ372">
    <cfRule type="cellIs" dxfId="199" priority="1" operator="equal">
      <formula>"No"</formula>
    </cfRule>
    <cfRule type="containsBlanks" dxfId="198" priority="2">
      <formula>LEN(TRIM(AE372))=0</formula>
    </cfRule>
  </conditionalFormatting>
  <conditionalFormatting sqref="AF32:AJ33">
    <cfRule type="expression" dxfId="197" priority="37">
      <formula>#REF!=""</formula>
    </cfRule>
  </conditionalFormatting>
  <conditionalFormatting sqref="AH30">
    <cfRule type="expression" dxfId="196" priority="1958">
      <formula>$AH$30=""</formula>
    </cfRule>
  </conditionalFormatting>
  <conditionalFormatting sqref="AH111 W111:Y112 AE111:AF112">
    <cfRule type="expression" dxfId="195" priority="639">
      <formula>$C$109="Yes"</formula>
    </cfRule>
    <cfRule type="notContainsBlanks" dxfId="194" priority="620">
      <formula>LEN(TRIM(W111))&gt;0</formula>
    </cfRule>
  </conditionalFormatting>
  <conditionalFormatting sqref="AH150 J24">
    <cfRule type="expression" dxfId="193" priority="842">
      <formula>J24=""</formula>
    </cfRule>
  </conditionalFormatting>
  <conditionalFormatting sqref="AH150">
    <cfRule type="expression" dxfId="192" priority="322">
      <formula>AH150=""</formula>
    </cfRule>
  </conditionalFormatting>
  <conditionalFormatting sqref="AH350">
    <cfRule type="containsText" dxfId="191" priority="13" operator="containsText" text="No">
      <formula>NOT(ISERROR(SEARCH("No",AH350)))</formula>
    </cfRule>
    <cfRule type="cellIs" dxfId="190" priority="12" operator="equal">
      <formula>""</formula>
    </cfRule>
    <cfRule type="notContainsBlanks" dxfId="189" priority="11">
      <formula>LEN(TRIM(AH350))&gt;0</formula>
    </cfRule>
  </conditionalFormatting>
  <conditionalFormatting sqref="AH33:AI33">
    <cfRule type="expression" dxfId="188" priority="41">
      <formula>AH31=""</formula>
    </cfRule>
  </conditionalFormatting>
  <conditionalFormatting sqref="AI32">
    <cfRule type="expression" dxfId="187" priority="56">
      <formula>AH30=""</formula>
    </cfRule>
  </conditionalFormatting>
  <conditionalFormatting sqref="AI32:AJ33">
    <cfRule type="expression" dxfId="186" priority="43">
      <formula>AK30=""</formula>
    </cfRule>
  </conditionalFormatting>
  <conditionalFormatting sqref="AJ32:AJ33">
    <cfRule type="expression" dxfId="185" priority="44">
      <formula>AJ30=""</formula>
    </cfRule>
  </conditionalFormatting>
  <dataValidations xWindow="774" yWindow="390" count="23">
    <dataValidation imeMode="off" allowBlank="1" showInputMessage="1" showErrorMessage="1" sqref="J24:AJ29" xr:uid="{00000000-0002-0000-0000-000000000000}"/>
    <dataValidation type="list" allowBlank="1" showInputMessage="1" showErrorMessage="1" sqref="O87 O89 O91 O93" xr:uid="{00000000-0002-0000-0000-000003000000}">
      <formula1>English</formula1>
    </dataValidation>
    <dataValidation type="list" allowBlank="1" showInputMessage="1" showErrorMessage="1" sqref="AJ200:AJ227" xr:uid="{00000000-0002-0000-0000-000004000000}">
      <formula1>Type</formula1>
    </dataValidation>
    <dataValidation type="list" allowBlank="1" showInputMessage="1" showErrorMessage="1" sqref="AG200:AI227" xr:uid="{00000000-0002-0000-0000-000005000000}">
      <formula1>Full_Part</formula1>
    </dataValidation>
    <dataValidation type="list" allowBlank="1" showInputMessage="1" showErrorMessage="1" sqref="C109 C115 AD40 AE330:AE331 AE341:AE343 AE361:AE368 C131 AE346:AE348 C119 C125 AE350 AE355:AE358 AE333:AE339 AH330:AH331 AH341:AH343 AH346:AH348 AH350 AH333:AH339 AH361:AH368 AH355:AH358 AE372 AH372" xr:uid="{00000000-0002-0000-0000-000007000000}">
      <formula1>Yes_No</formula1>
    </dataValidation>
    <dataValidation allowBlank="1" showInputMessage="1" showErrorMessage="1" prompt="Enter the province and country where the organization is located." sqref="I152:O153" xr:uid="{00000000-0002-0000-0000-000008000000}"/>
    <dataValidation type="list" allowBlank="1" showInputMessage="1" showErrorMessage="1" prompt="day" sqref="Z30:AB31 L150:M151 AB150:AC151 L103" xr:uid="{00000000-0002-0000-0000-000009000000}">
      <formula1>Day</formula1>
    </dataValidation>
    <dataValidation type="list" allowBlank="1" showInputMessage="1" showErrorMessage="1" sqref="AE48:AJ49 AE44:AJ45" xr:uid="{00000000-0002-0000-0000-00000A000000}">
      <formula1>Relationship</formula1>
    </dataValidation>
    <dataValidation type="list" allowBlank="1" showInputMessage="1" showErrorMessage="1" prompt="month" sqref="AD30:AF31 O150:P151 AE150:AF151 AE111:AF112 T135 AC226 AC224 AC206 AC204 AC210 AC208 AC214 AC212 AC218 AC216 AC202 T111 AC222 AC220 AE129:AF130 T123 AE123:AF124 AE135:AF136 N103 T129" xr:uid="{00000000-0002-0000-0000-00000B000000}">
      <formula1>Month</formula1>
    </dataValidation>
    <dataValidation allowBlank="1" showInputMessage="1" showErrorMessage="1" prompt="Enter the province and country of residence of the Contact Person in Emergency." sqref="I50:O51" xr:uid="{00000000-0002-0000-0000-00000E000000}"/>
    <dataValidation allowBlank="1" showErrorMessage="1" prompt="Please insert Country code first." sqref="Z36 Z38 S152 V152:Y153 S46 V46:Y47 S50 V50:Y51 K187" xr:uid="{AC9B0311-15E2-4EEA-9EB8-8F3BB36827AB}"/>
    <dataValidation allowBlank="1" showInputMessage="1" showErrorMessage="1" prompt="year" sqref="AE200:AF201" xr:uid="{A395ED13-A281-40A2-BA12-A2666C330A02}"/>
    <dataValidation allowBlank="1" showInputMessage="1" showErrorMessage="1" prompt="Enter the province and country of residence." sqref="I46:O47" xr:uid="{CF8C2BD1-B999-4C0B-BFBF-F7B81762264A}"/>
    <dataValidation allowBlank="1" showInputMessage="1" showErrorMessage="1" prompt="Please choose the Type of Org. which best describes by referring to **For the types of organization in column D240" sqref="AJ198:AJ199" xr:uid="{28618AFF-3B08-4944-9061-4AEF6AFBFCC3}"/>
    <dataValidation type="list" allowBlank="1" prompt="Please insert Country code first." sqref="Z37:AC37" xr:uid="{3DE9BE43-69B1-4234-960D-14D797430960}">
      <formula1>PhoneCode</formula1>
    </dataValidation>
    <dataValidation type="list" allowBlank="1" showInputMessage="1" showErrorMessage="1" sqref="C170:F174 C77" xr:uid="{C1492F82-5C99-4305-9DEE-3853959F290E}">
      <formula1>"YES,NO"</formula1>
    </dataValidation>
    <dataValidation type="list" allowBlank="1" showInputMessage="1" showErrorMessage="1" sqref="AE340:AJ340" xr:uid="{8B1D1D15-D909-4588-B8C2-1EB473468B10}">
      <formula1>"YES,No"</formula1>
    </dataValidation>
    <dataValidation type="list" allowBlank="1" showInputMessage="1" showErrorMessage="1" sqref="L161:R161" xr:uid="{8A65CF80-8A75-44C6-8CA3-99159143035B}">
      <formula1>"Private(Japanese) Private Japanese company including Private School,Private(Non-Japanese) Private Non-Japanese company including Private School"</formula1>
    </dataValidation>
    <dataValidation allowBlank="1" showInputMessage="1" showErrorMessage="1" prompt="Period of Working is calculated automatically._x000a_&quot;Please enter From / To&quot;" sqref="X200:Z201" xr:uid="{E8B7A0AA-88D1-4DE9-8593-9081735AB373}"/>
    <dataValidation allowBlank="1" showInputMessage="1" showErrorMessage="1" prompt="ex) Bachelor of Business Administration" sqref="AA67 AA63 AA65 AA73 AA69 AA71" xr:uid="{B35B431D-B968-49A2-AF13-A5B2D2A5D287}"/>
    <dataValidation allowBlank="1" showInputMessage="1" showErrorMessage="1" prompt="Enter the name of the university, college or pre-college institution in order from most recent to least recent." sqref="C59 C61 C63 C65 C67 C69" xr:uid="{628D935B-C51C-4C0B-8624-82F1814AF621}"/>
    <dataValidation allowBlank="1" showInputMessage="1" showErrorMessage="1" prompt="ex.: Bachelor of Business Administration" sqref="AA61 AA59" xr:uid="{5DBCB7D1-EB82-40AD-AACF-628E1C43F8F2}"/>
    <dataValidation allowBlank="1" showInputMessage="1" showErrorMessage="1" prompt="Enter your main subject or principal field of study　(ex.: If your degree is &quot;MS in Economics&quot; and your principal field of study was in &quot;Macroeconomics&quot;, write &quot;Macroeconomics&quot; in Major.)" sqref="AF59 AF61" xr:uid="{91F80142-3854-421B-B2E4-297C95EBB9B5}"/>
  </dataValidations>
  <printOptions horizontalCentered="1"/>
  <pageMargins left="0.23622047244094491" right="0.23622047244094491" top="0.94488188976377963" bottom="0.35433070866141736" header="0.31496062992125984" footer="0.31496062992125984"/>
  <pageSetup paperSize="9" scale="82" fitToHeight="0" orientation="portrait" r:id="rId1"/>
  <headerFooter>
    <oddHeader>&amp;L&amp;"-,太字"
&amp;R&amp;"Arial,標準"CONFIDENTIAL</oddHeader>
    <oddFooter>&amp;C&amp;P</oddFooter>
  </headerFooter>
  <rowBreaks count="9" manualBreakCount="9">
    <brk id="52" max="35" man="1"/>
    <brk id="85" max="35" man="1"/>
    <brk id="137" max="16383" man="1"/>
    <brk id="175" max="16383" man="1"/>
    <brk id="192" max="16383" man="1"/>
    <brk id="237" max="35" man="1"/>
    <brk id="269" max="35" man="1"/>
    <brk id="304" max="35" man="1"/>
    <brk id="325"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4168" r:id="rId4" name="Check Box 72">
              <controlPr defaultSize="0" autoFill="0" autoLine="0" autoPict="0">
                <anchor moveWithCells="1">
                  <from>
                    <xdr:col>82</xdr:col>
                    <xdr:colOff>177800</xdr:colOff>
                    <xdr:row>167</xdr:row>
                    <xdr:rowOff>101600</xdr:rowOff>
                  </from>
                  <to>
                    <xdr:col>84</xdr:col>
                    <xdr:colOff>0</xdr:colOff>
                    <xdr:row>168</xdr:row>
                    <xdr:rowOff>114300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774" yWindow="390" count="12">
        <x14:dataValidation type="list" allowBlank="1" showInputMessage="1" showErrorMessage="1" xr:uid="{00000000-0002-0000-0000-000002000000}">
          <x14:formula1>
            <xm:f>List!$O$2:$O$5</xm:f>
          </x14:formula1>
          <xm:sqref>L142:V143</xm:sqref>
        </x14:dataValidation>
        <x14:dataValidation type="list" allowBlank="1" showInputMessage="1" xr:uid="{00000000-0002-0000-0000-00000F000000}">
          <x14:formula1>
            <xm:f>List!$I$2:$I$4</xm:f>
          </x14:formula1>
          <xm:sqref>J30:T31</xm:sqref>
        </x14:dataValidation>
        <x14:dataValidation type="list" allowBlank="1" showInputMessage="1" showErrorMessage="1" prompt="year" xr:uid="{5E122F03-7503-4D75-879B-66D7C9194343}">
          <x14:formula1>
            <xm:f>List!$F$2:$F$56</xm:f>
          </x14:formula1>
          <xm:sqref>AH30:AJ31 AE202:AF227 R150:T151 AH111:AJ112 W123:Y124 W129:Y130 W135:Y136 AH123:AJ124 AH129:AJ130 AH135:AJ136 AH150:AJ151</xm:sqref>
        </x14:dataValidation>
        <x14:dataValidation type="list" allowBlank="1" showInputMessage="1" showErrorMessage="1" xr:uid="{449D5DFE-EF02-4500-8CCD-756EC2751809}">
          <x14:formula1>
            <xm:f>INDIRECT(List!$P$7)</xm:f>
          </x14:formula1>
          <xm:sqref>AB142:AJ143</xm:sqref>
        </x14:dataValidation>
        <x14:dataValidation type="list" allowBlank="1" showInputMessage="1" showErrorMessage="1" xr:uid="{94C83157-A850-4ADD-9BB8-4CEC2D690D98}">
          <x14:formula1>
            <xm:f>List!$N$2:$N$8</xm:f>
          </x14:formula1>
          <xm:sqref>O95:R97</xm:sqref>
        </x14:dataValidation>
        <x14:dataValidation type="list" allowBlank="1" showInputMessage="1" prompt="If you do not have a score, please select your condition from the drop-down list." xr:uid="{D8F69E7F-6E88-488B-AE78-37769D6C9EB1}">
          <x14:formula1>
            <xm:f>List!$AF$2:$AF$4</xm:f>
          </x14:formula1>
          <xm:sqref>L100:R101</xm:sqref>
        </x14:dataValidation>
        <x14:dataValidation type="list" allowBlank="1" showInputMessage="1" xr:uid="{08059D2C-EEB2-4EB7-B6D7-3EA5791C8F89}">
          <x14:formula1>
            <xm:f>List!$L$2:$L$234</xm:f>
          </x14:formula1>
          <xm:sqref>Z39:AC39 S153:U153 K188:M188 S47:U47 S51:U51</xm:sqref>
        </x14:dataValidation>
        <x14:dataValidation type="list" allowBlank="1" showInputMessage="1" showErrorMessage="1" xr:uid="{39C884DC-424C-4E66-9C9B-34EE6824943F}">
          <x14:formula1>
            <xm:f>List!$F$2:$F$56</xm:f>
          </x14:formula1>
          <xm:sqref>W111:Y112 Y59:Z74</xm:sqref>
        </x14:dataValidation>
        <x14:dataValidation type="list" allowBlank="1" showInputMessage="1" showErrorMessage="1" xr:uid="{4AAE6BE8-A4E7-4991-9FC8-17784B52C2AB}">
          <x14:formula1>
            <xm:f>List!$J$2:$J$249</xm:f>
          </x14:formula1>
          <xm:sqref>J32:T33</xm:sqref>
        </x14:dataValidation>
        <x14:dataValidation type="list" allowBlank="1" showInputMessage="1" xr:uid="{B5AA9D2D-81CF-45B1-B57A-A0E6C91A1D13}">
          <x14:formula1>
            <xm:f>List!$A$2:$A$9</xm:f>
          </x14:formula1>
          <xm:sqref>C16:T17</xm:sqref>
        </x14:dataValidation>
        <x14:dataValidation type="list" allowBlank="1" showInputMessage="1" showErrorMessage="1" xr:uid="{B8734B55-13F3-4065-AD1F-40E9086491F5}">
          <x14:formula1>
            <xm:f>List!$E$2:$E$13</xm:f>
          </x14:formula1>
          <xm:sqref>W59:W74</xm:sqref>
        </x14:dataValidation>
        <x14:dataValidation type="list" allowBlank="1" showInputMessage="1" showErrorMessage="1" xr:uid="{77A29248-A41B-4A85-8450-EFC22B671067}">
          <x14:formula1>
            <xm:f>List!$F$2:$F$57</xm:f>
          </x14:formula1>
          <xm:sqref>P103:R103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66"/>
  </sheetPr>
  <dimension ref="B1:EX100"/>
  <sheetViews>
    <sheetView showRuler="0" zoomScale="70" zoomScaleNormal="70" zoomScaleSheetLayoutView="70" zoomScalePageLayoutView="55" workbookViewId="0">
      <selection activeCell="AH54" sqref="AH54:AK58"/>
    </sheetView>
  </sheetViews>
  <sheetFormatPr baseColWidth="10" defaultColWidth="2.5" defaultRowHeight="15" customHeight="1" outlineLevelCol="1"/>
  <cols>
    <col min="1" max="1" width="1" style="6" customWidth="1"/>
    <col min="2" max="5" width="2.5" style="6" customWidth="1"/>
    <col min="6" max="6" width="13.5" style="128" customWidth="1"/>
    <col min="7" max="21" width="2.5" style="6" customWidth="1"/>
    <col min="22" max="29" width="3.1640625" style="6" customWidth="1"/>
    <col min="30" max="36" width="2.5" style="6" customWidth="1"/>
    <col min="37" max="37" width="12.1640625" style="6" customWidth="1"/>
    <col min="38" max="39" width="1.5" style="6" customWidth="1"/>
    <col min="40" max="40" width="8.5" style="142" customWidth="1"/>
    <col min="41" max="41" width="29.1640625" style="72" customWidth="1"/>
    <col min="42" max="42" width="24.5" style="72" customWidth="1"/>
    <col min="43" max="43" width="65.5" style="72" customWidth="1"/>
    <col min="44" max="44" width="24.5" style="143" customWidth="1"/>
    <col min="45" max="45" width="2.5" style="6" hidden="1" customWidth="1" outlineLevel="1"/>
    <col min="46" max="46" width="6.1640625" style="6" hidden="1" customWidth="1" outlineLevel="1"/>
    <col min="47" max="47" width="7.1640625" style="6" hidden="1" customWidth="1" outlineLevel="1"/>
    <col min="48" max="48" width="17.1640625" style="6" hidden="1" customWidth="1" outlineLevel="1"/>
    <col min="49" max="153" width="5.5" style="6" hidden="1" customWidth="1" outlineLevel="1"/>
    <col min="154" max="154" width="2.5" style="6" collapsed="1"/>
    <col min="155" max="16384" width="2.5" style="6"/>
  </cols>
  <sheetData>
    <row r="1" spans="2:47" ht="9" customHeight="1">
      <c r="AN1" s="904" t="s">
        <v>243</v>
      </c>
      <c r="AO1" s="904"/>
      <c r="AP1" s="904"/>
      <c r="AQ1" s="904"/>
      <c r="AR1" s="904"/>
      <c r="AS1" s="1"/>
      <c r="AT1" s="1"/>
      <c r="AU1" s="1"/>
    </row>
    <row r="2" spans="2:47" ht="15" customHeight="1">
      <c r="Q2" s="913" t="s">
        <v>244</v>
      </c>
      <c r="R2" s="913"/>
      <c r="S2" s="913"/>
      <c r="T2" s="913"/>
      <c r="U2" s="913"/>
      <c r="V2" s="913"/>
      <c r="W2" s="913"/>
      <c r="X2" s="913"/>
      <c r="Y2" s="913"/>
      <c r="Z2" s="913"/>
      <c r="AA2" s="913"/>
      <c r="AB2" s="913"/>
      <c r="AC2" s="913"/>
      <c r="AD2" s="913"/>
      <c r="AE2" s="913"/>
      <c r="AF2" s="913"/>
      <c r="AG2" s="913"/>
      <c r="AH2" s="913"/>
      <c r="AI2" s="913"/>
      <c r="AJ2" s="913"/>
      <c r="AK2" s="913"/>
      <c r="AN2" s="904"/>
      <c r="AO2" s="904"/>
      <c r="AP2" s="904"/>
      <c r="AQ2" s="904"/>
      <c r="AR2" s="904"/>
      <c r="AS2" s="1"/>
      <c r="AT2" s="1"/>
      <c r="AU2" s="1"/>
    </row>
    <row r="3" spans="2:47" ht="9" customHeight="1">
      <c r="X3" s="68"/>
      <c r="Y3" s="68"/>
      <c r="Z3" s="68"/>
      <c r="AA3" s="68"/>
      <c r="AB3" s="68"/>
      <c r="AC3" s="68"/>
      <c r="AD3" s="68"/>
      <c r="AE3" s="68"/>
      <c r="AF3" s="68"/>
      <c r="AG3" s="68"/>
      <c r="AH3" s="68"/>
      <c r="AI3" s="68"/>
      <c r="AJ3" s="68"/>
      <c r="AK3" s="68"/>
      <c r="AN3" s="905" t="s">
        <v>245</v>
      </c>
      <c r="AO3" s="905"/>
      <c r="AP3" s="905"/>
      <c r="AQ3" s="905"/>
      <c r="AR3" s="905"/>
      <c r="AS3" s="1"/>
      <c r="AT3" s="1"/>
      <c r="AU3" s="1"/>
    </row>
    <row r="4" spans="2:47" ht="16.25" customHeight="1">
      <c r="B4" s="717" t="str">
        <f>+'Application Form'!B2</f>
        <v xml:space="preserve"> JFY2026</v>
      </c>
      <c r="C4" s="717"/>
      <c r="D4" s="717"/>
      <c r="E4" s="717"/>
      <c r="F4" s="717"/>
      <c r="G4" s="717"/>
      <c r="H4" s="717"/>
      <c r="I4" s="717"/>
      <c r="J4" s="717"/>
      <c r="K4" s="717"/>
      <c r="L4" s="717"/>
      <c r="M4" s="717"/>
      <c r="N4" s="717"/>
      <c r="O4" s="717"/>
      <c r="P4" s="717"/>
      <c r="Q4" s="717"/>
      <c r="R4" s="717"/>
      <c r="S4" s="717"/>
      <c r="T4" s="717"/>
      <c r="U4" s="717"/>
      <c r="V4" s="717"/>
      <c r="W4" s="717"/>
      <c r="X4" s="717"/>
      <c r="Y4" s="717"/>
      <c r="Z4" s="717"/>
      <c r="AA4" s="717"/>
      <c r="AB4" s="717"/>
      <c r="AC4" s="717"/>
      <c r="AD4" s="717"/>
      <c r="AE4" s="717"/>
      <c r="AF4" s="717"/>
      <c r="AG4" s="717"/>
      <c r="AH4" s="717"/>
      <c r="AI4" s="717"/>
      <c r="AJ4" s="717"/>
      <c r="AK4" s="717"/>
      <c r="AN4" s="905"/>
      <c r="AO4" s="905"/>
      <c r="AP4" s="905"/>
      <c r="AQ4" s="905"/>
      <c r="AR4" s="905"/>
      <c r="AS4" s="1"/>
      <c r="AT4" s="1"/>
      <c r="AU4" s="1"/>
    </row>
    <row r="5" spans="2:47" ht="16.25" customHeight="1">
      <c r="B5" s="717"/>
      <c r="C5" s="717"/>
      <c r="D5" s="717"/>
      <c r="E5" s="717"/>
      <c r="F5" s="717"/>
      <c r="G5" s="717"/>
      <c r="H5" s="717"/>
      <c r="I5" s="717"/>
      <c r="J5" s="717"/>
      <c r="K5" s="717"/>
      <c r="L5" s="717"/>
      <c r="M5" s="717"/>
      <c r="N5" s="717"/>
      <c r="O5" s="717"/>
      <c r="P5" s="717"/>
      <c r="Q5" s="717"/>
      <c r="R5" s="717"/>
      <c r="S5" s="717"/>
      <c r="T5" s="717"/>
      <c r="U5" s="717"/>
      <c r="V5" s="717"/>
      <c r="W5" s="717"/>
      <c r="X5" s="717"/>
      <c r="Y5" s="717"/>
      <c r="Z5" s="717"/>
      <c r="AA5" s="717"/>
      <c r="AB5" s="717"/>
      <c r="AC5" s="717"/>
      <c r="AD5" s="717"/>
      <c r="AE5" s="717"/>
      <c r="AF5" s="717"/>
      <c r="AG5" s="717"/>
      <c r="AH5" s="717"/>
      <c r="AI5" s="717"/>
      <c r="AJ5" s="717"/>
      <c r="AK5" s="717"/>
      <c r="AN5" s="905"/>
      <c r="AO5" s="905"/>
      <c r="AP5" s="905"/>
      <c r="AQ5" s="905"/>
      <c r="AR5" s="905"/>
      <c r="AS5" s="1"/>
      <c r="AT5" s="1"/>
      <c r="AU5" s="1"/>
    </row>
    <row r="6" spans="2:47" ht="8" customHeight="1">
      <c r="U6" s="8"/>
      <c r="V6" s="8"/>
      <c r="W6" s="8"/>
      <c r="X6" s="8"/>
      <c r="Y6" s="9"/>
      <c r="Z6" s="9"/>
      <c r="AA6" s="9"/>
      <c r="AB6" s="9"/>
      <c r="AC6" s="9"/>
      <c r="AD6" s="9"/>
      <c r="AE6" s="9"/>
      <c r="AF6" s="9"/>
      <c r="AG6" s="9"/>
      <c r="AH6" s="9"/>
      <c r="AI6" s="9"/>
      <c r="AJ6" s="9"/>
      <c r="AK6" s="9"/>
      <c r="AN6" s="906"/>
      <c r="AO6" s="906"/>
      <c r="AP6" s="906"/>
      <c r="AQ6" s="906"/>
      <c r="AR6" s="906"/>
      <c r="AS6" s="1"/>
      <c r="AT6" s="1"/>
      <c r="AU6" s="1"/>
    </row>
    <row r="7" spans="2:47" ht="18" customHeight="1">
      <c r="B7" s="668" t="s">
        <v>246</v>
      </c>
      <c r="C7" s="668"/>
      <c r="D7" s="668"/>
      <c r="E7" s="668"/>
      <c r="F7" s="668"/>
      <c r="G7" s="668"/>
      <c r="H7" s="668"/>
      <c r="I7" s="668"/>
      <c r="J7" s="668"/>
      <c r="K7" s="668"/>
      <c r="L7" s="668"/>
      <c r="M7" s="668"/>
      <c r="N7" s="668"/>
      <c r="O7" s="668"/>
      <c r="P7" s="668"/>
      <c r="Q7" s="668"/>
      <c r="R7" s="668"/>
      <c r="S7" s="668"/>
      <c r="T7" s="668"/>
      <c r="U7" s="668"/>
      <c r="V7" s="668"/>
      <c r="W7" s="668"/>
      <c r="X7" s="668"/>
      <c r="Y7" s="668"/>
      <c r="Z7" s="668"/>
      <c r="AA7" s="668"/>
      <c r="AB7" s="668"/>
      <c r="AC7" s="668"/>
      <c r="AD7" s="668"/>
      <c r="AE7" s="668"/>
      <c r="AF7" s="668"/>
      <c r="AG7" s="668"/>
      <c r="AH7" s="668"/>
      <c r="AI7" s="668"/>
      <c r="AJ7" s="668"/>
      <c r="AK7" s="668"/>
      <c r="AN7" s="132" t="s">
        <v>247</v>
      </c>
      <c r="AO7" s="133"/>
      <c r="AP7" s="133"/>
      <c r="AQ7" s="134"/>
      <c r="AR7" s="133"/>
      <c r="AS7" s="1"/>
      <c r="AT7" s="1"/>
      <c r="AU7" s="1"/>
    </row>
    <row r="8" spans="2:47" ht="18" customHeight="1">
      <c r="B8" s="668"/>
      <c r="C8" s="668"/>
      <c r="D8" s="668"/>
      <c r="E8" s="668"/>
      <c r="F8" s="668"/>
      <c r="G8" s="668"/>
      <c r="H8" s="668"/>
      <c r="I8" s="668"/>
      <c r="J8" s="668"/>
      <c r="K8" s="668"/>
      <c r="L8" s="668"/>
      <c r="M8" s="668"/>
      <c r="N8" s="668"/>
      <c r="O8" s="668"/>
      <c r="P8" s="668"/>
      <c r="Q8" s="668"/>
      <c r="R8" s="668"/>
      <c r="S8" s="668"/>
      <c r="T8" s="668"/>
      <c r="U8" s="668"/>
      <c r="V8" s="668"/>
      <c r="W8" s="668"/>
      <c r="X8" s="668"/>
      <c r="Y8" s="668"/>
      <c r="Z8" s="668"/>
      <c r="AA8" s="668"/>
      <c r="AB8" s="668"/>
      <c r="AC8" s="668"/>
      <c r="AD8" s="668"/>
      <c r="AE8" s="668"/>
      <c r="AF8" s="668"/>
      <c r="AG8" s="668"/>
      <c r="AH8" s="668"/>
      <c r="AI8" s="668"/>
      <c r="AJ8" s="668"/>
      <c r="AK8" s="668"/>
      <c r="AN8" s="147"/>
      <c r="AO8" s="135" t="s">
        <v>248</v>
      </c>
      <c r="AP8" s="133"/>
      <c r="AQ8" s="134"/>
      <c r="AR8" s="133"/>
      <c r="AS8" s="1"/>
      <c r="AT8" s="1"/>
      <c r="AU8" s="1"/>
    </row>
    <row r="9" spans="2:47" ht="18" customHeight="1">
      <c r="B9" s="668"/>
      <c r="C9" s="668"/>
      <c r="D9" s="668"/>
      <c r="E9" s="668"/>
      <c r="F9" s="668"/>
      <c r="G9" s="668"/>
      <c r="H9" s="668"/>
      <c r="I9" s="668"/>
      <c r="J9" s="668"/>
      <c r="K9" s="668"/>
      <c r="L9" s="668"/>
      <c r="M9" s="668"/>
      <c r="N9" s="668"/>
      <c r="O9" s="668"/>
      <c r="P9" s="668"/>
      <c r="Q9" s="668"/>
      <c r="R9" s="668"/>
      <c r="S9" s="668"/>
      <c r="T9" s="668"/>
      <c r="U9" s="668"/>
      <c r="V9" s="668"/>
      <c r="W9" s="668"/>
      <c r="X9" s="668"/>
      <c r="Y9" s="668"/>
      <c r="Z9" s="668"/>
      <c r="AA9" s="668"/>
      <c r="AB9" s="668"/>
      <c r="AC9" s="668"/>
      <c r="AD9" s="668"/>
      <c r="AE9" s="668"/>
      <c r="AF9" s="668"/>
      <c r="AG9" s="668"/>
      <c r="AH9" s="668"/>
      <c r="AI9" s="668"/>
      <c r="AJ9" s="668"/>
      <c r="AK9" s="668"/>
      <c r="AN9" s="138"/>
      <c r="AO9" s="134" t="s">
        <v>249</v>
      </c>
      <c r="AP9" s="136"/>
      <c r="AQ9" s="136"/>
      <c r="AR9" s="137"/>
      <c r="AS9" s="1"/>
      <c r="AT9" s="1"/>
      <c r="AU9" s="1"/>
    </row>
    <row r="10" spans="2:47" ht="18" customHeight="1">
      <c r="B10" s="668"/>
      <c r="C10" s="668"/>
      <c r="D10" s="668"/>
      <c r="E10" s="668"/>
      <c r="F10" s="668"/>
      <c r="G10" s="668"/>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N10" s="138"/>
      <c r="AO10" s="134"/>
      <c r="AP10" s="136"/>
      <c r="AQ10" s="136"/>
      <c r="AR10" s="137"/>
      <c r="AS10" s="1"/>
      <c r="AT10" s="1"/>
      <c r="AU10" s="1"/>
    </row>
    <row r="11" spans="2:47" ht="18" customHeight="1">
      <c r="B11" s="668"/>
      <c r="C11" s="668"/>
      <c r="D11" s="668"/>
      <c r="E11" s="668"/>
      <c r="F11" s="668"/>
      <c r="G11" s="668"/>
      <c r="H11" s="668"/>
      <c r="I11" s="668"/>
      <c r="J11" s="668"/>
      <c r="K11" s="668"/>
      <c r="L11" s="668"/>
      <c r="M11" s="668"/>
      <c r="N11" s="668"/>
      <c r="O11" s="668"/>
      <c r="P11" s="668"/>
      <c r="Q11" s="668"/>
      <c r="R11" s="668"/>
      <c r="S11" s="668"/>
      <c r="T11" s="668"/>
      <c r="U11" s="668"/>
      <c r="V11" s="668"/>
      <c r="W11" s="668"/>
      <c r="X11" s="668"/>
      <c r="Y11" s="668"/>
      <c r="Z11" s="668"/>
      <c r="AA11" s="668"/>
      <c r="AB11" s="668"/>
      <c r="AC11" s="668"/>
      <c r="AD11" s="668"/>
      <c r="AE11" s="668"/>
      <c r="AF11" s="668"/>
      <c r="AG11" s="668"/>
      <c r="AH11" s="668"/>
      <c r="AI11" s="668"/>
      <c r="AJ11" s="668"/>
      <c r="AK11" s="668"/>
      <c r="AN11" s="138" t="str" cm="1">
        <f t="array" ref="AN11">IF($F$27="","",IFERROR(INDEX(#REF!,SMALL(IF(#REF!&lt;&gt;"",ROW(#REF!)-ROW(#REF!)+1,""),ROW(A1))),""))</f>
        <v/>
      </c>
      <c r="AO11" s="136" t="str">
        <f>IF(AN11="","",VLOOKUP($AN11,#REF!,2,0))</f>
        <v/>
      </c>
      <c r="AP11" s="136" t="str">
        <f>IF(AN11="","",VLOOKUP($AN11,#REF!,3,0))</f>
        <v/>
      </c>
      <c r="AQ11" s="136" t="str">
        <f>IF(AN11="","",VLOOKUP($AN11,#REF!,4,0))</f>
        <v/>
      </c>
      <c r="AR11" s="137" t="str">
        <f>IF(AN11="","",HYPERLINK(VLOOKUP($AN11,#REF!,7,0)))</f>
        <v/>
      </c>
      <c r="AS11" s="1" t="str">
        <f>IF(AN11="","",(VLOOKUP(AN11,#REF!,12,0)))</f>
        <v/>
      </c>
      <c r="AT11" s="1"/>
      <c r="AU11" s="1"/>
    </row>
    <row r="12" spans="2:47" ht="16.25" customHeight="1">
      <c r="B12" s="427" t="s">
        <v>250</v>
      </c>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c r="AI12" s="427"/>
      <c r="AJ12" s="427"/>
      <c r="AK12" s="427"/>
      <c r="AN12" s="138" t="str" cm="1">
        <f t="array" ref="AN12">IF($F$27="","",IFERROR(INDEX(#REF!,SMALL(IF(#REF!&lt;&gt;"",ROW(#REF!)-ROW(#REF!)+1,""),ROW(A2))),""))</f>
        <v/>
      </c>
      <c r="AO12" s="136" t="str">
        <f>IF(AN12="","",VLOOKUP($AN12,#REF!,2,0))</f>
        <v/>
      </c>
      <c r="AP12" s="136" t="str">
        <f>IF(AN12="","",VLOOKUP($AN12,#REF!,3,0))</f>
        <v/>
      </c>
      <c r="AQ12" s="136" t="str">
        <f>IF(AN12="","",VLOOKUP($AN12,#REF!,4,0))</f>
        <v/>
      </c>
      <c r="AR12" s="137" t="str">
        <f>IF(AN12="","",HYPERLINK(VLOOKUP($AN12,#REF!,7,0)))</f>
        <v/>
      </c>
      <c r="AS12" s="1" t="str">
        <f>IF(AN12="","",(VLOOKUP(AN12,#REF!,12,0)))</f>
        <v/>
      </c>
      <c r="AT12" s="1"/>
      <c r="AU12" s="1"/>
    </row>
    <row r="13" spans="2:47" ht="16.25" customHeight="1">
      <c r="B13" s="112"/>
      <c r="C13" s="112"/>
      <c r="D13" s="112"/>
      <c r="E13" s="112"/>
      <c r="F13" s="112"/>
      <c r="G13" s="112"/>
      <c r="H13" s="112"/>
      <c r="I13" s="112"/>
      <c r="J13" s="112"/>
      <c r="K13" s="112"/>
      <c r="L13" s="112"/>
      <c r="M13" s="112"/>
      <c r="N13" s="112"/>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N13" s="138" t="str" cm="1">
        <f t="array" ref="AN13">IF($F$27="","",IFERROR(INDEX(#REF!,SMALL(IF(#REF!&lt;&gt;"",ROW(#REF!)-ROW(#REF!)+1,""),ROW(A3))),""))</f>
        <v/>
      </c>
      <c r="AO13" s="136" t="str">
        <f>IF(AN13="","",VLOOKUP($AN13,#REF!,2,0))</f>
        <v/>
      </c>
      <c r="AP13" s="136" t="str">
        <f>IF(AN13="","",VLOOKUP($AN13,#REF!,3,0))</f>
        <v/>
      </c>
      <c r="AQ13" s="136" t="str">
        <f>IF(AN13="","",VLOOKUP($AN13,#REF!,4,0))</f>
        <v/>
      </c>
      <c r="AR13" s="137" t="str">
        <f>IF(AN13="","",HYPERLINK(VLOOKUP($AN13,#REF!,7,0)))</f>
        <v/>
      </c>
      <c r="AS13" s="1" t="str">
        <f>IF(AN13="","",(VLOOKUP(AN13,#REF!,12,0)))</f>
        <v/>
      </c>
      <c r="AT13" s="1"/>
      <c r="AU13" s="1"/>
    </row>
    <row r="14" spans="2:47" ht="16.25" customHeight="1">
      <c r="B14" s="917" t="s">
        <v>251</v>
      </c>
      <c r="C14" s="917"/>
      <c r="D14" s="917"/>
      <c r="E14" s="917"/>
      <c r="F14" s="915">
        <f>+'Application Form'!AE4</f>
        <v>0</v>
      </c>
      <c r="G14" s="915"/>
      <c r="H14" s="9"/>
      <c r="I14" s="9"/>
      <c r="Q14" s="920" t="str">
        <f>'Application Form'!$J$26&amp;IF('Application Form'!$J$28&lt;&gt;""," "&amp;'Application Form'!$J$28,"")&amp;" "&amp;'Application Form'!$J$24</f>
        <v xml:space="preserve"> </v>
      </c>
      <c r="R14" s="920"/>
      <c r="S14" s="920"/>
      <c r="T14" s="920"/>
      <c r="U14" s="920"/>
      <c r="V14" s="920"/>
      <c r="W14" s="920"/>
      <c r="X14" s="920"/>
      <c r="Y14" s="920"/>
      <c r="Z14" s="920"/>
      <c r="AA14" s="920"/>
      <c r="AB14" s="920"/>
      <c r="AC14" s="920"/>
      <c r="AD14" s="920"/>
      <c r="AE14" s="920"/>
      <c r="AF14" s="920"/>
      <c r="AG14" s="920"/>
      <c r="AH14" s="920"/>
      <c r="AI14" s="920"/>
      <c r="AJ14" s="920"/>
      <c r="AK14" s="920"/>
      <c r="AN14" s="138" t="str" cm="1">
        <f t="array" ref="AN14">IF($F$27="","",IFERROR(INDEX(#REF!,SMALL(IF(#REF!&lt;&gt;"",ROW(#REF!)-ROW(#REF!)+1,""),ROW(A4))),""))</f>
        <v/>
      </c>
      <c r="AO14" s="136" t="str">
        <f>IF(AN14="","",VLOOKUP($AN14,#REF!,2,0))</f>
        <v/>
      </c>
      <c r="AP14" s="136" t="str">
        <f>IF(AN14="","",VLOOKUP($AN14,#REF!,3,0))</f>
        <v/>
      </c>
      <c r="AQ14" s="136" t="str">
        <f>IF(AN14="","",VLOOKUP($AN14,#REF!,4,0))</f>
        <v/>
      </c>
      <c r="AR14" s="137" t="str">
        <f>IF(AN14="","",HYPERLINK(VLOOKUP($AN14,#REF!,7,0)))</f>
        <v/>
      </c>
      <c r="AS14" s="1" t="str">
        <f>IF(AN14="","",(VLOOKUP(AN14,#REF!,12,0)))</f>
        <v/>
      </c>
      <c r="AT14" s="1"/>
      <c r="AU14" s="1"/>
    </row>
    <row r="15" spans="2:47" ht="16.25" customHeight="1" thickBot="1">
      <c r="B15" s="918"/>
      <c r="C15" s="918"/>
      <c r="D15" s="918"/>
      <c r="E15" s="918"/>
      <c r="F15" s="916"/>
      <c r="G15" s="916"/>
      <c r="H15" s="9"/>
      <c r="I15" s="9"/>
      <c r="J15" s="69" t="s">
        <v>200</v>
      </c>
      <c r="K15" s="36"/>
      <c r="L15" s="36"/>
      <c r="M15" s="36"/>
      <c r="N15" s="36"/>
      <c r="O15" s="36"/>
      <c r="P15" s="111"/>
      <c r="Q15" s="921"/>
      <c r="R15" s="921"/>
      <c r="S15" s="921"/>
      <c r="T15" s="921"/>
      <c r="U15" s="921"/>
      <c r="V15" s="921"/>
      <c r="W15" s="921"/>
      <c r="X15" s="921"/>
      <c r="Y15" s="921"/>
      <c r="Z15" s="921"/>
      <c r="AA15" s="921"/>
      <c r="AB15" s="921"/>
      <c r="AC15" s="921"/>
      <c r="AD15" s="921"/>
      <c r="AE15" s="921"/>
      <c r="AF15" s="921"/>
      <c r="AG15" s="921"/>
      <c r="AH15" s="921"/>
      <c r="AI15" s="921"/>
      <c r="AJ15" s="921"/>
      <c r="AK15" s="921"/>
      <c r="AN15" s="138" t="str" cm="1">
        <f t="array" ref="AN15">IF($F$27="","",IFERROR(INDEX(#REF!,SMALL(IF(#REF!&lt;&gt;"",ROW(#REF!)-ROW(#REF!)+1,""),ROW(A5))),""))</f>
        <v/>
      </c>
      <c r="AO15" s="136" t="str">
        <f>IF(AN15="","",VLOOKUP($AN15,#REF!,2,0))</f>
        <v/>
      </c>
      <c r="AP15" s="136" t="str">
        <f>IF(AN15="","",VLOOKUP($AN15,#REF!,3,0))</f>
        <v/>
      </c>
      <c r="AQ15" s="136" t="str">
        <f>IF(AN15="","",VLOOKUP($AN15,#REF!,4,0))</f>
        <v/>
      </c>
      <c r="AR15" s="137" t="str">
        <f>IF(AN15="","",HYPERLINK(VLOOKUP($AN15,#REF!,7,0)))</f>
        <v/>
      </c>
      <c r="AS15" s="1" t="str">
        <f>IF(AN15="","",(VLOOKUP(AN15,#REF!,12,0)))</f>
        <v/>
      </c>
      <c r="AT15" s="1"/>
      <c r="AU15" s="1"/>
    </row>
    <row r="16" spans="2:47" ht="16.25" customHeight="1">
      <c r="B16" s="125" t="s">
        <v>252</v>
      </c>
      <c r="C16" s="125"/>
      <c r="D16" s="20"/>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N16" s="138" t="str" cm="1">
        <f t="array" ref="AN16">IF($F$27="","",IFERROR(INDEX(#REF!,SMALL(IF(#REF!&lt;&gt;"",ROW(#REF!)-ROW(#REF!)+1,""),ROW(A6))),""))</f>
        <v/>
      </c>
      <c r="AO16" s="136" t="str">
        <f>IF(AN16="","",VLOOKUP($AN16,#REF!,2,0))</f>
        <v/>
      </c>
      <c r="AP16" s="136" t="str">
        <f>IF(AN16="","",VLOOKUP($AN16,#REF!,3,0))</f>
        <v/>
      </c>
      <c r="AQ16" s="136" t="str">
        <f>IF(AN16="","",VLOOKUP($AN16,#REF!,4,0))</f>
        <v/>
      </c>
      <c r="AR16" s="137" t="str">
        <f>IF(AN16="","",HYPERLINK(VLOOKUP($AN16,#REF!,7,0)))</f>
        <v/>
      </c>
      <c r="AS16" s="1" t="str">
        <f>IF(AN16="","",(VLOOKUP(AN16,#REF!,12,0)))</f>
        <v/>
      </c>
      <c r="AT16" s="1"/>
      <c r="AU16" s="1"/>
    </row>
    <row r="17" spans="2:52" ht="16.25" customHeight="1">
      <c r="B17" s="914" t="s">
        <v>253</v>
      </c>
      <c r="C17" s="914"/>
      <c r="D17" s="914"/>
      <c r="E17" s="914"/>
      <c r="F17" s="914"/>
      <c r="G17" s="914"/>
      <c r="H17" s="914"/>
      <c r="I17" s="914"/>
      <c r="J17" s="914"/>
      <c r="K17" s="914"/>
      <c r="L17" s="914"/>
      <c r="M17" s="914"/>
      <c r="N17" s="914"/>
      <c r="O17" s="914"/>
      <c r="P17" s="914"/>
      <c r="Q17" s="914"/>
      <c r="R17" s="914"/>
      <c r="S17" s="914"/>
      <c r="T17" s="914"/>
      <c r="U17" s="914"/>
      <c r="V17" s="914"/>
      <c r="W17" s="914"/>
      <c r="X17" s="914"/>
      <c r="Y17" s="914"/>
      <c r="Z17" s="914"/>
      <c r="AA17" s="914"/>
      <c r="AB17" s="914"/>
      <c r="AC17" s="914"/>
      <c r="AD17" s="914"/>
      <c r="AE17" s="914"/>
      <c r="AF17" s="914"/>
      <c r="AG17" s="914"/>
      <c r="AH17" s="914"/>
      <c r="AI17" s="914"/>
      <c r="AJ17" s="914"/>
      <c r="AK17" s="914"/>
      <c r="AN17" s="138" t="str" cm="1">
        <f t="array" ref="AN17">IF($F$27="","",IFERROR(INDEX(#REF!,SMALL(IF(#REF!&lt;&gt;"",ROW(#REF!)-ROW(#REF!)+1,""),ROW(A7))),""))</f>
        <v/>
      </c>
      <c r="AO17" s="136" t="str">
        <f>IF(AN17="","",VLOOKUP($AN17,#REF!,2,0))</f>
        <v/>
      </c>
      <c r="AP17" s="136" t="str">
        <f>IF(AN17="","",VLOOKUP($AN17,#REF!,3,0))</f>
        <v/>
      </c>
      <c r="AQ17" s="136" t="str">
        <f>IF(AN17="","",VLOOKUP($AN17,#REF!,4,0))</f>
        <v/>
      </c>
      <c r="AR17" s="137" t="str">
        <f>IF(AN17="","",HYPERLINK(VLOOKUP($AN17,#REF!,7,0)))</f>
        <v/>
      </c>
      <c r="AS17" s="1" t="str">
        <f>IF(AN17="","",(VLOOKUP(AN17,#REF!,12,0)))</f>
        <v/>
      </c>
      <c r="AT17" s="1"/>
      <c r="AU17" s="1"/>
    </row>
    <row r="18" spans="2:52" ht="16.25" customHeight="1">
      <c r="B18" s="919" t="s">
        <v>254</v>
      </c>
      <c r="C18" s="919"/>
      <c r="D18" s="919"/>
      <c r="E18" s="919"/>
      <c r="F18" s="919"/>
      <c r="G18" s="919"/>
      <c r="H18" s="919"/>
      <c r="I18" s="919"/>
      <c r="J18" s="919"/>
      <c r="K18" s="919"/>
      <c r="L18" s="919"/>
      <c r="M18" s="919"/>
      <c r="N18" s="919"/>
      <c r="O18" s="919"/>
      <c r="P18" s="919"/>
      <c r="Q18" s="919"/>
      <c r="R18" s="919"/>
      <c r="S18" s="919"/>
      <c r="T18" s="919"/>
      <c r="U18" s="919"/>
      <c r="V18" s="919"/>
      <c r="W18" s="919"/>
      <c r="X18" s="919"/>
      <c r="Y18" s="919"/>
      <c r="Z18" s="919"/>
      <c r="AA18" s="919"/>
      <c r="AB18" s="919"/>
      <c r="AC18" s="919"/>
      <c r="AD18" s="919"/>
      <c r="AE18" s="919"/>
      <c r="AF18" s="919"/>
      <c r="AG18" s="919"/>
      <c r="AH18" s="919"/>
      <c r="AI18" s="919"/>
      <c r="AJ18" s="919"/>
      <c r="AK18" s="919"/>
      <c r="AN18" s="138" t="str" cm="1">
        <f t="array" ref="AN18">IF($F$27="","",IFERROR(INDEX(#REF!,SMALL(IF(#REF!&lt;&gt;"",ROW(#REF!)-ROW(#REF!)+1,""),ROW(A8))),""))</f>
        <v/>
      </c>
      <c r="AO18" s="136" t="str">
        <f>IF(AN18="","",VLOOKUP($AN18,#REF!,2,0))</f>
        <v/>
      </c>
      <c r="AP18" s="136" t="str">
        <f>IF(AN18="","",VLOOKUP($AN18,#REF!,3,0))</f>
        <v/>
      </c>
      <c r="AQ18" s="136" t="str">
        <f>IF(AN18="","",VLOOKUP($AN18,#REF!,4,0))</f>
        <v/>
      </c>
      <c r="AR18" s="137" t="str">
        <f>IF(AN18="","",HYPERLINK(VLOOKUP($AN18,#REF!,7,0)))</f>
        <v/>
      </c>
      <c r="AS18" s="1" t="str">
        <f>IF(AN18="","",(VLOOKUP(AN18,#REF!,12,0)))</f>
        <v/>
      </c>
      <c r="AT18" s="1"/>
      <c r="AU18" s="1"/>
      <c r="AZ18" s="20"/>
    </row>
    <row r="19" spans="2:52" ht="16.25" customHeight="1">
      <c r="B19" s="83" t="s">
        <v>255</v>
      </c>
      <c r="C19" s="70"/>
      <c r="F19" s="6"/>
      <c r="AL19" s="39"/>
      <c r="AM19" s="39"/>
      <c r="AN19" s="138" t="str" cm="1">
        <f t="array" ref="AN19">IF($F$27="","",IFERROR(INDEX(#REF!,SMALL(IF(#REF!&lt;&gt;"",ROW(#REF!)-ROW(#REF!)+1,""),ROW(A9))),""))</f>
        <v/>
      </c>
      <c r="AO19" s="136" t="str">
        <f>IF(AN19="","",VLOOKUP($AN19,#REF!,2,0))</f>
        <v/>
      </c>
      <c r="AP19" s="136" t="str">
        <f>IF(AN19="","",VLOOKUP($AN19,#REF!,3,0))</f>
        <v/>
      </c>
      <c r="AQ19" s="136" t="str">
        <f>IF(AN19="","",VLOOKUP($AN19,#REF!,4,0))</f>
        <v/>
      </c>
      <c r="AR19" s="137" t="str">
        <f>IF(AN19="","",HYPERLINK(VLOOKUP($AN19,#REF!,7,0)))</f>
        <v/>
      </c>
      <c r="AS19" s="1" t="str">
        <f>IF(AN19="","",(VLOOKUP(AN19,#REF!,12,0)))</f>
        <v/>
      </c>
      <c r="AT19" s="1"/>
      <c r="AU19" s="1"/>
    </row>
    <row r="20" spans="2:52" ht="16.25" customHeight="1" thickBot="1">
      <c r="B20" s="83"/>
      <c r="C20" s="70"/>
      <c r="F20" s="6"/>
      <c r="AL20" s="39"/>
      <c r="AM20" s="39"/>
      <c r="AN20" s="138" t="str" cm="1">
        <f t="array" ref="AN20">IF($F$27="","",IFERROR(INDEX(#REF!,SMALL(IF(#REF!&lt;&gt;"",ROW(#REF!)-ROW(#REF!)+1,""),ROW(A10))),""))</f>
        <v/>
      </c>
      <c r="AO20" s="136" t="str">
        <f>IF(AN20="","",VLOOKUP($AN20,#REF!,2,0))</f>
        <v/>
      </c>
      <c r="AP20" s="136" t="str">
        <f>IF(AN20="","",VLOOKUP($AN20,#REF!,3,0))</f>
        <v/>
      </c>
      <c r="AQ20" s="136" t="str">
        <f>IF(AN20="","",VLOOKUP($AN20,#REF!,4,0))</f>
        <v/>
      </c>
      <c r="AR20" s="137" t="str">
        <f>IF(AN20="","",HYPERLINK(VLOOKUP($AN20,#REF!,7,0)))</f>
        <v/>
      </c>
      <c r="AS20" s="1" t="str">
        <f>IF(AN20="","",(VLOOKUP(AN20,#REF!,12,0)))</f>
        <v/>
      </c>
      <c r="AT20" s="1"/>
      <c r="AU20" s="1"/>
    </row>
    <row r="21" spans="2:52" ht="18" customHeight="1">
      <c r="B21" s="922" t="s">
        <v>256</v>
      </c>
      <c r="C21" s="923"/>
      <c r="D21" s="923"/>
      <c r="E21" s="924"/>
      <c r="F21" s="931"/>
      <c r="G21" s="932"/>
      <c r="H21" s="932"/>
      <c r="I21" s="932"/>
      <c r="J21" s="932"/>
      <c r="K21" s="932"/>
      <c r="L21" s="932"/>
      <c r="M21" s="932"/>
      <c r="N21" s="932"/>
      <c r="O21" s="932"/>
      <c r="P21" s="932"/>
      <c r="Q21" s="932"/>
      <c r="R21" s="932"/>
      <c r="S21" s="932"/>
      <c r="T21" s="932"/>
      <c r="U21" s="932"/>
      <c r="V21" s="932"/>
      <c r="W21" s="932"/>
      <c r="X21" s="932"/>
      <c r="Y21" s="932"/>
      <c r="Z21" s="932"/>
      <c r="AA21" s="932"/>
      <c r="AB21" s="932"/>
      <c r="AC21" s="932"/>
      <c r="AD21" s="932"/>
      <c r="AE21" s="932"/>
      <c r="AF21" s="932"/>
      <c r="AG21" s="932"/>
      <c r="AH21" s="932"/>
      <c r="AI21" s="932"/>
      <c r="AJ21" s="932"/>
      <c r="AK21" s="933"/>
      <c r="AL21" s="39"/>
      <c r="AM21" s="39"/>
      <c r="AN21" s="138" t="str" cm="1">
        <f t="array" ref="AN21">IF($F$27="","",IFERROR(INDEX(#REF!,SMALL(IF(#REF!&lt;&gt;"",ROW(#REF!)-ROW(#REF!)+1,""),ROW(A11))),""))</f>
        <v/>
      </c>
      <c r="AO21" s="136" t="str">
        <f>IF(AN21="","",VLOOKUP($AN21,#REF!,2,0))</f>
        <v/>
      </c>
      <c r="AP21" s="136" t="str">
        <f>IF(AN21="","",VLOOKUP($AN21,#REF!,3,0))</f>
        <v/>
      </c>
      <c r="AQ21" s="136" t="str">
        <f>IF(AN21="","",VLOOKUP($AN21,#REF!,4,0))</f>
        <v/>
      </c>
      <c r="AR21" s="137" t="str">
        <f>IF(AN21="","",HYPERLINK(VLOOKUP($AN21,#REF!,7,0)))</f>
        <v/>
      </c>
      <c r="AS21" s="1" t="str">
        <f>IF(AN21="","",(VLOOKUP(AN21,#REF!,12,0)))</f>
        <v/>
      </c>
      <c r="AT21" s="1"/>
      <c r="AU21" s="1"/>
    </row>
    <row r="22" spans="2:52" s="77" customFormat="1" ht="18" customHeight="1">
      <c r="B22" s="925"/>
      <c r="C22" s="926"/>
      <c r="D22" s="926"/>
      <c r="E22" s="927"/>
      <c r="F22" s="934"/>
      <c r="G22" s="935"/>
      <c r="H22" s="935"/>
      <c r="I22" s="935"/>
      <c r="J22" s="935"/>
      <c r="K22" s="935"/>
      <c r="L22" s="935"/>
      <c r="M22" s="935"/>
      <c r="N22" s="935"/>
      <c r="O22" s="935"/>
      <c r="P22" s="935"/>
      <c r="Q22" s="935"/>
      <c r="R22" s="935"/>
      <c r="S22" s="935"/>
      <c r="T22" s="935"/>
      <c r="U22" s="935"/>
      <c r="V22" s="935"/>
      <c r="W22" s="935"/>
      <c r="X22" s="935"/>
      <c r="Y22" s="935"/>
      <c r="Z22" s="935"/>
      <c r="AA22" s="935"/>
      <c r="AB22" s="935"/>
      <c r="AC22" s="935"/>
      <c r="AD22" s="935"/>
      <c r="AE22" s="935"/>
      <c r="AF22" s="935"/>
      <c r="AG22" s="935"/>
      <c r="AH22" s="935"/>
      <c r="AI22" s="935"/>
      <c r="AJ22" s="935"/>
      <c r="AK22" s="936"/>
      <c r="AN22" s="138" t="str" cm="1">
        <f t="array" ref="AN22">IF($F$27="","",IFERROR(INDEX(#REF!,SMALL(IF(#REF!&lt;&gt;"",ROW(#REF!)-ROW(#REF!)+1,""),ROW(A12))),""))</f>
        <v/>
      </c>
      <c r="AO22" s="136" t="str">
        <f>IF(AN22="","",VLOOKUP($AN22,#REF!,2,0))</f>
        <v/>
      </c>
      <c r="AP22" s="136" t="str">
        <f>IF(AN22="","",VLOOKUP($AN22,#REF!,3,0))</f>
        <v/>
      </c>
      <c r="AQ22" s="136" t="str">
        <f>IF(AN22="","",VLOOKUP($AN22,#REF!,4,0))</f>
        <v/>
      </c>
      <c r="AR22" s="137" t="str">
        <f>IF(AN22="","",HYPERLINK(VLOOKUP($AN22,#REF!,7,0)))</f>
        <v/>
      </c>
      <c r="AS22" s="1" t="str">
        <f>IF(AN22="","",(VLOOKUP(AN22,#REF!,12,0)))</f>
        <v/>
      </c>
      <c r="AT22" s="1"/>
      <c r="AU22" s="1"/>
      <c r="AV22" s="6"/>
    </row>
    <row r="23" spans="2:52" s="77" customFormat="1" ht="18" customHeight="1" thickBot="1">
      <c r="B23" s="928"/>
      <c r="C23" s="929"/>
      <c r="D23" s="929"/>
      <c r="E23" s="930"/>
      <c r="F23" s="937"/>
      <c r="G23" s="938"/>
      <c r="H23" s="938"/>
      <c r="I23" s="938"/>
      <c r="J23" s="938"/>
      <c r="K23" s="938"/>
      <c r="L23" s="938"/>
      <c r="M23" s="938"/>
      <c r="N23" s="938"/>
      <c r="O23" s="938"/>
      <c r="P23" s="938"/>
      <c r="Q23" s="938"/>
      <c r="R23" s="938"/>
      <c r="S23" s="938"/>
      <c r="T23" s="938"/>
      <c r="U23" s="938"/>
      <c r="V23" s="938"/>
      <c r="W23" s="938"/>
      <c r="X23" s="938"/>
      <c r="Y23" s="938"/>
      <c r="Z23" s="938"/>
      <c r="AA23" s="938"/>
      <c r="AB23" s="938"/>
      <c r="AC23" s="938"/>
      <c r="AD23" s="938"/>
      <c r="AE23" s="938"/>
      <c r="AF23" s="938"/>
      <c r="AG23" s="938"/>
      <c r="AH23" s="938"/>
      <c r="AI23" s="938"/>
      <c r="AJ23" s="938"/>
      <c r="AK23" s="939"/>
      <c r="AN23" s="138" t="str" cm="1">
        <f t="array" ref="AN23">IF($F$27="","",IFERROR(INDEX(#REF!,SMALL(IF(#REF!&lt;&gt;"",ROW(#REF!)-ROW(#REF!)+1,""),ROW(A13))),""))</f>
        <v/>
      </c>
      <c r="AO23" s="136" t="str">
        <f>IF(AN23="","",VLOOKUP($AN23,#REF!,2,0))</f>
        <v/>
      </c>
      <c r="AP23" s="136" t="str">
        <f>IF(AN23="","",VLOOKUP($AN23,#REF!,3,0))</f>
        <v/>
      </c>
      <c r="AQ23" s="136" t="str">
        <f>IF(AN23="","",VLOOKUP($AN23,#REF!,4,0))</f>
        <v/>
      </c>
      <c r="AR23" s="137" t="str">
        <f>IF(AN23="","",HYPERLINK(VLOOKUP($AN23,#REF!,7,0)))</f>
        <v/>
      </c>
      <c r="AS23" s="1" t="str">
        <f>IF(AN23="","",(VLOOKUP(AN23,#REF!,12,0)))</f>
        <v/>
      </c>
      <c r="AT23" s="1"/>
      <c r="AU23" s="1"/>
      <c r="AV23" s="6"/>
    </row>
    <row r="24" spans="2:52" ht="16.25" customHeight="1">
      <c r="B24" s="83"/>
      <c r="C24" s="70"/>
      <c r="F24" s="6"/>
      <c r="AL24" s="39"/>
      <c r="AM24" s="39"/>
      <c r="AN24" s="138" t="str" cm="1">
        <f t="array" ref="AN24">IF($F$27="","",IFERROR(INDEX(#REF!,SMALL(IF(#REF!&lt;&gt;"",ROW(#REF!)-ROW(#REF!)+1,""),ROW(A14))),""))</f>
        <v/>
      </c>
      <c r="AO24" s="136" t="str">
        <f>IF(AN24="","",VLOOKUP($AN24,#REF!,2,0))</f>
        <v/>
      </c>
      <c r="AP24" s="136" t="str">
        <f>IF(AN24="","",VLOOKUP($AN24,#REF!,3,0))</f>
        <v/>
      </c>
      <c r="AQ24" s="136" t="str">
        <f>IF(AN24="","",VLOOKUP($AN24,#REF!,4,0))</f>
        <v/>
      </c>
      <c r="AR24" s="137" t="str">
        <f>IF(AN24="","",HYPERLINK(VLOOKUP($AN24,#REF!,7,0)))</f>
        <v/>
      </c>
      <c r="AS24" s="1" t="str">
        <f>IF(AN24="","",(VLOOKUP(AN24,#REF!,12,0)))</f>
        <v/>
      </c>
      <c r="AT24" s="1"/>
      <c r="AU24" s="1"/>
    </row>
    <row r="25" spans="2:52" ht="16.25" customHeight="1">
      <c r="B25" s="907" t="s">
        <v>257</v>
      </c>
      <c r="C25" s="907"/>
      <c r="D25" s="907"/>
      <c r="E25" s="907"/>
      <c r="F25" s="907"/>
      <c r="G25" s="909"/>
      <c r="H25" s="909"/>
      <c r="I25" s="909"/>
      <c r="J25" s="911" t="str">
        <f>IF($F$27="","",VLOOKUP($F$27,#REF!,9,0))</f>
        <v/>
      </c>
      <c r="K25" s="911"/>
      <c r="L25" s="911"/>
      <c r="M25" s="911"/>
      <c r="N25" s="911"/>
      <c r="O25" s="911"/>
      <c r="P25" s="911"/>
      <c r="Q25" s="911"/>
      <c r="R25" s="911"/>
      <c r="S25" s="911"/>
      <c r="T25" s="911"/>
      <c r="U25" s="911"/>
      <c r="V25" s="911"/>
      <c r="W25" s="911"/>
      <c r="X25" s="911"/>
      <c r="Y25" s="911"/>
      <c r="Z25" s="911"/>
      <c r="AA25" s="911"/>
      <c r="AB25" s="911"/>
      <c r="AC25" s="911"/>
      <c r="AD25" s="911"/>
      <c r="AE25" s="911"/>
      <c r="AF25" s="911"/>
      <c r="AG25" s="911"/>
      <c r="AH25" s="911"/>
      <c r="AI25" s="911"/>
      <c r="AJ25" s="911"/>
      <c r="AK25" s="911"/>
      <c r="AL25" s="39"/>
      <c r="AM25" s="39"/>
      <c r="AN25" s="138" t="str" cm="1">
        <f t="array" ref="AN25">IF($F$27="","",IFERROR(INDEX(#REF!,SMALL(IF(#REF!&lt;&gt;"",ROW(#REF!)-ROW(#REF!)+1,""),ROW(A15))),""))</f>
        <v/>
      </c>
      <c r="AO25" s="136" t="str">
        <f>IF(AN25="","",VLOOKUP($AN25,#REF!,2,0))</f>
        <v/>
      </c>
      <c r="AP25" s="136" t="str">
        <f>IF(AN25="","",VLOOKUP($AN25,#REF!,3,0))</f>
        <v/>
      </c>
      <c r="AQ25" s="136" t="str">
        <f>IF(AN25="","",VLOOKUP($AN25,#REF!,4,0))</f>
        <v/>
      </c>
      <c r="AR25" s="137" t="str">
        <f>IF(AN25="","",HYPERLINK(VLOOKUP($AN25,#REF!,7,0)))</f>
        <v/>
      </c>
      <c r="AS25" s="1" t="str">
        <f>IF(AN25="","",(VLOOKUP(AN25,#REF!,12,0)))</f>
        <v/>
      </c>
      <c r="AT25" s="1"/>
      <c r="AU25" s="1"/>
    </row>
    <row r="26" spans="2:52" ht="16.25" customHeight="1" thickBot="1">
      <c r="B26" s="908"/>
      <c r="C26" s="908"/>
      <c r="D26" s="908"/>
      <c r="E26" s="908"/>
      <c r="F26" s="908"/>
      <c r="G26" s="910"/>
      <c r="H26" s="910"/>
      <c r="I26" s="910"/>
      <c r="J26" s="912"/>
      <c r="K26" s="912"/>
      <c r="L26" s="912"/>
      <c r="M26" s="912"/>
      <c r="N26" s="912"/>
      <c r="O26" s="912"/>
      <c r="P26" s="912"/>
      <c r="Q26" s="912"/>
      <c r="R26" s="912"/>
      <c r="S26" s="912"/>
      <c r="T26" s="912"/>
      <c r="U26" s="912"/>
      <c r="V26" s="912"/>
      <c r="W26" s="912"/>
      <c r="X26" s="912"/>
      <c r="Y26" s="912"/>
      <c r="Z26" s="912"/>
      <c r="AA26" s="912"/>
      <c r="AB26" s="912"/>
      <c r="AC26" s="912"/>
      <c r="AD26" s="912"/>
      <c r="AE26" s="912"/>
      <c r="AF26" s="912"/>
      <c r="AG26" s="912"/>
      <c r="AH26" s="912"/>
      <c r="AI26" s="912"/>
      <c r="AJ26" s="912"/>
      <c r="AK26" s="912"/>
      <c r="AL26" s="39"/>
      <c r="AM26" s="39"/>
      <c r="AN26" s="138" t="str" cm="1">
        <f t="array" ref="AN26">IF($F$27="","",IFERROR(INDEX(#REF!,SMALL(IF(#REF!&lt;&gt;"",ROW(#REF!)-ROW(#REF!)+1,""),ROW(A16))),""))</f>
        <v/>
      </c>
      <c r="AO26" s="136" t="str">
        <f>IF(AN26="","",VLOOKUP($AN26,#REF!,2,0))</f>
        <v/>
      </c>
      <c r="AP26" s="136" t="str">
        <f>IF(AN26="","",VLOOKUP($AN26,#REF!,3,0))</f>
        <v/>
      </c>
      <c r="AQ26" s="136" t="str">
        <f>IF(AN26="","",VLOOKUP($AN26,#REF!,4,0))</f>
        <v/>
      </c>
      <c r="AR26" s="137" t="str">
        <f>IF(AN26="","",HYPERLINK(VLOOKUP($AN26,#REF!,7,0)))</f>
        <v/>
      </c>
      <c r="AS26" s="1" t="str">
        <f>IF(AN26="","",(VLOOKUP(AN26,#REF!,12,0)))</f>
        <v/>
      </c>
      <c r="AT26" s="1"/>
      <c r="AU26" s="1"/>
    </row>
    <row r="27" spans="2:52" s="77" customFormat="1" ht="16.25" customHeight="1">
      <c r="B27" s="883" t="s">
        <v>258</v>
      </c>
      <c r="C27" s="884"/>
      <c r="D27" s="884"/>
      <c r="E27" s="884"/>
      <c r="F27" s="899"/>
      <c r="G27" s="875" t="str">
        <f>IF($F$27="","",VLOOKUP($F$27,#REF!,2,0))</f>
        <v/>
      </c>
      <c r="H27" s="875"/>
      <c r="I27" s="875"/>
      <c r="J27" s="875"/>
      <c r="K27" s="875"/>
      <c r="L27" s="875"/>
      <c r="M27" s="875"/>
      <c r="N27" s="875"/>
      <c r="O27" s="875"/>
      <c r="P27" s="837" t="str">
        <f>IF($F$27="","",VLOOKUP($F$27,#REF!,3,0))</f>
        <v/>
      </c>
      <c r="Q27" s="837"/>
      <c r="R27" s="837"/>
      <c r="S27" s="837"/>
      <c r="T27" s="837"/>
      <c r="U27" s="837"/>
      <c r="V27" s="837"/>
      <c r="W27" s="837"/>
      <c r="X27" s="837"/>
      <c r="Y27" s="837"/>
      <c r="Z27" s="837"/>
      <c r="AA27" s="837"/>
      <c r="AB27" s="837"/>
      <c r="AC27" s="837"/>
      <c r="AD27" s="837"/>
      <c r="AE27" s="837"/>
      <c r="AF27" s="837"/>
      <c r="AG27" s="837"/>
      <c r="AH27" s="837"/>
      <c r="AI27" s="837"/>
      <c r="AJ27" s="837"/>
      <c r="AK27" s="838"/>
      <c r="AN27" s="138" t="str" cm="1">
        <f t="array" ref="AN27">IF($F$27="","",IFERROR(INDEX(#REF!,SMALL(IF(#REF!&lt;&gt;"",ROW(#REF!)-ROW(#REF!)+1,""),ROW(A17))),""))</f>
        <v/>
      </c>
      <c r="AO27" s="136" t="str">
        <f>IF(AN27="","",VLOOKUP($AN27,#REF!,2,0))</f>
        <v/>
      </c>
      <c r="AP27" s="136" t="str">
        <f>IF(AN27="","",VLOOKUP($AN27,#REF!,3,0))</f>
        <v/>
      </c>
      <c r="AQ27" s="136" t="str">
        <f>IF(AN27="","",VLOOKUP($AN27,#REF!,4,0))</f>
        <v/>
      </c>
      <c r="AR27" s="137" t="str">
        <f>IF(AN27="","",HYPERLINK(VLOOKUP($AN27,#REF!,7,0)))</f>
        <v/>
      </c>
      <c r="AS27" s="1" t="str">
        <f>IF(AN27="","",(VLOOKUP(AN27,#REF!,12,0)))</f>
        <v/>
      </c>
      <c r="AT27" s="1"/>
      <c r="AU27" s="1"/>
      <c r="AV27" s="6"/>
    </row>
    <row r="28" spans="2:52" s="77" customFormat="1" ht="16.25" customHeight="1">
      <c r="B28" s="885"/>
      <c r="C28" s="886"/>
      <c r="D28" s="886"/>
      <c r="E28" s="886"/>
      <c r="F28" s="900"/>
      <c r="G28" s="876"/>
      <c r="H28" s="876"/>
      <c r="I28" s="876"/>
      <c r="J28" s="876"/>
      <c r="K28" s="876"/>
      <c r="L28" s="876"/>
      <c r="M28" s="876"/>
      <c r="N28" s="876"/>
      <c r="O28" s="876"/>
      <c r="P28" s="839"/>
      <c r="Q28" s="839"/>
      <c r="R28" s="839"/>
      <c r="S28" s="839"/>
      <c r="T28" s="839"/>
      <c r="U28" s="839"/>
      <c r="V28" s="839"/>
      <c r="W28" s="839"/>
      <c r="X28" s="839"/>
      <c r="Y28" s="839"/>
      <c r="Z28" s="839"/>
      <c r="AA28" s="839"/>
      <c r="AB28" s="839"/>
      <c r="AC28" s="839"/>
      <c r="AD28" s="839"/>
      <c r="AE28" s="839"/>
      <c r="AF28" s="839"/>
      <c r="AG28" s="839"/>
      <c r="AH28" s="839"/>
      <c r="AI28" s="839"/>
      <c r="AJ28" s="839"/>
      <c r="AK28" s="840"/>
      <c r="AN28" s="138" t="str" cm="1">
        <f t="array" ref="AN28">IF($F$27="","",IFERROR(INDEX(#REF!,SMALL(IF(#REF!&lt;&gt;"",ROW(#REF!)-ROW(#REF!)+1,""),ROW(A18))),""))</f>
        <v/>
      </c>
      <c r="AO28" s="136" t="str">
        <f>IF(AN28="","",VLOOKUP($AN28,#REF!,2,0))</f>
        <v/>
      </c>
      <c r="AP28" s="136" t="str">
        <f>IF(AN28="","",VLOOKUP($AN28,#REF!,3,0))</f>
        <v/>
      </c>
      <c r="AQ28" s="136" t="str">
        <f>IF(AN28="","",VLOOKUP($AN28,#REF!,4,0))</f>
        <v/>
      </c>
      <c r="AR28" s="137" t="str">
        <f>IF(AN28="","",HYPERLINK(VLOOKUP($AN28,#REF!,7,0)))</f>
        <v/>
      </c>
      <c r="AS28" s="1" t="str">
        <f>IF(AN28="","",(VLOOKUP(AN28,#REF!,12,0)))</f>
        <v/>
      </c>
      <c r="AT28" s="1"/>
      <c r="AU28" s="1"/>
      <c r="AV28" s="6"/>
    </row>
    <row r="29" spans="2:52" s="77" customFormat="1" ht="16.25" customHeight="1" thickBot="1">
      <c r="B29" s="887"/>
      <c r="C29" s="888"/>
      <c r="D29" s="888"/>
      <c r="E29" s="888"/>
      <c r="F29" s="960"/>
      <c r="G29" s="877"/>
      <c r="H29" s="877"/>
      <c r="I29" s="877"/>
      <c r="J29" s="877"/>
      <c r="K29" s="877"/>
      <c r="L29" s="877"/>
      <c r="M29" s="877"/>
      <c r="N29" s="877"/>
      <c r="O29" s="877"/>
      <c r="P29" s="841"/>
      <c r="Q29" s="841"/>
      <c r="R29" s="841"/>
      <c r="S29" s="841"/>
      <c r="T29" s="841"/>
      <c r="U29" s="841"/>
      <c r="V29" s="841"/>
      <c r="W29" s="841"/>
      <c r="X29" s="841"/>
      <c r="Y29" s="841"/>
      <c r="Z29" s="841"/>
      <c r="AA29" s="841"/>
      <c r="AB29" s="841"/>
      <c r="AC29" s="841"/>
      <c r="AD29" s="841"/>
      <c r="AE29" s="841"/>
      <c r="AF29" s="841"/>
      <c r="AG29" s="841"/>
      <c r="AH29" s="841"/>
      <c r="AI29" s="841"/>
      <c r="AJ29" s="841"/>
      <c r="AK29" s="842"/>
      <c r="AN29" s="138" t="str" cm="1">
        <f t="array" ref="AN29">IF($F$27="","",IFERROR(INDEX(#REF!,SMALL(IF(#REF!&lt;&gt;"",ROW(#REF!)-ROW(#REF!)+1,""),ROW(A19))),""))</f>
        <v/>
      </c>
      <c r="AO29" s="136" t="str">
        <f>IF(AN29="","",VLOOKUP($AN29,#REF!,2,0))</f>
        <v/>
      </c>
      <c r="AP29" s="136" t="str">
        <f>IF(AN29="","",VLOOKUP($AN29,#REF!,3,0))</f>
        <v/>
      </c>
      <c r="AQ29" s="136" t="str">
        <f>IF(AN29="","",VLOOKUP($AN29,#REF!,4,0))</f>
        <v/>
      </c>
      <c r="AR29" s="137" t="str">
        <f>IF(AN29="","",HYPERLINK(VLOOKUP($AN29,#REF!,7,0)))</f>
        <v/>
      </c>
      <c r="AS29" s="1" t="str">
        <f>IF(AN29="","",(VLOOKUP(AN29,#REF!,12,0)))</f>
        <v/>
      </c>
      <c r="AT29" s="1"/>
      <c r="AU29" s="1"/>
      <c r="AV29" s="6"/>
    </row>
    <row r="30" spans="2:52" ht="18" customHeight="1">
      <c r="B30" s="79"/>
      <c r="C30" s="71"/>
      <c r="D30" s="71"/>
      <c r="E30" s="71"/>
      <c r="F30" s="39"/>
      <c r="G30" s="71"/>
      <c r="H30" s="71"/>
      <c r="I30" s="71"/>
      <c r="J30" s="71"/>
      <c r="K30" s="71"/>
      <c r="L30" s="71"/>
      <c r="M30" s="71"/>
      <c r="N30" s="71"/>
      <c r="O30" s="71"/>
      <c r="P30" s="71"/>
      <c r="Q30" s="71"/>
      <c r="R30" s="71"/>
      <c r="S30" s="71"/>
      <c r="T30" s="71"/>
      <c r="U30" s="71"/>
      <c r="V30" s="71"/>
      <c r="W30" s="71"/>
      <c r="X30" s="71"/>
      <c r="Y30" s="71"/>
      <c r="Z30" s="71"/>
      <c r="AA30" s="71"/>
      <c r="AB30" s="71"/>
      <c r="AC30" s="71"/>
      <c r="AD30" s="71"/>
      <c r="AE30" s="71"/>
      <c r="AF30" s="71"/>
      <c r="AG30" s="71"/>
      <c r="AH30" s="71"/>
      <c r="AI30" s="71"/>
      <c r="AJ30" s="71"/>
      <c r="AK30" s="71"/>
      <c r="AN30" s="138" t="str" cm="1">
        <f t="array" ref="AN30">IF($F$27="","",IFERROR(INDEX(#REF!,SMALL(IF(#REF!&lt;&gt;"",ROW(#REF!)-ROW(#REF!)+1,""),ROW(A20))),""))</f>
        <v/>
      </c>
      <c r="AO30" s="136" t="str">
        <f>IF(AN30="","",VLOOKUP($AN30,#REF!,2,0))</f>
        <v/>
      </c>
      <c r="AP30" s="136" t="str">
        <f>IF(AN30="","",VLOOKUP($AN30,#REF!,3,0))</f>
        <v/>
      </c>
      <c r="AQ30" s="136" t="str">
        <f>IF(AN30="","",VLOOKUP($AN30,#REF!,4,0))</f>
        <v/>
      </c>
      <c r="AR30" s="137" t="str">
        <f>IF(AN30="","",HYPERLINK(VLOOKUP($AN30,#REF!,7,0)))</f>
        <v/>
      </c>
      <c r="AS30" s="1" t="str">
        <f>IF(AN30="","",(VLOOKUP(AN30,#REF!,12,0)))</f>
        <v/>
      </c>
      <c r="AT30" s="1"/>
      <c r="AU30" s="1"/>
    </row>
    <row r="31" spans="2:52" ht="18" customHeight="1">
      <c r="B31" s="144" t="s">
        <v>259</v>
      </c>
      <c r="C31" s="71"/>
      <c r="D31" s="71"/>
      <c r="E31" s="71"/>
      <c r="F31" s="39"/>
      <c r="G31" s="71"/>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N31" s="138" t="str" cm="1">
        <f t="array" ref="AN31">IF($F$27="","",IFERROR(INDEX(#REF!,SMALL(IF(#REF!&lt;&gt;"",ROW(#REF!)-ROW(#REF!)+1,""),ROW(A21))),""))</f>
        <v/>
      </c>
      <c r="AO31" s="136" t="str">
        <f>IF(AN31="","",VLOOKUP($AN31,#REF!,2,0))</f>
        <v/>
      </c>
      <c r="AP31" s="136" t="str">
        <f>IF(AN31="","",VLOOKUP($AN31,#REF!,3,0))</f>
        <v/>
      </c>
      <c r="AQ31" s="136" t="str">
        <f>IF(AN31="","",VLOOKUP($AN31,#REF!,4,0))</f>
        <v/>
      </c>
      <c r="AR31" s="137" t="str">
        <f>IF(AN31="","",HYPERLINK(VLOOKUP($AN31,#REF!,7,0)))</f>
        <v/>
      </c>
      <c r="AS31" s="1" t="str">
        <f>IF(AN31="","",(VLOOKUP(AN31,#REF!,12,0)))</f>
        <v/>
      </c>
      <c r="AT31" s="1"/>
      <c r="AU31" s="1"/>
    </row>
    <row r="32" spans="2:52" ht="18" customHeight="1">
      <c r="B32" s="145" t="s">
        <v>260</v>
      </c>
      <c r="C32" s="71"/>
      <c r="D32" s="71"/>
      <c r="E32" s="71"/>
      <c r="F32" s="39"/>
      <c r="G32" s="71"/>
      <c r="H32" s="71"/>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N32" s="138" t="str" cm="1">
        <f t="array" ref="AN32">IF($F$27="","",IFERROR(INDEX(#REF!,SMALL(IF(#REF!&lt;&gt;"",ROW(#REF!)-ROW(#REF!)+1,""),ROW(A22))),""))</f>
        <v/>
      </c>
      <c r="AO32" s="136" t="str">
        <f>IF(AN32="","",VLOOKUP($AN32,#REF!,2,0))</f>
        <v/>
      </c>
      <c r="AP32" s="136" t="str">
        <f>IF(AN32="","",VLOOKUP($AN32,#REF!,3,0))</f>
        <v/>
      </c>
      <c r="AQ32" s="136" t="str">
        <f>IF(AN32="","",VLOOKUP($AN32,#REF!,4,0))</f>
        <v/>
      </c>
      <c r="AR32" s="137" t="str">
        <f>IF(AN32="","",HYPERLINK(VLOOKUP($AN32,#REF!,7,0)))</f>
        <v/>
      </c>
      <c r="AS32" s="1" t="str">
        <f>IF(AN32="","",(VLOOKUP(AN32,#REF!,12,0)))</f>
        <v/>
      </c>
      <c r="AT32" s="1"/>
      <c r="AU32" s="1"/>
    </row>
    <row r="33" spans="2:153" ht="18" customHeight="1">
      <c r="B33" s="146" t="s">
        <v>261</v>
      </c>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N33" s="138" t="str" cm="1">
        <f t="array" ref="AN33">IF($F$27="","",IFERROR(INDEX(#REF!,SMALL(IF(#REF!&lt;&gt;"",ROW(#REF!)-ROW(#REF!)+1,""),ROW(A23))),""))</f>
        <v/>
      </c>
      <c r="AO33" s="136" t="str">
        <f>IF(AN33="","",VLOOKUP($AN33,#REF!,2,0))</f>
        <v/>
      </c>
      <c r="AP33" s="136" t="str">
        <f>IF(AN33="","",VLOOKUP($AN33,#REF!,3,0))</f>
        <v/>
      </c>
      <c r="AQ33" s="136" t="str">
        <f>IF(AN33="","",VLOOKUP($AN33,#REF!,4,0))</f>
        <v/>
      </c>
      <c r="AR33" s="137" t="str">
        <f>IF(AN33="","",HYPERLINK(VLOOKUP($AN33,#REF!,7,0)))</f>
        <v/>
      </c>
      <c r="AS33" s="1" t="str">
        <f>IF(AN33="","",(VLOOKUP(AN33,#REF!,12,0)))</f>
        <v/>
      </c>
      <c r="AT33" s="1"/>
      <c r="AU33" s="1"/>
    </row>
    <row r="34" spans="2:153" ht="16" customHeight="1">
      <c r="B34" s="260" t="s">
        <v>262</v>
      </c>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260"/>
      <c r="AN34" s="138" t="str" cm="1">
        <f t="array" ref="AN34">IF($F$27="","",IFERROR(INDEX(#REF!,SMALL(IF(#REF!&lt;&gt;"",ROW(#REF!)-ROW(#REF!)+1,""),ROW(A24))),""))</f>
        <v/>
      </c>
      <c r="AO34" s="136" t="str">
        <f>IF(AN34="","",VLOOKUP($AN34,#REF!,2,0))</f>
        <v/>
      </c>
      <c r="AP34" s="136" t="str">
        <f>IF(AN34="","",VLOOKUP($AN34,#REF!,3,0))</f>
        <v/>
      </c>
      <c r="AQ34" s="136" t="str">
        <f>IF(AN34="","",VLOOKUP($AN34,#REF!,4,0))</f>
        <v/>
      </c>
      <c r="AR34" s="137" t="str">
        <f>IF(AN34="","",HYPERLINK(VLOOKUP($AN34,#REF!,7,0)))</f>
        <v/>
      </c>
      <c r="AS34" s="1" t="str">
        <f>IF(AN34="","",(VLOOKUP(AN34,#REF!,12,0)))</f>
        <v/>
      </c>
      <c r="AT34" s="1"/>
      <c r="AU34" s="1"/>
    </row>
    <row r="35" spans="2:153" ht="16" customHeight="1">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260"/>
      <c r="AN35" s="138" t="str" cm="1">
        <f t="array" ref="AN35">IF($F$27="","",IFERROR(INDEX(#REF!,SMALL(IF(#REF!&lt;&gt;"",ROW(#REF!)-ROW(#REF!)+1,""),ROW(A25))),""))</f>
        <v/>
      </c>
      <c r="AO35" s="136" t="str">
        <f>IF(AN35="","",VLOOKUP($AN35,#REF!,2,0))</f>
        <v/>
      </c>
      <c r="AP35" s="136" t="str">
        <f>IF(AN35="","",VLOOKUP($AN35,#REF!,3,0))</f>
        <v/>
      </c>
      <c r="AQ35" s="136" t="str">
        <f>IF(AN35="","",VLOOKUP($AN35,#REF!,4,0))</f>
        <v/>
      </c>
      <c r="AR35" s="137" t="str">
        <f>IF(AN35="","",HYPERLINK(VLOOKUP($AN35,#REF!,7,0)))</f>
        <v/>
      </c>
      <c r="AS35" s="1" t="str">
        <f>IF(AN35="","",(VLOOKUP(AN35,#REF!,12,0)))</f>
        <v/>
      </c>
      <c r="AT35" s="1"/>
      <c r="AU35" s="1"/>
    </row>
    <row r="36" spans="2:153" ht="16" customHeight="1">
      <c r="B36" s="260" t="s">
        <v>263</v>
      </c>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260"/>
      <c r="AN36" s="138" t="str" cm="1">
        <f t="array" ref="AN36">IF($F$27="","",IFERROR(INDEX(#REF!,SMALL(IF(#REF!&lt;&gt;"",ROW(#REF!)-ROW(#REF!)+1,""),ROW(A26))),""))</f>
        <v/>
      </c>
      <c r="AO36" s="136" t="str">
        <f>IF(AN36="","",VLOOKUP($AN36,#REF!,2,0))</f>
        <v/>
      </c>
      <c r="AP36" s="136" t="str">
        <f>IF(AN36="","",VLOOKUP($AN36,#REF!,3,0))</f>
        <v/>
      </c>
      <c r="AQ36" s="136" t="str">
        <f>IF(AN36="","",VLOOKUP($AN36,#REF!,4,0))</f>
        <v/>
      </c>
      <c r="AR36" s="137" t="str">
        <f>IF(AN36="","",HYPERLINK(VLOOKUP($AN36,#REF!,7,0)))</f>
        <v/>
      </c>
      <c r="AS36" s="1" t="str">
        <f>IF(AN36="","",(VLOOKUP(AN36,#REF!,12,0)))</f>
        <v/>
      </c>
      <c r="AT36" s="1"/>
      <c r="AU36" s="1"/>
    </row>
    <row r="37" spans="2:153" ht="16" customHeight="1">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260"/>
      <c r="AN37" s="138" t="str" cm="1">
        <f t="array" ref="AN37">IF($F$27="","",IFERROR(INDEX(#REF!,SMALL(IF(#REF!&lt;&gt;"",ROW(#REF!)-ROW(#REF!)+1,""),ROW(A27))),""))</f>
        <v/>
      </c>
      <c r="AO37" s="136" t="str">
        <f>IF(AN37="","",VLOOKUP($AN37,#REF!,2,0))</f>
        <v/>
      </c>
      <c r="AP37" s="136" t="str">
        <f>IF(AN37="","",VLOOKUP($AN37,#REF!,3,0))</f>
        <v/>
      </c>
      <c r="AQ37" s="136" t="str">
        <f>IF(AN37="","",VLOOKUP($AN37,#REF!,4,0))</f>
        <v/>
      </c>
      <c r="AR37" s="137" t="str">
        <f>IF(AN37="","",HYPERLINK(VLOOKUP($AN37,#REF!,7,0)))</f>
        <v/>
      </c>
      <c r="AS37" s="1" t="str">
        <f>IF(AN37="","",(VLOOKUP(AN37,#REF!,12,0)))</f>
        <v/>
      </c>
      <c r="AT37" s="1"/>
      <c r="AU37" s="1"/>
    </row>
    <row r="38" spans="2:153" ht="16" customHeight="1">
      <c r="B38" s="191" t="s">
        <v>264</v>
      </c>
      <c r="C38" s="191"/>
      <c r="D38" s="191"/>
      <c r="E38" s="191"/>
      <c r="F38" s="191"/>
      <c r="G38" s="191"/>
      <c r="H38" s="191"/>
      <c r="I38" s="191"/>
      <c r="J38" s="191"/>
      <c r="K38" s="191"/>
      <c r="L38" s="191"/>
      <c r="M38" s="191"/>
      <c r="N38" s="191"/>
      <c r="O38" s="191"/>
      <c r="P38" s="191"/>
      <c r="Q38" s="191"/>
      <c r="R38" s="191"/>
      <c r="S38" s="191"/>
      <c r="T38" s="191"/>
      <c r="U38" s="191"/>
      <c r="V38" s="191"/>
      <c r="W38" s="191"/>
      <c r="X38" s="191"/>
      <c r="Y38" s="191"/>
      <c r="Z38" s="191"/>
      <c r="AA38" s="191"/>
      <c r="AB38" s="191"/>
      <c r="AC38" s="191"/>
      <c r="AD38" s="191"/>
      <c r="AE38" s="191"/>
      <c r="AF38" s="191"/>
      <c r="AG38" s="191"/>
      <c r="AH38" s="191"/>
      <c r="AI38" s="191"/>
      <c r="AJ38" s="191"/>
      <c r="AK38" s="191"/>
      <c r="AN38" s="138" t="str" cm="1">
        <f t="array" ref="AN38">IF($F$27="","",IFERROR(INDEX(#REF!,SMALL(IF(#REF!&lt;&gt;"",ROW(#REF!)-ROW(#REF!)+1,""),ROW(A28))),""))</f>
        <v/>
      </c>
      <c r="AO38" s="136" t="str">
        <f>IF(AN38="","",VLOOKUP($AN38,#REF!,2,0))</f>
        <v/>
      </c>
      <c r="AP38" s="136" t="str">
        <f>IF(AN38="","",VLOOKUP($AN38,#REF!,3,0))</f>
        <v/>
      </c>
      <c r="AQ38" s="136" t="str">
        <f>IF(AN38="","",VLOOKUP($AN38,#REF!,4,0))</f>
        <v/>
      </c>
      <c r="AR38" s="137" t="str">
        <f>IF(AN38="","",HYPERLINK(VLOOKUP($AN38,#REF!,7,0)))</f>
        <v/>
      </c>
      <c r="AS38" s="1" t="str">
        <f>IF(AN38="","",(VLOOKUP(AN38,#REF!,12,0)))</f>
        <v/>
      </c>
      <c r="AT38" s="1"/>
      <c r="AU38" s="1"/>
    </row>
    <row r="39" spans="2:153" ht="16" customHeight="1">
      <c r="B39" s="260" t="s">
        <v>265</v>
      </c>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260"/>
      <c r="AN39" s="138" t="str" cm="1">
        <f t="array" ref="AN39">IF($F$27="","",IFERROR(INDEX(#REF!,SMALL(IF(#REF!&lt;&gt;"",ROW(#REF!)-ROW(#REF!)+1,""),ROW(A29))),""))</f>
        <v/>
      </c>
      <c r="AO39" s="136" t="str">
        <f>IF(AN39="","",VLOOKUP($AN39,#REF!,2,0))</f>
        <v/>
      </c>
      <c r="AP39" s="136" t="str">
        <f>IF(AN39="","",VLOOKUP($AN39,#REF!,3,0))</f>
        <v/>
      </c>
      <c r="AQ39" s="136" t="str">
        <f>IF(AN39="","",VLOOKUP($AN39,#REF!,4,0))</f>
        <v/>
      </c>
      <c r="AR39" s="137" t="str">
        <f>IF(AN39="","",HYPERLINK(VLOOKUP($AN39,#REF!,7,0)))</f>
        <v/>
      </c>
      <c r="AS39" s="1" t="str">
        <f>IF(AN39="","",(VLOOKUP(AN39,#REF!,12,0)))</f>
        <v/>
      </c>
      <c r="AT39" s="1"/>
      <c r="AU39" s="1"/>
    </row>
    <row r="40" spans="2:153" ht="16" customHeight="1">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260"/>
      <c r="AL40" s="73"/>
      <c r="AM40" s="73"/>
      <c r="AN40" s="138" t="str" cm="1">
        <f t="array" ref="AN40">IF($F$27="","",IFERROR(INDEX(#REF!,SMALL(IF(#REF!&lt;&gt;"",ROW(#REF!)-ROW(#REF!)+1,""),ROW(A30))),""))</f>
        <v/>
      </c>
      <c r="AO40" s="136" t="str">
        <f>IF(AN40="","",VLOOKUP($AN40,#REF!,2,0))</f>
        <v/>
      </c>
      <c r="AP40" s="136" t="str">
        <f>IF(AN40="","",VLOOKUP($AN40,#REF!,3,0))</f>
        <v/>
      </c>
      <c r="AQ40" s="136" t="str">
        <f>IF(AN40="","",VLOOKUP($AN40,#REF!,4,0))</f>
        <v/>
      </c>
      <c r="AR40" s="137" t="str">
        <f>IF(AN40="","",HYPERLINK(VLOOKUP($AN40,#REF!,7,0)))</f>
        <v/>
      </c>
      <c r="AS40" s="1" t="str">
        <f>IF(AN40="","",(VLOOKUP(AN40,#REF!,12,0)))</f>
        <v/>
      </c>
      <c r="AT40" s="1"/>
      <c r="AU40" s="1"/>
    </row>
    <row r="41" spans="2:153" ht="16" customHeight="1">
      <c r="B41" s="961" t="s">
        <v>266</v>
      </c>
      <c r="C41" s="961"/>
      <c r="D41" s="961"/>
      <c r="E41" s="961"/>
      <c r="F41" s="961"/>
      <c r="G41" s="961"/>
      <c r="H41" s="961"/>
      <c r="I41" s="961"/>
      <c r="J41" s="961"/>
      <c r="K41" s="961"/>
      <c r="L41" s="961"/>
      <c r="M41" s="961"/>
      <c r="N41" s="961"/>
      <c r="O41" s="961"/>
      <c r="P41" s="961"/>
      <c r="Q41" s="961"/>
      <c r="R41" s="961"/>
      <c r="S41" s="961"/>
      <c r="T41" s="961"/>
      <c r="U41" s="961"/>
      <c r="V41" s="961"/>
      <c r="W41" s="961"/>
      <c r="X41" s="961"/>
      <c r="Y41" s="961"/>
      <c r="Z41" s="961"/>
      <c r="AA41" s="961"/>
      <c r="AB41" s="961"/>
      <c r="AC41" s="961"/>
      <c r="AD41" s="961"/>
      <c r="AE41" s="961"/>
      <c r="AF41" s="961"/>
      <c r="AG41" s="961"/>
      <c r="AH41" s="961"/>
      <c r="AI41" s="961"/>
      <c r="AJ41" s="961"/>
      <c r="AK41" s="961"/>
      <c r="AL41" s="73"/>
      <c r="AM41" s="73"/>
      <c r="AN41" s="138" t="str" cm="1">
        <f t="array" ref="AN41">IF($F$27="","",IFERROR(INDEX(#REF!,SMALL(IF(#REF!&lt;&gt;"",ROW(#REF!)-ROW(#REF!)+1,""),ROW(A31))),""))</f>
        <v/>
      </c>
      <c r="AO41" s="136" t="str">
        <f>IF(AN41="","",VLOOKUP($AN41,#REF!,2,0))</f>
        <v/>
      </c>
      <c r="AP41" s="136" t="str">
        <f>IF(AN41="","",VLOOKUP($AN41,#REF!,3,0))</f>
        <v/>
      </c>
      <c r="AQ41" s="136" t="str">
        <f>IF(AN41="","",VLOOKUP($AN41,#REF!,4,0))</f>
        <v/>
      </c>
      <c r="AR41" s="137" t="str">
        <f>IF(AN41="","",HYPERLINK(VLOOKUP($AN41,#REF!,7,0)))</f>
        <v/>
      </c>
      <c r="AS41" s="1" t="str">
        <f>IF(AN41="","",(VLOOKUP(AN41,#REF!,12,0)))</f>
        <v/>
      </c>
      <c r="AT41" s="1"/>
      <c r="AU41" s="1"/>
    </row>
    <row r="42" spans="2:153" s="128" customFormat="1" ht="16" customHeight="1">
      <c r="B42" s="961"/>
      <c r="C42" s="961"/>
      <c r="D42" s="961"/>
      <c r="E42" s="961"/>
      <c r="F42" s="961"/>
      <c r="G42" s="961"/>
      <c r="H42" s="961"/>
      <c r="I42" s="961"/>
      <c r="J42" s="961"/>
      <c r="K42" s="961"/>
      <c r="L42" s="961"/>
      <c r="M42" s="961"/>
      <c r="N42" s="961"/>
      <c r="O42" s="961"/>
      <c r="P42" s="961"/>
      <c r="Q42" s="961"/>
      <c r="R42" s="961"/>
      <c r="S42" s="961"/>
      <c r="T42" s="961"/>
      <c r="U42" s="961"/>
      <c r="V42" s="961"/>
      <c r="W42" s="961"/>
      <c r="X42" s="961"/>
      <c r="Y42" s="961"/>
      <c r="Z42" s="961"/>
      <c r="AA42" s="961"/>
      <c r="AB42" s="961"/>
      <c r="AC42" s="961"/>
      <c r="AD42" s="961"/>
      <c r="AE42" s="961"/>
      <c r="AF42" s="961"/>
      <c r="AG42" s="961"/>
      <c r="AH42" s="961"/>
      <c r="AI42" s="961"/>
      <c r="AJ42" s="961"/>
      <c r="AK42" s="961"/>
      <c r="AL42" s="78"/>
      <c r="AM42" s="78"/>
      <c r="AN42" s="138" t="str" cm="1">
        <f t="array" ref="AN42">IF($F$27="","",IFERROR(INDEX(#REF!,SMALL(IF(#REF!&lt;&gt;"",ROW(#REF!)-ROW(#REF!)+1,""),ROW(A32))),""))</f>
        <v/>
      </c>
      <c r="AO42" s="136" t="str">
        <f>IF(AN42="","",VLOOKUP($AN42,#REF!,2,0))</f>
        <v/>
      </c>
      <c r="AP42" s="136" t="str">
        <f>IF(AN42="","",VLOOKUP($AN42,#REF!,3,0))</f>
        <v/>
      </c>
      <c r="AQ42" s="136" t="str">
        <f>IF(AN42="","",VLOOKUP($AN42,#REF!,4,0))</f>
        <v/>
      </c>
      <c r="AR42" s="137" t="str">
        <f>IF(AN42="","",HYPERLINK(VLOOKUP($AN42,#REF!,7,0)))</f>
        <v/>
      </c>
      <c r="AS42" s="1" t="str">
        <f>IF(AN42="","",(VLOOKUP(AN42,#REF!,12,0)))</f>
        <v/>
      </c>
      <c r="AT42" s="1"/>
      <c r="AU42" s="1"/>
      <c r="AV42" s="6"/>
    </row>
    <row r="43" spans="2:153" s="128" customFormat="1" ht="16" customHeight="1">
      <c r="B43" s="961"/>
      <c r="C43" s="961"/>
      <c r="D43" s="961"/>
      <c r="E43" s="961"/>
      <c r="F43" s="961"/>
      <c r="G43" s="961"/>
      <c r="H43" s="961"/>
      <c r="I43" s="961"/>
      <c r="J43" s="961"/>
      <c r="K43" s="961"/>
      <c r="L43" s="961"/>
      <c r="M43" s="961"/>
      <c r="N43" s="961"/>
      <c r="O43" s="961"/>
      <c r="P43" s="961"/>
      <c r="Q43" s="961"/>
      <c r="R43" s="961"/>
      <c r="S43" s="961"/>
      <c r="T43" s="961"/>
      <c r="U43" s="961"/>
      <c r="V43" s="961"/>
      <c r="W43" s="961"/>
      <c r="X43" s="961"/>
      <c r="Y43" s="961"/>
      <c r="Z43" s="961"/>
      <c r="AA43" s="961"/>
      <c r="AB43" s="961"/>
      <c r="AC43" s="961"/>
      <c r="AD43" s="961"/>
      <c r="AE43" s="961"/>
      <c r="AF43" s="961"/>
      <c r="AG43" s="961"/>
      <c r="AH43" s="961"/>
      <c r="AI43" s="961"/>
      <c r="AJ43" s="961"/>
      <c r="AK43" s="961"/>
      <c r="AL43" s="78"/>
      <c r="AM43" s="78"/>
      <c r="AN43" s="138" t="str" cm="1">
        <f t="array" ref="AN43">IF($F$27="","",IFERROR(INDEX(#REF!,SMALL(IF(#REF!&lt;&gt;"",ROW(#REF!)-ROW(#REF!)+1,""),ROW(A33))),""))</f>
        <v/>
      </c>
      <c r="AO43" s="136" t="str">
        <f>IF(AN43="","",VLOOKUP($AN43,#REF!,2,0))</f>
        <v/>
      </c>
      <c r="AP43" s="136" t="str">
        <f>IF(AN43="","",VLOOKUP($AN43,#REF!,3,0))</f>
        <v/>
      </c>
      <c r="AQ43" s="136" t="str">
        <f>IF(AN43="","",VLOOKUP($AN43,#REF!,4,0))</f>
        <v/>
      </c>
      <c r="AR43" s="137" t="str">
        <f>IF(AN43="","",HYPERLINK(VLOOKUP($AN43,#REF!,7,0)))</f>
        <v/>
      </c>
      <c r="AS43" s="1" t="str">
        <f>IF(AN43="","",(VLOOKUP(AN43,#REF!,12,0)))</f>
        <v/>
      </c>
      <c r="AT43" s="1"/>
      <c r="AU43" s="1"/>
      <c r="AV43" s="6"/>
    </row>
    <row r="44" spans="2:153" ht="16" customHeight="1">
      <c r="B44" s="961"/>
      <c r="C44" s="961"/>
      <c r="D44" s="961"/>
      <c r="E44" s="961"/>
      <c r="F44" s="961"/>
      <c r="G44" s="961"/>
      <c r="H44" s="961"/>
      <c r="I44" s="961"/>
      <c r="J44" s="961"/>
      <c r="K44" s="961"/>
      <c r="L44" s="961"/>
      <c r="M44" s="961"/>
      <c r="N44" s="961"/>
      <c r="O44" s="961"/>
      <c r="P44" s="961"/>
      <c r="Q44" s="961"/>
      <c r="R44" s="961"/>
      <c r="S44" s="961"/>
      <c r="T44" s="961"/>
      <c r="U44" s="961"/>
      <c r="V44" s="961"/>
      <c r="W44" s="961"/>
      <c r="X44" s="961"/>
      <c r="Y44" s="961"/>
      <c r="Z44" s="961"/>
      <c r="AA44" s="961"/>
      <c r="AB44" s="961"/>
      <c r="AC44" s="961"/>
      <c r="AD44" s="961"/>
      <c r="AE44" s="961"/>
      <c r="AF44" s="961"/>
      <c r="AG44" s="961"/>
      <c r="AH44" s="961"/>
      <c r="AI44" s="961"/>
      <c r="AJ44" s="961"/>
      <c r="AK44" s="961"/>
      <c r="AN44" s="138" t="str" cm="1">
        <f t="array" ref="AN44">IF($F$27="","",IFERROR(INDEX(#REF!,SMALL(IF(#REF!&lt;&gt;"",ROW(#REF!)-ROW(#REF!)+1,""),ROW(A34))),""))</f>
        <v/>
      </c>
      <c r="AO44" s="136" t="str">
        <f>IF(AN44="","",VLOOKUP($AN44,#REF!,2,0))</f>
        <v/>
      </c>
      <c r="AP44" s="136" t="str">
        <f>IF(AN44="","",VLOOKUP($AN44,#REF!,3,0))</f>
        <v/>
      </c>
      <c r="AQ44" s="136" t="str">
        <f>IF(AN44="","",VLOOKUP($AN44,#REF!,4,0))</f>
        <v/>
      </c>
      <c r="AR44" s="137" t="str">
        <f>IF(AN44="","",HYPERLINK(VLOOKUP($AN44,#REF!,7,0)))</f>
        <v/>
      </c>
      <c r="AS44" s="1" t="str">
        <f>IF(AN44="","",(VLOOKUP(AN44,#REF!,12,0)))</f>
        <v/>
      </c>
      <c r="AT44" s="1"/>
      <c r="AU44" s="1"/>
    </row>
    <row r="45" spans="2:153" ht="16.25" customHeight="1">
      <c r="B45" s="161"/>
      <c r="C45" s="161"/>
      <c r="D45" s="161"/>
      <c r="E45" s="161"/>
      <c r="F45" s="161"/>
      <c r="G45" s="161"/>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39"/>
      <c r="AM45" s="39"/>
      <c r="AN45" s="138" t="str" cm="1">
        <f t="array" ref="AN45">IF($F$27="","",IFERROR(INDEX(#REF!,SMALL(IF(#REF!&lt;&gt;"",ROW(#REF!)-ROW(#REF!)+1,""),ROW(A35))),""))</f>
        <v/>
      </c>
      <c r="AO45" s="136" t="str">
        <f>IF(AN45="","",VLOOKUP($AN45,#REF!,2,0))</f>
        <v/>
      </c>
      <c r="AP45" s="136" t="str">
        <f>IF(AN45="","",VLOOKUP($AN45,#REF!,3,0))</f>
        <v/>
      </c>
      <c r="AQ45" s="136" t="str">
        <f>IF(AN45="","",VLOOKUP($AN45,#REF!,4,0))</f>
        <v/>
      </c>
      <c r="AR45" s="137" t="str">
        <f>IF(AN45="","",HYPERLINK(VLOOKUP($AN45,#REF!,7,0)))</f>
        <v/>
      </c>
      <c r="AS45" s="1" t="str">
        <f>IF(AN45="","",(VLOOKUP(AN45,#REF!,12,0)))</f>
        <v/>
      </c>
      <c r="AT45" s="1"/>
      <c r="AU45" s="1"/>
      <c r="AV45" s="148" t="s">
        <v>267</v>
      </c>
      <c r="AW45" s="149">
        <v>1</v>
      </c>
      <c r="AX45" s="149">
        <v>2</v>
      </c>
      <c r="AY45" s="149">
        <v>3</v>
      </c>
      <c r="AZ45" s="149">
        <v>4</v>
      </c>
      <c r="BA45" s="149">
        <v>5</v>
      </c>
      <c r="BB45" s="149">
        <v>6</v>
      </c>
      <c r="BC45" s="149">
        <v>7</v>
      </c>
      <c r="BD45" s="149">
        <v>8</v>
      </c>
      <c r="BE45" s="149">
        <v>9</v>
      </c>
      <c r="BF45" s="149">
        <v>10</v>
      </c>
      <c r="BG45" s="149">
        <v>11</v>
      </c>
      <c r="BH45" s="149">
        <v>12</v>
      </c>
      <c r="BI45" s="149">
        <v>13</v>
      </c>
      <c r="BJ45" s="149">
        <v>14</v>
      </c>
      <c r="BK45" s="149">
        <v>15</v>
      </c>
      <c r="BL45" s="149">
        <v>16</v>
      </c>
      <c r="BM45" s="149">
        <v>17</v>
      </c>
      <c r="BN45" s="149">
        <v>18</v>
      </c>
      <c r="BO45" s="149">
        <v>19</v>
      </c>
      <c r="BP45" s="149">
        <v>20</v>
      </c>
      <c r="BQ45" s="149">
        <v>21</v>
      </c>
      <c r="BR45" s="149">
        <v>22</v>
      </c>
      <c r="BS45" s="149">
        <v>23</v>
      </c>
      <c r="BT45" s="149">
        <v>24</v>
      </c>
      <c r="BU45" s="149">
        <v>25</v>
      </c>
      <c r="BV45" s="149">
        <v>26</v>
      </c>
      <c r="BW45" s="149">
        <v>27</v>
      </c>
      <c r="BX45" s="149">
        <v>28</v>
      </c>
      <c r="BY45" s="149">
        <v>29</v>
      </c>
      <c r="BZ45" s="149">
        <v>30</v>
      </c>
      <c r="CA45" s="149">
        <v>31</v>
      </c>
      <c r="CB45" s="149">
        <v>32</v>
      </c>
      <c r="CC45" s="149">
        <v>33</v>
      </c>
      <c r="CD45" s="149">
        <v>34</v>
      </c>
      <c r="CE45" s="149">
        <v>35</v>
      </c>
      <c r="CF45" s="149">
        <v>36</v>
      </c>
      <c r="CG45" s="149">
        <v>37</v>
      </c>
      <c r="CH45" s="149">
        <v>38</v>
      </c>
      <c r="CI45" s="149">
        <v>39</v>
      </c>
      <c r="CJ45" s="149">
        <v>40</v>
      </c>
      <c r="CK45" s="149">
        <v>41</v>
      </c>
      <c r="CL45" s="149">
        <v>42</v>
      </c>
      <c r="CM45" s="149">
        <v>43</v>
      </c>
      <c r="CN45" s="149">
        <v>44</v>
      </c>
      <c r="CO45" s="149">
        <v>45</v>
      </c>
      <c r="CP45" s="149">
        <v>46</v>
      </c>
      <c r="CQ45" s="149">
        <v>47</v>
      </c>
      <c r="CR45" s="149">
        <v>48</v>
      </c>
      <c r="CS45" s="149">
        <v>49</v>
      </c>
      <c r="CT45" s="149">
        <v>50</v>
      </c>
      <c r="CU45" s="149">
        <v>51</v>
      </c>
      <c r="CV45" s="149">
        <v>52</v>
      </c>
      <c r="CW45" s="149">
        <v>53</v>
      </c>
      <c r="CX45" s="149">
        <v>54</v>
      </c>
      <c r="CY45" s="149">
        <v>55</v>
      </c>
      <c r="CZ45" s="149">
        <v>56</v>
      </c>
      <c r="DA45" s="149">
        <v>57</v>
      </c>
      <c r="DB45" s="149">
        <v>58</v>
      </c>
      <c r="DC45" s="149">
        <v>59</v>
      </c>
      <c r="DD45" s="149">
        <v>60</v>
      </c>
      <c r="DE45" s="149">
        <v>61</v>
      </c>
      <c r="DF45" s="149">
        <v>62</v>
      </c>
      <c r="DG45" s="149">
        <v>63</v>
      </c>
      <c r="DH45" s="149">
        <v>64</v>
      </c>
      <c r="DI45" s="149">
        <v>65</v>
      </c>
      <c r="DJ45" s="149">
        <v>66</v>
      </c>
      <c r="DK45" s="149">
        <v>67</v>
      </c>
      <c r="DL45" s="149">
        <v>68</v>
      </c>
      <c r="DM45" s="149">
        <v>69</v>
      </c>
      <c r="DN45" s="149">
        <v>70</v>
      </c>
      <c r="DO45" s="149">
        <v>71</v>
      </c>
      <c r="DP45" s="149">
        <v>72</v>
      </c>
      <c r="DQ45" s="149">
        <v>73</v>
      </c>
      <c r="DR45" s="149">
        <v>74</v>
      </c>
      <c r="DS45" s="149">
        <v>75</v>
      </c>
      <c r="DT45" s="149">
        <v>76</v>
      </c>
      <c r="DU45" s="149">
        <v>77</v>
      </c>
      <c r="DV45" s="149">
        <v>78</v>
      </c>
      <c r="DW45" s="149">
        <v>79</v>
      </c>
      <c r="DX45" s="149">
        <v>80</v>
      </c>
      <c r="DY45" s="149">
        <v>81</v>
      </c>
      <c r="DZ45" s="149">
        <v>82</v>
      </c>
      <c r="EA45" s="149">
        <v>83</v>
      </c>
      <c r="EB45" s="149">
        <v>84</v>
      </c>
      <c r="EC45" s="149">
        <v>85</v>
      </c>
      <c r="ED45" s="149">
        <v>86</v>
      </c>
      <c r="EE45" s="149">
        <v>87</v>
      </c>
      <c r="EF45" s="149">
        <v>88</v>
      </c>
      <c r="EG45" s="149">
        <v>89</v>
      </c>
      <c r="EH45" s="149">
        <v>90</v>
      </c>
      <c r="EI45" s="149">
        <v>91</v>
      </c>
      <c r="EJ45" s="149">
        <v>92</v>
      </c>
      <c r="EK45" s="149">
        <v>93</v>
      </c>
      <c r="EL45" s="149">
        <v>94</v>
      </c>
      <c r="EM45" s="149">
        <v>95</v>
      </c>
      <c r="EN45" s="149">
        <v>96</v>
      </c>
      <c r="EO45" s="149">
        <v>97</v>
      </c>
      <c r="EP45" s="149">
        <v>98</v>
      </c>
      <c r="EQ45" s="149">
        <v>99</v>
      </c>
      <c r="ER45" s="149">
        <v>100</v>
      </c>
      <c r="ES45" s="149">
        <v>101</v>
      </c>
      <c r="ET45" s="149">
        <v>102</v>
      </c>
      <c r="EU45" s="149">
        <v>103</v>
      </c>
      <c r="EV45" s="149">
        <v>104</v>
      </c>
      <c r="EW45" s="149">
        <v>105</v>
      </c>
    </row>
    <row r="46" spans="2:153" ht="18" customHeight="1">
      <c r="B46" s="958" t="s">
        <v>268</v>
      </c>
      <c r="C46" s="958"/>
      <c r="D46" s="958"/>
      <c r="E46" s="958"/>
      <c r="F46" s="958"/>
      <c r="G46" s="878">
        <f>(IF(V50="Master's degree candidates are not accepted","Notes ! The graduate school doesn't accept Master's degrees, so please select your application again",IF(V50="PhD candidates are not accepted","Notes ! The graduate school does'nt accept phD degrees, so please select your application again",)))</f>
        <v>0</v>
      </c>
      <c r="H46" s="878"/>
      <c r="I46" s="878"/>
      <c r="J46" s="878"/>
      <c r="K46" s="878"/>
      <c r="L46" s="878"/>
      <c r="M46" s="878"/>
      <c r="N46" s="878"/>
      <c r="O46" s="878"/>
      <c r="P46" s="878"/>
      <c r="Q46" s="878"/>
      <c r="R46" s="878"/>
      <c r="S46" s="878"/>
      <c r="T46" s="878"/>
      <c r="U46" s="878"/>
      <c r="V46" s="878"/>
      <c r="W46" s="878"/>
      <c r="X46" s="878"/>
      <c r="Y46" s="878"/>
      <c r="Z46" s="878"/>
      <c r="AA46" s="878"/>
      <c r="AB46" s="878"/>
      <c r="AC46" s="878"/>
      <c r="AD46" s="878"/>
      <c r="AE46" s="878"/>
      <c r="AF46" s="878"/>
      <c r="AG46" s="878"/>
      <c r="AH46" s="878"/>
      <c r="AI46" s="878"/>
      <c r="AJ46" s="878"/>
      <c r="AK46" s="878"/>
      <c r="AL46" s="39"/>
      <c r="AM46" s="39"/>
      <c r="AN46" s="138" t="str" cm="1">
        <f t="array" ref="AN46">IF($F$27="","",IFERROR(INDEX(#REF!,SMALL(IF(#REF!&lt;&gt;"",ROW(#REF!)-ROW(#REF!)+1,""),ROW(A36))),""))</f>
        <v/>
      </c>
      <c r="AO46" s="136" t="str">
        <f>IF(AN46="","",VLOOKUP($AN46,#REF!,2,0))</f>
        <v/>
      </c>
      <c r="AP46" s="136" t="str">
        <f>IF(AN46="","",VLOOKUP($AN46,#REF!,3,0))</f>
        <v/>
      </c>
      <c r="AQ46" s="136" t="str">
        <f>IF(AN46="","",VLOOKUP($AN46,#REF!,4,0))</f>
        <v/>
      </c>
      <c r="AR46" s="137" t="str">
        <f>IF(AN46="","",HYPERLINK(VLOOKUP($AN46,#REF!,7,0)))</f>
        <v/>
      </c>
      <c r="AS46" s="1" t="str">
        <f>IF(AN46="","",(VLOOKUP(AN46,#REF!,12,0)))</f>
        <v/>
      </c>
      <c r="AT46" s="1"/>
      <c r="AU46" s="1"/>
      <c r="AV46" s="151" t="s">
        <v>269</v>
      </c>
      <c r="AW46" s="152">
        <v>1</v>
      </c>
      <c r="AX46" s="152">
        <v>2</v>
      </c>
      <c r="AY46" s="152">
        <v>3</v>
      </c>
      <c r="AZ46" s="152">
        <v>4</v>
      </c>
      <c r="BA46" s="152">
        <v>5</v>
      </c>
      <c r="BB46" s="152">
        <v>6</v>
      </c>
      <c r="BC46" s="152">
        <v>7</v>
      </c>
      <c r="BD46" s="152">
        <v>8</v>
      </c>
      <c r="BE46" s="152">
        <v>9</v>
      </c>
      <c r="BF46" s="152">
        <v>10</v>
      </c>
      <c r="BG46" s="152">
        <v>11</v>
      </c>
      <c r="BH46" s="152">
        <v>12</v>
      </c>
      <c r="BI46" s="152">
        <v>13</v>
      </c>
      <c r="BJ46" s="152">
        <v>14</v>
      </c>
      <c r="BK46" s="152">
        <v>15</v>
      </c>
      <c r="BL46" s="152">
        <v>16</v>
      </c>
      <c r="BM46" s="152">
        <v>17</v>
      </c>
      <c r="BN46" s="152">
        <v>18</v>
      </c>
      <c r="BO46" s="152">
        <v>19</v>
      </c>
      <c r="BP46" s="152">
        <v>20</v>
      </c>
      <c r="BQ46" s="152">
        <v>21</v>
      </c>
      <c r="BR46" s="152">
        <v>22</v>
      </c>
      <c r="BS46" s="152">
        <v>23</v>
      </c>
      <c r="BT46" s="152">
        <v>24</v>
      </c>
      <c r="BU46" s="152">
        <v>25</v>
      </c>
      <c r="BV46" s="152">
        <v>26</v>
      </c>
      <c r="BW46" s="152">
        <v>27</v>
      </c>
      <c r="BX46" s="152">
        <v>28</v>
      </c>
      <c r="BY46" s="152">
        <v>29</v>
      </c>
      <c r="BZ46" s="152">
        <v>30</v>
      </c>
      <c r="CA46" s="152">
        <v>31</v>
      </c>
      <c r="CB46" s="152">
        <v>32</v>
      </c>
      <c r="CC46" s="152">
        <v>33</v>
      </c>
      <c r="CD46" s="152">
        <v>34</v>
      </c>
      <c r="CE46" s="152">
        <v>35</v>
      </c>
      <c r="CF46" s="152">
        <v>36</v>
      </c>
      <c r="CG46" s="152">
        <v>37</v>
      </c>
      <c r="CH46" s="152">
        <v>38</v>
      </c>
      <c r="CI46" s="152">
        <v>39</v>
      </c>
      <c r="CJ46" s="152">
        <v>40</v>
      </c>
      <c r="CK46" s="152">
        <v>41</v>
      </c>
      <c r="CL46" s="152">
        <v>42</v>
      </c>
      <c r="CM46" s="68"/>
      <c r="CN46" s="68"/>
      <c r="CO46" s="68"/>
      <c r="CP46" s="68"/>
      <c r="CQ46" s="68"/>
      <c r="CR46" s="68"/>
      <c r="CS46" s="68"/>
      <c r="CT46" s="68"/>
      <c r="CU46" s="68"/>
      <c r="CV46" s="68"/>
      <c r="CW46" s="68"/>
      <c r="CX46" s="68"/>
      <c r="CY46" s="68"/>
      <c r="CZ46" s="68"/>
      <c r="DA46" s="68"/>
      <c r="DB46" s="68"/>
      <c r="DC46" s="68"/>
      <c r="DD46" s="68"/>
      <c r="DE46" s="68"/>
      <c r="DF46" s="68"/>
      <c r="DG46" s="68"/>
      <c r="DH46" s="68"/>
      <c r="DI46" s="68"/>
      <c r="DJ46" s="68"/>
      <c r="DK46" s="68"/>
      <c r="DL46" s="68"/>
      <c r="DM46" s="68"/>
      <c r="DN46" s="68"/>
      <c r="DO46" s="68"/>
      <c r="DP46" s="68"/>
      <c r="DQ46" s="68"/>
      <c r="DR46" s="68"/>
      <c r="DS46" s="68"/>
      <c r="DT46" s="68"/>
      <c r="DU46" s="68"/>
      <c r="DV46" s="68"/>
      <c r="DW46" s="68"/>
      <c r="DX46" s="68"/>
      <c r="DY46" s="68"/>
      <c r="DZ46" s="68"/>
      <c r="EA46" s="68"/>
      <c r="EB46" s="68"/>
      <c r="EC46" s="68"/>
      <c r="ED46" s="68"/>
      <c r="EE46" s="68"/>
      <c r="EF46" s="68"/>
      <c r="EG46" s="68"/>
      <c r="EH46" s="68"/>
      <c r="EI46" s="68"/>
      <c r="EJ46" s="68"/>
      <c r="EK46" s="68"/>
      <c r="EL46" s="68"/>
      <c r="EM46" s="68"/>
      <c r="EN46" s="68"/>
      <c r="EO46" s="68"/>
      <c r="EP46" s="68"/>
      <c r="EQ46" s="68"/>
      <c r="ER46" s="68"/>
    </row>
    <row r="47" spans="2:153" ht="18" customHeight="1">
      <c r="B47" s="958"/>
      <c r="C47" s="958"/>
      <c r="D47" s="958"/>
      <c r="E47" s="958"/>
      <c r="F47" s="958"/>
      <c r="G47" s="959">
        <f>IF(K50="Low Correlation","*Your research topic may not correlate well with the university's field of study. We recommend that you reconsider your choice of institution. ",)</f>
        <v>0</v>
      </c>
      <c r="H47" s="959"/>
      <c r="I47" s="959"/>
      <c r="J47" s="959"/>
      <c r="K47" s="959"/>
      <c r="L47" s="959"/>
      <c r="M47" s="959"/>
      <c r="N47" s="959"/>
      <c r="O47" s="959"/>
      <c r="P47" s="959"/>
      <c r="Q47" s="959"/>
      <c r="R47" s="959"/>
      <c r="S47" s="959"/>
      <c r="T47" s="959"/>
      <c r="U47" s="959"/>
      <c r="V47" s="959"/>
      <c r="W47" s="959"/>
      <c r="X47" s="959"/>
      <c r="Y47" s="959"/>
      <c r="Z47" s="959"/>
      <c r="AA47" s="959"/>
      <c r="AB47" s="959"/>
      <c r="AC47" s="959"/>
      <c r="AD47" s="959"/>
      <c r="AE47" s="959"/>
      <c r="AF47" s="959"/>
      <c r="AG47" s="959"/>
      <c r="AH47" s="959"/>
      <c r="AI47" s="959"/>
      <c r="AJ47" s="959"/>
      <c r="AK47" s="959"/>
      <c r="AL47" s="39"/>
      <c r="AM47" s="39"/>
      <c r="AN47" s="138" t="str" cm="1">
        <f t="array" ref="AN47">IF($F$27="","",IFERROR(INDEX(#REF!,SMALL(IF(#REF!&lt;&gt;"",ROW(#REF!)-ROW(#REF!)+1,""),ROW(A37))),""))</f>
        <v/>
      </c>
      <c r="AO47" s="136" t="str">
        <f>IF(AN47="","",VLOOKUP($AN47,#REF!,2,0))</f>
        <v/>
      </c>
      <c r="AP47" s="136" t="str">
        <f>IF(AN47="","",VLOOKUP($AN47,#REF!,3,0))</f>
        <v/>
      </c>
      <c r="AQ47" s="136" t="str">
        <f>IF(AN47="","",VLOOKUP($AN47,#REF!,4,0))</f>
        <v/>
      </c>
      <c r="AR47" s="137" t="str">
        <f>IF(AN47="","",HYPERLINK(VLOOKUP($AN47,#REF!,7,0)))</f>
        <v/>
      </c>
      <c r="AS47" s="1" t="str">
        <f>IF(AN47="","",(VLOOKUP(AN47,#REF!,12,0)))</f>
        <v/>
      </c>
      <c r="AT47" s="1"/>
      <c r="AU47" s="1"/>
      <c r="AW47" s="6" t="s">
        <v>270</v>
      </c>
    </row>
    <row r="48" spans="2:153" ht="18" customHeight="1">
      <c r="B48" s="958"/>
      <c r="C48" s="958"/>
      <c r="D48" s="958"/>
      <c r="E48" s="958"/>
      <c r="F48" s="958"/>
      <c r="G48" s="959"/>
      <c r="H48" s="959"/>
      <c r="I48" s="959"/>
      <c r="J48" s="959"/>
      <c r="K48" s="959"/>
      <c r="L48" s="959"/>
      <c r="M48" s="959"/>
      <c r="N48" s="959"/>
      <c r="O48" s="959"/>
      <c r="P48" s="959"/>
      <c r="Q48" s="959"/>
      <c r="R48" s="959"/>
      <c r="S48" s="959"/>
      <c r="T48" s="959"/>
      <c r="U48" s="959"/>
      <c r="V48" s="959"/>
      <c r="W48" s="959"/>
      <c r="X48" s="959"/>
      <c r="Y48" s="959"/>
      <c r="Z48" s="959"/>
      <c r="AA48" s="959"/>
      <c r="AB48" s="959"/>
      <c r="AC48" s="959"/>
      <c r="AD48" s="959"/>
      <c r="AE48" s="959"/>
      <c r="AF48" s="959"/>
      <c r="AG48" s="959"/>
      <c r="AH48" s="959"/>
      <c r="AI48" s="959"/>
      <c r="AJ48" s="959"/>
      <c r="AK48" s="959"/>
      <c r="AN48" s="138" t="str" cm="1">
        <f t="array" ref="AN48">IF($F$27="","",IFERROR(INDEX(#REF!,SMALL(IF(#REF!&lt;&gt;"",ROW(#REF!)-ROW(#REF!)+1,""),ROW(A38))),""))</f>
        <v/>
      </c>
      <c r="AO48" s="136" t="str">
        <f>IF(AN48="","",VLOOKUP($AN48,#REF!,2,0))</f>
        <v/>
      </c>
      <c r="AP48" s="136" t="str">
        <f>IF(AN48="","",VLOOKUP($AN48,#REF!,3,0))</f>
        <v/>
      </c>
      <c r="AQ48" s="136" t="str">
        <f>IF(AN48="","",VLOOKUP($AN48,#REF!,4,0))</f>
        <v/>
      </c>
      <c r="AR48" s="137" t="str">
        <f>IF(AN48="","",HYPERLINK(VLOOKUP($AN48,#REF!,7,0)))</f>
        <v/>
      </c>
      <c r="AS48" s="1" t="str">
        <f>IF(AN48="","",(VLOOKUP(AN48,#REF!,12,0)))</f>
        <v/>
      </c>
      <c r="AT48" s="1"/>
      <c r="AU48" s="1"/>
      <c r="AW48" s="150" t="str">
        <f>IF($F50="","",VLOOKUP($F50,#REF!,14,0))</f>
        <v/>
      </c>
      <c r="AX48" s="150" t="str">
        <f>IF($F50="","",VLOOKUP($F50,#REF!,15,0))</f>
        <v/>
      </c>
      <c r="AY48" s="150" t="str">
        <f>IF($F50="","",VLOOKUP($F50,#REF!,16,0))</f>
        <v/>
      </c>
      <c r="AZ48" s="150" t="str">
        <f>IF($F50="","",VLOOKUP($F50,#REF!,17,0))</f>
        <v/>
      </c>
      <c r="BA48" s="150" t="str">
        <f>IF($F50="","",VLOOKUP($F50,#REF!,18,0))</f>
        <v/>
      </c>
      <c r="BB48" s="150" t="str">
        <f>IF($F50="","",VLOOKUP($F50,#REF!,19,0))</f>
        <v/>
      </c>
      <c r="BC48" s="150" t="str">
        <f>IF($F50="","",VLOOKUP($F50,#REF!,20,0))</f>
        <v/>
      </c>
      <c r="BD48" s="150" t="str">
        <f>IF($F50="","",VLOOKUP($F50,#REF!,21,0))</f>
        <v/>
      </c>
      <c r="BE48" s="150" t="str">
        <f>IF($F50="","",VLOOKUP($F50,#REF!,22,0))</f>
        <v/>
      </c>
      <c r="BF48" s="150" t="str">
        <f>IF($F50="","",VLOOKUP($F50,#REF!,23,0))</f>
        <v/>
      </c>
      <c r="BG48" s="150" t="str">
        <f>IF($F50="","",VLOOKUP($F50,#REF!,24,0))</f>
        <v/>
      </c>
      <c r="BH48" s="150" t="str">
        <f>IF($F50="","",VLOOKUP($F50,#REF!,25,0))</f>
        <v/>
      </c>
      <c r="BI48" s="150" t="str">
        <f>IF($F50="","",VLOOKUP($F50,#REF!,26,0))</f>
        <v/>
      </c>
      <c r="BJ48" s="150" t="str">
        <f>IF($F50="","",VLOOKUP($F50,#REF!,27,0))</f>
        <v/>
      </c>
      <c r="BK48" s="150" t="str">
        <f>IF($F50="","",VLOOKUP($F50,#REF!,28,0))</f>
        <v/>
      </c>
      <c r="BL48" s="150" t="str">
        <f>IF($F50="","",VLOOKUP($F50,#REF!,29,0))</f>
        <v/>
      </c>
      <c r="BM48" s="150" t="str">
        <f>IF($F50="","",VLOOKUP($F50,#REF!,30,0))</f>
        <v/>
      </c>
      <c r="BN48" s="150" t="str">
        <f>IF($F50="","",VLOOKUP($F50,#REF!,31,0))</f>
        <v/>
      </c>
      <c r="BO48" s="150" t="str">
        <f>IF($F50="","",VLOOKUP($F50,#REF!,32,0))</f>
        <v/>
      </c>
      <c r="BP48" s="150" t="str">
        <f>IF($F50="","",VLOOKUP($F50,#REF!,33,0))</f>
        <v/>
      </c>
      <c r="BQ48" s="150" t="str">
        <f>IF($F50="","",VLOOKUP($F50,#REF!,34,0))</f>
        <v/>
      </c>
      <c r="BR48" s="150" t="str">
        <f>IF($F50="","",VLOOKUP($F50,#REF!,35,0))</f>
        <v/>
      </c>
      <c r="BS48" s="150" t="str">
        <f>IF($F50="","",VLOOKUP($F50,#REF!,36,0))</f>
        <v/>
      </c>
      <c r="BT48" s="150" t="str">
        <f>IF($F50="","",VLOOKUP($F50,#REF!,37,0))</f>
        <v/>
      </c>
      <c r="BU48" s="150" t="str">
        <f>IF($F50="","",VLOOKUP($F50,#REF!,38,0))</f>
        <v/>
      </c>
      <c r="BV48" s="150" t="str">
        <f>IF($F50="","",VLOOKUP($F50,#REF!,39,0))</f>
        <v/>
      </c>
      <c r="BW48" s="150" t="str">
        <f>IF($F50="","",VLOOKUP($F50,#REF!,40,0))</f>
        <v/>
      </c>
      <c r="BX48" s="150" t="str">
        <f>IF($F50="","",VLOOKUP($F50,#REF!,41,0))</f>
        <v/>
      </c>
      <c r="BY48" s="150" t="str">
        <f>IF($F50="","",VLOOKUP($F50,#REF!,42,0))</f>
        <v/>
      </c>
      <c r="BZ48" s="150" t="str">
        <f>IF($F50="","",VLOOKUP($F50,#REF!,43,0))</f>
        <v/>
      </c>
      <c r="CA48" s="150" t="str">
        <f>IF($F50="","",VLOOKUP($F50,#REF!,44,0))</f>
        <v/>
      </c>
      <c r="CB48" s="150" t="str">
        <f>IF($F50="","",VLOOKUP($F50,#REF!,45,0))</f>
        <v/>
      </c>
      <c r="CC48" s="150" t="str">
        <f>IF($F50="","",VLOOKUP($F50,#REF!,46,0))</f>
        <v/>
      </c>
      <c r="CD48" s="150" t="str">
        <f>IF($F50="","",VLOOKUP($F50,#REF!,47,0))</f>
        <v/>
      </c>
      <c r="CE48" s="150" t="str">
        <f>IF($F50="","",VLOOKUP($F50,#REF!,48,0))</f>
        <v/>
      </c>
      <c r="CF48" s="150" t="str">
        <f>IF($F50="","",VLOOKUP($F50,#REF!,49,0))</f>
        <v/>
      </c>
      <c r="CG48" s="150" t="str">
        <f>IF($F50="","",VLOOKUP($F50,#REF!,50,0))</f>
        <v/>
      </c>
      <c r="CH48" s="150" t="str">
        <f>IF($F50="","",VLOOKUP($F50,#REF!,51,0))</f>
        <v/>
      </c>
      <c r="CI48" s="150" t="str">
        <f>IF($F50="","",VLOOKUP($F50,#REF!,52,0))</f>
        <v/>
      </c>
      <c r="CJ48" s="150" t="str">
        <f>IF($F50="","",VLOOKUP($F50,#REF!,53,0))</f>
        <v/>
      </c>
      <c r="CK48" s="150" t="str">
        <f>IF($F50="","",VLOOKUP($F50,#REF!,54,0))</f>
        <v/>
      </c>
      <c r="CL48" s="150" t="str">
        <f>IF($F50="","",VLOOKUP($F50,#REF!,55,0))</f>
        <v/>
      </c>
      <c r="CM48" s="150" t="str">
        <f>IF($F50="","",VLOOKUP($F50,#REF!,56,0))</f>
        <v/>
      </c>
      <c r="CN48" s="150" t="str">
        <f>IF($F50="","",VLOOKUP($F50,#REF!,57,0))</f>
        <v/>
      </c>
      <c r="CO48" s="150" t="str">
        <f>IF($F50="","",VLOOKUP($F50,#REF!,58,0))</f>
        <v/>
      </c>
      <c r="CP48" s="150" t="str">
        <f>IF($F50="","",VLOOKUP($F50,#REF!,59,0))</f>
        <v/>
      </c>
      <c r="CQ48" s="150" t="str">
        <f>IF($F50="","",VLOOKUP($F50,#REF!,60,0))</f>
        <v/>
      </c>
      <c r="CR48" s="150" t="str">
        <f>IF($F50="","",VLOOKUP($F50,#REF!,61,0))</f>
        <v/>
      </c>
      <c r="CS48" s="150" t="str">
        <f>IF($F50="","",VLOOKUP($F50,#REF!,62,0))</f>
        <v/>
      </c>
      <c r="CT48" s="150" t="str">
        <f>IF($F50="","",VLOOKUP($F50,#REF!,63,0))</f>
        <v/>
      </c>
      <c r="CU48" s="150" t="str">
        <f>IF($F50="","",VLOOKUP($F50,#REF!,64,0))</f>
        <v/>
      </c>
      <c r="CV48" s="150" t="str">
        <f>IF($F50="","",VLOOKUP($F50,#REF!,65,0))</f>
        <v/>
      </c>
      <c r="CW48" s="150" t="str">
        <f>IF($F50="","",VLOOKUP($F50,#REF!,66,0))</f>
        <v/>
      </c>
      <c r="CX48" s="150" t="str">
        <f>IF($F50="","",VLOOKUP($F50,#REF!,67,0))</f>
        <v/>
      </c>
      <c r="CY48" s="150" t="str">
        <f>IF($F50="","",VLOOKUP($F50,#REF!,68,0))</f>
        <v/>
      </c>
      <c r="CZ48" s="150" t="str">
        <f>IF($F50="","",VLOOKUP($F50,#REF!,69,0))</f>
        <v/>
      </c>
      <c r="DA48" s="150" t="str">
        <f>IF($F50="","",VLOOKUP($F50,#REF!,70,0))</f>
        <v/>
      </c>
      <c r="DB48" s="150" t="str">
        <f>IF($F50="","",VLOOKUP($F50,#REF!,71,0))</f>
        <v/>
      </c>
      <c r="DC48" s="150" t="str">
        <f>IF($F50="","",VLOOKUP($F50,#REF!,72,0))</f>
        <v/>
      </c>
      <c r="DD48" s="150" t="str">
        <f>IF($F50="","",VLOOKUP($F50,#REF!,73,0))</f>
        <v/>
      </c>
      <c r="DE48" s="150" t="str">
        <f>IF($F50="","",VLOOKUP($F50,#REF!,74,0))</f>
        <v/>
      </c>
      <c r="DF48" s="150" t="str">
        <f>IF($F50="","",VLOOKUP($F50,#REF!,75,0))</f>
        <v/>
      </c>
      <c r="DG48" s="150" t="str">
        <f>IF($F50="","",VLOOKUP($F50,#REF!,76,0))</f>
        <v/>
      </c>
      <c r="DH48" s="150" t="str">
        <f>IF($F50="","",VLOOKUP($F50,#REF!,77,0))</f>
        <v/>
      </c>
      <c r="DI48" s="150" t="str">
        <f>IF($F50="","",VLOOKUP($F50,#REF!,78,0))</f>
        <v/>
      </c>
      <c r="DJ48" s="150" t="str">
        <f>IF($F50="","",VLOOKUP($F50,#REF!,79,0))</f>
        <v/>
      </c>
      <c r="DK48" s="150" t="str">
        <f>IF($F50="","",VLOOKUP($F50,#REF!,80,0))</f>
        <v/>
      </c>
      <c r="DL48" s="150" t="str">
        <f>IF($F50="","",VLOOKUP($F50,#REF!,81,0))</f>
        <v/>
      </c>
      <c r="DM48" s="150" t="str">
        <f>IF($F50="","",VLOOKUP($F50,#REF!,82,0))</f>
        <v/>
      </c>
      <c r="DN48" s="150" t="str">
        <f>IF($F50="","",VLOOKUP($F50,#REF!,83,0))</f>
        <v/>
      </c>
      <c r="DO48" s="150" t="str">
        <f>IF($F50="","",VLOOKUP($F50,#REF!,84,0))</f>
        <v/>
      </c>
      <c r="DP48" s="150" t="str">
        <f>IF($F50="","",VLOOKUP($F50,#REF!,85,0))</f>
        <v/>
      </c>
      <c r="DQ48" s="150" t="str">
        <f>IF($F50="","",VLOOKUP($F50,#REF!,86,0))</f>
        <v/>
      </c>
      <c r="DR48" s="150" t="str">
        <f>IF($F50="","",VLOOKUP($F50,#REF!,87,0))</f>
        <v/>
      </c>
      <c r="DS48" s="150" t="str">
        <f>IF($F50="","",VLOOKUP($F50,#REF!,88,0))</f>
        <v/>
      </c>
      <c r="DT48" s="150" t="str">
        <f>IF($F50="","",VLOOKUP($F50,#REF!,89,0))</f>
        <v/>
      </c>
      <c r="DU48" s="150" t="str">
        <f>IF($F50="","",VLOOKUP($F50,#REF!,90,0))</f>
        <v/>
      </c>
      <c r="DV48" s="150" t="str">
        <f>IF($F50="","",VLOOKUP($F50,#REF!,91,0))</f>
        <v/>
      </c>
      <c r="DW48" s="150" t="str">
        <f>IF($F50="","",VLOOKUP($F50,#REF!,92,0))</f>
        <v/>
      </c>
      <c r="DX48" s="150" t="str">
        <f>IF($F50="","",VLOOKUP($F50,#REF!,93,0))</f>
        <v/>
      </c>
      <c r="DY48" s="150" t="str">
        <f>IF($F50="","",VLOOKUP($F50,#REF!,94,0))</f>
        <v/>
      </c>
      <c r="DZ48" s="150" t="str">
        <f>IF($F50="","",VLOOKUP($F50,#REF!,95,0))</f>
        <v/>
      </c>
      <c r="EA48" s="150" t="str">
        <f>IF($F50="","",VLOOKUP($F50,#REF!,96,0))</f>
        <v/>
      </c>
      <c r="EB48" s="150" t="str">
        <f>IF($F50="","",VLOOKUP($F50,#REF!,97,0))</f>
        <v/>
      </c>
      <c r="EC48" s="150" t="str">
        <f>IF($F50="","",VLOOKUP($F50,#REF!,98,0))</f>
        <v/>
      </c>
      <c r="ED48" s="150" t="str">
        <f>IF($F50="","",VLOOKUP($F50,#REF!,99,0))</f>
        <v/>
      </c>
      <c r="EE48" s="150" t="str">
        <f>IF($F50="","",VLOOKUP($F50,#REF!,100,0))</f>
        <v/>
      </c>
      <c r="EF48" s="150" t="str">
        <f>IF($F50="","",VLOOKUP($F50,#REF!,101,0))</f>
        <v/>
      </c>
      <c r="EG48" s="150" t="str">
        <f>IF($F50="","",VLOOKUP($F50,#REF!,102,0))</f>
        <v/>
      </c>
      <c r="EH48" s="150" t="str">
        <f>IF($F50="","",VLOOKUP($F50,#REF!,103,0))</f>
        <v/>
      </c>
      <c r="EI48" s="150" t="str">
        <f>IF($F50="","",VLOOKUP($F50,#REF!,104,0))</f>
        <v/>
      </c>
      <c r="EJ48" s="150" t="str">
        <f>IF($F50="","",VLOOKUP($F50,#REF!,105,0))</f>
        <v/>
      </c>
      <c r="EK48" s="150" t="str">
        <f>IF($F50="","",VLOOKUP($F50,#REF!,106,0))</f>
        <v/>
      </c>
      <c r="EL48" s="150" t="str">
        <f>IF($F50="","",VLOOKUP($F50,#REF!,107,0))</f>
        <v/>
      </c>
      <c r="EM48" s="150" t="str">
        <f>IF($F50="","",VLOOKUP($F50,#REF!,108,0))</f>
        <v/>
      </c>
      <c r="EN48" s="150" t="str">
        <f>IF($F50="","",VLOOKUP($F50,#REF!,109,0))</f>
        <v/>
      </c>
      <c r="EO48" s="150" t="str">
        <f>IF($F50="","",VLOOKUP($F50,#REF!,110,0))</f>
        <v/>
      </c>
      <c r="EP48" s="150" t="str">
        <f>IF($F50="","",VLOOKUP($F50,#REF!,111,0))</f>
        <v/>
      </c>
      <c r="EQ48" s="150" t="str">
        <f>IF($F50="","",VLOOKUP($F50,#REF!,112,0))</f>
        <v/>
      </c>
      <c r="ER48" s="150" t="str">
        <f>IF($F50="","",VLOOKUP($F50,#REF!,113,0))</f>
        <v/>
      </c>
      <c r="ES48" s="150" t="str">
        <f>IF($F50="","",VLOOKUP($F50,#REF!,114,0))</f>
        <v/>
      </c>
      <c r="ET48" s="150" t="str">
        <f>IF($F50="","",VLOOKUP($F50,#REF!,115,0))</f>
        <v/>
      </c>
      <c r="EU48" s="150" t="str">
        <f>IF($F50="","",VLOOKUP($F50,#REF!,116,0))</f>
        <v/>
      </c>
      <c r="EV48" s="150" t="str">
        <f>IF($F50="","",VLOOKUP($F50,#REF!,117,0))</f>
        <v/>
      </c>
      <c r="EW48" s="150" t="str">
        <f>IF($F50="","",VLOOKUP($F50,#REF!,118,0))</f>
        <v/>
      </c>
    </row>
    <row r="49" spans="2:148" ht="24" customHeight="1" thickBot="1">
      <c r="B49" s="880" t="s">
        <v>271</v>
      </c>
      <c r="C49" s="880"/>
      <c r="D49" s="880"/>
      <c r="E49" s="880"/>
      <c r="F49" s="880"/>
      <c r="G49" s="880"/>
      <c r="H49" s="881" t="str">
        <f>IF(F50="","",HYPERLINK(VLOOKUP(F50,#REF!,7,0)))</f>
        <v/>
      </c>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N49" s="138" t="str" cm="1">
        <f t="array" ref="AN49">IF($F$27="","",IFERROR(INDEX(#REF!,SMALL(IF(#REF!&lt;&gt;"",ROW(#REF!)-ROW(#REF!)+1,""),ROW(A39))),""))</f>
        <v/>
      </c>
      <c r="AO49" s="136" t="str">
        <f>IF(AN49="","",VLOOKUP($AN49,#REF!,2,0))</f>
        <v/>
      </c>
      <c r="AP49" s="136" t="str">
        <f>IF(AN49="","",VLOOKUP($AN49,#REF!,3,0))</f>
        <v/>
      </c>
      <c r="AQ49" s="136" t="str">
        <f>IF(AN49="","",VLOOKUP($AN49,#REF!,4,0))</f>
        <v/>
      </c>
      <c r="AR49" s="137" t="str">
        <f>IF(AN49="","",HYPERLINK(VLOOKUP($AN49,#REF!,7,0)))</f>
        <v/>
      </c>
      <c r="AS49" s="1" t="str">
        <f>IF(AN49="","",(VLOOKUP(AN49,#REF!,12,0)))</f>
        <v/>
      </c>
      <c r="AT49" s="1"/>
      <c r="AU49" s="1"/>
      <c r="AW49" s="153" t="str">
        <f>IF($F50="","",VLOOKUP($F50,#REF!,120,0))</f>
        <v/>
      </c>
      <c r="AX49" s="153" t="str">
        <f>IF($F50="","",VLOOKUP($F50,#REF!,121,0))</f>
        <v/>
      </c>
      <c r="AY49" s="153" t="str">
        <f>IF($F50="","",VLOOKUP($F50,#REF!,122,0))</f>
        <v/>
      </c>
      <c r="AZ49" s="153" t="str">
        <f>IF($F50="","",VLOOKUP($F50,#REF!,123,0))</f>
        <v/>
      </c>
      <c r="BA49" s="153" t="str">
        <f>IF($F50="","",VLOOKUP($F50,#REF!,124,0))</f>
        <v/>
      </c>
      <c r="BB49" s="153" t="str">
        <f>IF($F50="","",VLOOKUP($F50,#REF!,125,0))</f>
        <v/>
      </c>
      <c r="BC49" s="153" t="str">
        <f>IF($F50="","",VLOOKUP($F50,#REF!,126,0))</f>
        <v/>
      </c>
      <c r="BD49" s="153" t="str">
        <f>IF($F50="","",VLOOKUP($F50,#REF!,127,0))</f>
        <v/>
      </c>
      <c r="BE49" s="153" t="str">
        <f>IF($F50="","",VLOOKUP($F50,#REF!,128,0))</f>
        <v/>
      </c>
      <c r="BF49" s="153" t="str">
        <f>IF($F50="","",VLOOKUP($F50,#REF!,129,0))</f>
        <v/>
      </c>
      <c r="BG49" s="153" t="str">
        <f>IF($F50="","",VLOOKUP($F50,#REF!,130,0))</f>
        <v/>
      </c>
      <c r="BH49" s="153" t="str">
        <f>IF($F50="","",VLOOKUP($F50,#REF!,131,0))</f>
        <v/>
      </c>
      <c r="BI49" s="153" t="str">
        <f>IF($F50="","",VLOOKUP($F50,#REF!,132,0))</f>
        <v/>
      </c>
      <c r="BJ49" s="153" t="str">
        <f>IF($F50="","",VLOOKUP($F50,#REF!,133,0))</f>
        <v/>
      </c>
      <c r="BK49" s="153" t="str">
        <f>IF($F50="","",VLOOKUP($F50,#REF!,134,0))</f>
        <v/>
      </c>
      <c r="BL49" s="153" t="str">
        <f>IF($F50="","",VLOOKUP($F50,#REF!,135,0))</f>
        <v/>
      </c>
      <c r="BM49" s="153" t="str">
        <f>IF($F50="","",VLOOKUP($F50,#REF!,136,0))</f>
        <v/>
      </c>
      <c r="BN49" s="153" t="str">
        <f>IF($F50="","",VLOOKUP($F50,#REF!,137,0))</f>
        <v/>
      </c>
      <c r="BO49" s="153" t="str">
        <f>IF($F50="","",VLOOKUP($F50,#REF!,138,0))</f>
        <v/>
      </c>
      <c r="BP49" s="153" t="str">
        <f>IF($F50="","",VLOOKUP($F50,#REF!,139,0))</f>
        <v/>
      </c>
      <c r="BQ49" s="153" t="str">
        <f>IF($F50="","",VLOOKUP($F50,#REF!,140,0))</f>
        <v/>
      </c>
      <c r="BR49" s="153" t="str">
        <f>IF($F50="","",VLOOKUP($F50,#REF!,141,0))</f>
        <v/>
      </c>
      <c r="BS49" s="153" t="str">
        <f>IF($F50="","",VLOOKUP($F50,#REF!,142,0))</f>
        <v/>
      </c>
      <c r="BT49" s="153" t="str">
        <f>IF($F50="","",VLOOKUP($F50,#REF!,143,0))</f>
        <v/>
      </c>
      <c r="BU49" s="153" t="str">
        <f>IF($F50="","",VLOOKUP($F50,#REF!,144,0))</f>
        <v/>
      </c>
      <c r="BV49" s="153" t="str">
        <f>IF($F50="","",VLOOKUP($F50,#REF!,145,0))</f>
        <v/>
      </c>
      <c r="BW49" s="153" t="str">
        <f>IF($F50="","",VLOOKUP($F50,#REF!,146,0))</f>
        <v/>
      </c>
      <c r="BX49" s="153" t="str">
        <f>IF($F50="","",VLOOKUP($F50,#REF!,147,0))</f>
        <v/>
      </c>
      <c r="BY49" s="153" t="str">
        <f>IF($F50="","",VLOOKUP($F50,#REF!,148,0))</f>
        <v/>
      </c>
      <c r="BZ49" s="153" t="str">
        <f>IF($F50="","",VLOOKUP($F50,#REF!,149,0))</f>
        <v/>
      </c>
      <c r="CA49" s="153" t="str">
        <f>IF($F50="","",VLOOKUP($F50,#REF!,150,0))</f>
        <v/>
      </c>
      <c r="CB49" s="153" t="str">
        <f>IF($F50="","",VLOOKUP($F50,#REF!,151,0))</f>
        <v/>
      </c>
      <c r="CC49" s="153" t="str">
        <f>IF($F50="","",VLOOKUP($F50,#REF!,152,0))</f>
        <v/>
      </c>
      <c r="CD49" s="153" t="str">
        <f>IF($F50="","",VLOOKUP($F50,#REF!,153,0))</f>
        <v/>
      </c>
      <c r="CE49" s="153" t="str">
        <f>IF($F50="","",VLOOKUP($F50,#REF!,154,0))</f>
        <v/>
      </c>
      <c r="CF49" s="153" t="str">
        <f>IF($F50="","",VLOOKUP($F50,#REF!,155,0))</f>
        <v/>
      </c>
      <c r="CG49" s="153" t="str">
        <f>IF($F50="","",VLOOKUP($F50,#REF!,156,0))</f>
        <v/>
      </c>
      <c r="CH49" s="153" t="str">
        <f>IF($F50="","",VLOOKUP($F50,#REF!,157,0))</f>
        <v/>
      </c>
      <c r="CI49" s="153" t="str">
        <f>IF($F50="","",VLOOKUP($F50,#REF!,158,0))</f>
        <v/>
      </c>
      <c r="CJ49" s="153" t="str">
        <f>IF($F50="","",VLOOKUP($F50,#REF!,159,0))</f>
        <v/>
      </c>
      <c r="CK49" s="153" t="str">
        <f>IF($F50="","",VLOOKUP($F50,#REF!,160,0))</f>
        <v/>
      </c>
      <c r="CL49" s="153" t="str">
        <f>IF($F50="","",VLOOKUP($F50,#REF!,161,0))</f>
        <v/>
      </c>
      <c r="CM49" s="80"/>
      <c r="CN49" s="80"/>
      <c r="CO49" s="80"/>
      <c r="CP49" s="80"/>
      <c r="CQ49" s="80"/>
      <c r="CR49" s="80"/>
      <c r="CS49" s="80"/>
      <c r="CT49" s="80"/>
    </row>
    <row r="50" spans="2:148" ht="18" customHeight="1">
      <c r="B50" s="895" t="s">
        <v>272</v>
      </c>
      <c r="C50" s="896"/>
      <c r="D50" s="896"/>
      <c r="E50" s="896"/>
      <c r="F50" s="899"/>
      <c r="G50" s="901" t="s">
        <v>273</v>
      </c>
      <c r="H50" s="901"/>
      <c r="I50" s="901"/>
      <c r="J50" s="901"/>
      <c r="K50" s="902" t="str" cm="1">
        <f t="array" ref="K50">IF(OR(F27="",F50=""),"",IF(OR(F27=AW48:EW48),"Substantial Correlation",IF(OR(G25=AW49:CL49),"Moderate Correlation",IF(AW49="","need to be verified","Low Correlation"))))</f>
        <v/>
      </c>
      <c r="L50" s="902"/>
      <c r="M50" s="902"/>
      <c r="N50" s="902"/>
      <c r="O50" s="902"/>
      <c r="P50" s="851" t="s">
        <v>274</v>
      </c>
      <c r="Q50" s="852"/>
      <c r="R50" s="852"/>
      <c r="S50" s="852"/>
      <c r="T50" s="852"/>
      <c r="U50" s="853"/>
      <c r="V50" s="857" t="str">
        <f>IFERROR(IF($AD$54="Master",INDEX(#REF!,MATCH($F$50,#REF!,0),8),IF($AD$54="PhD",INDEX(#REF!,MATCH($F$50,#REF!,0),10),"")),"")</f>
        <v/>
      </c>
      <c r="W50" s="858"/>
      <c r="X50" s="858"/>
      <c r="Y50" s="858"/>
      <c r="Z50" s="858"/>
      <c r="AA50" s="858"/>
      <c r="AB50" s="858"/>
      <c r="AC50" s="859"/>
      <c r="AD50" s="863" t="str">
        <f>IFERROR(IF(AND($AD$54="Master",$V$50="mandatory"),HYPERLINK(INDEX(#REF!,MATCH($F$50,#REF!,0),9),"Select the supervisor from this Website"),IF(AND($AD$54="PhD",$V$50="mandatory"),HYPERLINK(INDEX(#REF!,MATCH($F$50,#REF!,0),11),"Select the supervisor from this Website"),"")),"")</f>
        <v/>
      </c>
      <c r="AE50" s="864"/>
      <c r="AF50" s="864"/>
      <c r="AG50" s="864"/>
      <c r="AH50" s="864"/>
      <c r="AI50" s="864"/>
      <c r="AJ50" s="864"/>
      <c r="AK50" s="865"/>
      <c r="AN50" s="138" t="str" cm="1">
        <f t="array" ref="AN50">IF($F$27="","",IFERROR(INDEX(#REF!,SMALL(IF(#REF!&lt;&gt;"",ROW(#REF!)-ROW(#REF!)+1,""),ROW(A40))),""))</f>
        <v/>
      </c>
      <c r="AO50" s="136" t="str">
        <f>IF(AN50="","",VLOOKUP($AN50,#REF!,2,0))</f>
        <v/>
      </c>
      <c r="AP50" s="136" t="str">
        <f>IF(AN50="","",VLOOKUP($AN50,#REF!,3,0))</f>
        <v/>
      </c>
      <c r="AQ50" s="136" t="str">
        <f>IF(AN50="","",VLOOKUP($AN50,#REF!,4,0))</f>
        <v/>
      </c>
      <c r="AR50" s="137" t="str">
        <f>IF(AN50="","",HYPERLINK(VLOOKUP($AN50,#REF!,7,0)))</f>
        <v/>
      </c>
      <c r="AS50" s="1" t="str">
        <f>IF(AN50="","",(VLOOKUP(AN50,#REF!,12,0)))</f>
        <v/>
      </c>
      <c r="AT50" s="1"/>
      <c r="AU50" s="1"/>
    </row>
    <row r="51" spans="2:148" s="73" customFormat="1" ht="18" customHeight="1">
      <c r="B51" s="897"/>
      <c r="C51" s="898"/>
      <c r="D51" s="898"/>
      <c r="E51" s="898"/>
      <c r="F51" s="900"/>
      <c r="G51" s="843"/>
      <c r="H51" s="843"/>
      <c r="I51" s="843"/>
      <c r="J51" s="843"/>
      <c r="K51" s="903"/>
      <c r="L51" s="903"/>
      <c r="M51" s="903"/>
      <c r="N51" s="903"/>
      <c r="O51" s="903"/>
      <c r="P51" s="854"/>
      <c r="Q51" s="855"/>
      <c r="R51" s="855"/>
      <c r="S51" s="855"/>
      <c r="T51" s="855"/>
      <c r="U51" s="856"/>
      <c r="V51" s="860"/>
      <c r="W51" s="861"/>
      <c r="X51" s="861"/>
      <c r="Y51" s="861"/>
      <c r="Z51" s="861"/>
      <c r="AA51" s="861"/>
      <c r="AB51" s="861"/>
      <c r="AC51" s="862"/>
      <c r="AD51" s="866"/>
      <c r="AE51" s="867"/>
      <c r="AF51" s="867"/>
      <c r="AG51" s="867"/>
      <c r="AH51" s="867"/>
      <c r="AI51" s="867"/>
      <c r="AJ51" s="867"/>
      <c r="AK51" s="868"/>
      <c r="AN51" s="138" t="str" cm="1">
        <f t="array" ref="AN51">IF($F$27="","",IFERROR(INDEX(#REF!,SMALL(IF(#REF!&lt;&gt;"",ROW(#REF!)-ROW(#REF!)+1,""),ROW(A41))),""))</f>
        <v/>
      </c>
      <c r="AO51" s="136" t="str">
        <f>IF(AN51="","",VLOOKUP($AN51,#REF!,2,0))</f>
        <v/>
      </c>
      <c r="AP51" s="136" t="str">
        <f>IF(AN51="","",VLOOKUP($AN51,#REF!,3,0))</f>
        <v/>
      </c>
      <c r="AQ51" s="136" t="str">
        <f>IF(AN51="","",VLOOKUP($AN51,#REF!,4,0))</f>
        <v/>
      </c>
      <c r="AR51" s="137" t="str">
        <f>IF(AN51="","",HYPERLINK(VLOOKUP($AN51,#REF!,7,0)))</f>
        <v/>
      </c>
      <c r="AS51" s="1" t="str">
        <f>IF(AN51="","",(VLOOKUP(AN51,#REF!,12,0)))</f>
        <v/>
      </c>
      <c r="AT51" s="1"/>
      <c r="AU51" s="1"/>
      <c r="AV51" s="6"/>
    </row>
    <row r="52" spans="2:148" ht="16.25" customHeight="1">
      <c r="B52" s="879" t="s">
        <v>275</v>
      </c>
      <c r="C52" s="843"/>
      <c r="D52" s="843"/>
      <c r="E52" s="843"/>
      <c r="F52" s="843"/>
      <c r="G52" s="843" t="s">
        <v>276</v>
      </c>
      <c r="H52" s="843"/>
      <c r="I52" s="843"/>
      <c r="J52" s="843"/>
      <c r="K52" s="843"/>
      <c r="L52" s="843"/>
      <c r="M52" s="843"/>
      <c r="N52" s="843"/>
      <c r="O52" s="843"/>
      <c r="P52" s="843" t="s">
        <v>277</v>
      </c>
      <c r="Q52" s="843"/>
      <c r="R52" s="843"/>
      <c r="S52" s="843"/>
      <c r="T52" s="843"/>
      <c r="U52" s="843"/>
      <c r="V52" s="843" t="s">
        <v>278</v>
      </c>
      <c r="W52" s="843"/>
      <c r="X52" s="843"/>
      <c r="Y52" s="843"/>
      <c r="Z52" s="843" t="s">
        <v>279</v>
      </c>
      <c r="AA52" s="843"/>
      <c r="AB52" s="843"/>
      <c r="AC52" s="843"/>
      <c r="AD52" s="843" t="s">
        <v>280</v>
      </c>
      <c r="AE52" s="843"/>
      <c r="AF52" s="843"/>
      <c r="AG52" s="882"/>
      <c r="AH52" s="844" t="s">
        <v>281</v>
      </c>
      <c r="AI52" s="845"/>
      <c r="AJ52" s="845"/>
      <c r="AK52" s="846"/>
      <c r="AN52" s="138" t="str" cm="1">
        <f t="array" ref="AN52">IF($F$27="","",IFERROR(INDEX(#REF!,SMALL(IF(#REF!&lt;&gt;"",ROW(#REF!)-ROW(#REF!)+1,""),ROW(A42))),""))</f>
        <v/>
      </c>
      <c r="AO52" s="136" t="str">
        <f>IF(AN52="","",VLOOKUP($AN52,#REF!,2,0))</f>
        <v/>
      </c>
      <c r="AP52" s="136" t="str">
        <f>IF(AN52="","",VLOOKUP($AN52,#REF!,3,0))</f>
        <v/>
      </c>
      <c r="AQ52" s="136" t="str">
        <f>IF(AN52="","",VLOOKUP($AN52,#REF!,4,0))</f>
        <v/>
      </c>
      <c r="AR52" s="137" t="str">
        <f>IF(AN52="","",HYPERLINK(VLOOKUP($AN52,#REF!,7,0)))</f>
        <v/>
      </c>
      <c r="AS52" s="1" t="str">
        <f>IF(AN52="","",(VLOOKUP(AN52,#REF!,12,0)))</f>
        <v/>
      </c>
      <c r="AT52" s="1"/>
      <c r="AU52" s="1"/>
    </row>
    <row r="53" spans="2:148" ht="16.25" customHeight="1">
      <c r="B53" s="879"/>
      <c r="C53" s="843"/>
      <c r="D53" s="843"/>
      <c r="E53" s="843"/>
      <c r="F53" s="843"/>
      <c r="G53" s="843"/>
      <c r="H53" s="843"/>
      <c r="I53" s="843"/>
      <c r="J53" s="843"/>
      <c r="K53" s="843"/>
      <c r="L53" s="843"/>
      <c r="M53" s="843"/>
      <c r="N53" s="843"/>
      <c r="O53" s="843"/>
      <c r="P53" s="843"/>
      <c r="Q53" s="843"/>
      <c r="R53" s="843"/>
      <c r="S53" s="843"/>
      <c r="T53" s="843"/>
      <c r="U53" s="843"/>
      <c r="V53" s="843"/>
      <c r="W53" s="843"/>
      <c r="X53" s="843"/>
      <c r="Y53" s="843"/>
      <c r="Z53" s="843"/>
      <c r="AA53" s="843"/>
      <c r="AB53" s="843"/>
      <c r="AC53" s="843"/>
      <c r="AD53" s="843"/>
      <c r="AE53" s="843"/>
      <c r="AF53" s="843"/>
      <c r="AG53" s="882"/>
      <c r="AH53" s="847"/>
      <c r="AI53" s="848"/>
      <c r="AJ53" s="848"/>
      <c r="AK53" s="849"/>
      <c r="AN53" s="138" t="str" cm="1">
        <f t="array" ref="AN53">IF($F$27="","",IFERROR(INDEX(#REF!,SMALL(IF(#REF!&lt;&gt;"",ROW(#REF!)-ROW(#REF!)+1,""),ROW(A43))),""))</f>
        <v/>
      </c>
      <c r="AO53" s="136" t="str">
        <f>IF(AN53="","",VLOOKUP($AN53,#REF!,2,0))</f>
        <v/>
      </c>
      <c r="AP53" s="136" t="str">
        <f>IF(AN53="","",VLOOKUP($AN53,#REF!,3,0))</f>
        <v/>
      </c>
      <c r="AQ53" s="136" t="str">
        <f>IF(AN53="","",VLOOKUP($AN53,#REF!,4,0))</f>
        <v/>
      </c>
      <c r="AR53" s="137" t="str">
        <f>IF(AN53="","",HYPERLINK(VLOOKUP($AN53,#REF!,7,0)))</f>
        <v/>
      </c>
      <c r="AS53" s="1" t="str">
        <f>IF(AN53="","",(VLOOKUP(AN53,#REF!,12,0)))</f>
        <v/>
      </c>
      <c r="AT53" s="1"/>
      <c r="AU53" s="1"/>
    </row>
    <row r="54" spans="2:148" ht="16.25" customHeight="1">
      <c r="B54" s="890" t="str">
        <f>IF(F50="","",VLOOKUP(F50,#REF!,2,0))</f>
        <v/>
      </c>
      <c r="C54" s="891"/>
      <c r="D54" s="891"/>
      <c r="E54" s="891"/>
      <c r="F54" s="891"/>
      <c r="G54" s="850" t="str">
        <f>IF(F50="","",VLOOKUP(F50,#REF!,3,0))</f>
        <v/>
      </c>
      <c r="H54" s="850"/>
      <c r="I54" s="850"/>
      <c r="J54" s="850"/>
      <c r="K54" s="850"/>
      <c r="L54" s="850"/>
      <c r="M54" s="850"/>
      <c r="N54" s="850"/>
      <c r="O54" s="850"/>
      <c r="P54" s="889" t="str">
        <f>IF(F50="","",VLOOKUP(F50,#REF!,4,0))</f>
        <v/>
      </c>
      <c r="Q54" s="889"/>
      <c r="R54" s="889"/>
      <c r="S54" s="889"/>
      <c r="T54" s="889"/>
      <c r="U54" s="889"/>
      <c r="V54" s="889" t="str">
        <f>IF(F50="","",VLOOKUP(F50,#REF!,5,0))</f>
        <v/>
      </c>
      <c r="W54" s="889"/>
      <c r="X54" s="889"/>
      <c r="Y54" s="889"/>
      <c r="Z54" s="889" t="str">
        <f>IF(F50="","",VLOOKUP(F50,#REF!,6,0))</f>
        <v/>
      </c>
      <c r="AA54" s="889"/>
      <c r="AB54" s="889"/>
      <c r="AC54" s="889"/>
      <c r="AD54" s="893"/>
      <c r="AE54" s="893"/>
      <c r="AF54" s="893"/>
      <c r="AG54" s="893"/>
      <c r="AH54" s="941"/>
      <c r="AI54" s="941"/>
      <c r="AJ54" s="941"/>
      <c r="AK54" s="465"/>
      <c r="AN54" s="138" t="str" cm="1">
        <f t="array" ref="AN54">IF($F$27="","",IFERROR(INDEX(#REF!,SMALL(IF(#REF!&lt;&gt;"",ROW(#REF!)-ROW(#REF!)+1,""),ROW(A44))),""))</f>
        <v/>
      </c>
      <c r="AO54" s="136" t="str">
        <f>IF(AN54="","",VLOOKUP($AN54,#REF!,2,0))</f>
        <v/>
      </c>
      <c r="AP54" s="136" t="str">
        <f>IF(AN54="","",VLOOKUP($AN54,#REF!,3,0))</f>
        <v/>
      </c>
      <c r="AQ54" s="136" t="str">
        <f>IF(AN54="","",VLOOKUP($AN54,#REF!,4,0))</f>
        <v/>
      </c>
      <c r="AR54" s="137" t="str">
        <f>IF(AN54="","",HYPERLINK(VLOOKUP($AN54,#REF!,7,0)))</f>
        <v/>
      </c>
      <c r="AS54" s="1" t="str">
        <f>IF(AN54="","",(VLOOKUP(AN54,#REF!,12,0)))</f>
        <v/>
      </c>
      <c r="AT54" s="1"/>
      <c r="AU54" s="1"/>
    </row>
    <row r="55" spans="2:148" ht="16.25" customHeight="1">
      <c r="B55" s="890"/>
      <c r="C55" s="891"/>
      <c r="D55" s="891"/>
      <c r="E55" s="891"/>
      <c r="F55" s="891"/>
      <c r="G55" s="850"/>
      <c r="H55" s="850"/>
      <c r="I55" s="850"/>
      <c r="J55" s="850"/>
      <c r="K55" s="850"/>
      <c r="L55" s="850"/>
      <c r="M55" s="850"/>
      <c r="N55" s="850"/>
      <c r="O55" s="850"/>
      <c r="P55" s="889"/>
      <c r="Q55" s="889"/>
      <c r="R55" s="889"/>
      <c r="S55" s="889"/>
      <c r="T55" s="889"/>
      <c r="U55" s="889"/>
      <c r="V55" s="889"/>
      <c r="W55" s="889"/>
      <c r="X55" s="889"/>
      <c r="Y55" s="889"/>
      <c r="Z55" s="889"/>
      <c r="AA55" s="889"/>
      <c r="AB55" s="889"/>
      <c r="AC55" s="889"/>
      <c r="AD55" s="893"/>
      <c r="AE55" s="893"/>
      <c r="AF55" s="893"/>
      <c r="AG55" s="893"/>
      <c r="AH55" s="448"/>
      <c r="AI55" s="448"/>
      <c r="AJ55" s="448"/>
      <c r="AK55" s="449"/>
      <c r="AN55" s="138" t="str" cm="1">
        <f t="array" ref="AN55">IF($F$27="","",IFERROR(INDEX(#REF!,SMALL(IF(#REF!&lt;&gt;"",ROW(#REF!)-ROW(#REF!)+1,""),ROW(A45))),""))</f>
        <v/>
      </c>
      <c r="AO55" s="136" t="str">
        <f>IF(AN55="","",VLOOKUP($AN55,#REF!,2,0))</f>
        <v/>
      </c>
      <c r="AP55" s="136" t="str">
        <f>IF(AN55="","",VLOOKUP($AN55,#REF!,3,0))</f>
        <v/>
      </c>
      <c r="AQ55" s="136" t="str">
        <f>IF(AN55="","",VLOOKUP($AN55,#REF!,4,0))</f>
        <v/>
      </c>
      <c r="AR55" s="137" t="str">
        <f>IF(AN55="","",HYPERLINK(VLOOKUP($AN55,#REF!,7,0)))</f>
        <v/>
      </c>
      <c r="AS55" s="1" t="str">
        <f>IF(AN55="","",(VLOOKUP(AN55,#REF!,12,0)))</f>
        <v/>
      </c>
      <c r="AT55" s="1"/>
      <c r="AU55" s="1"/>
    </row>
    <row r="56" spans="2:148" ht="16.25" customHeight="1">
      <c r="B56" s="890"/>
      <c r="C56" s="891"/>
      <c r="D56" s="891"/>
      <c r="E56" s="891"/>
      <c r="F56" s="891"/>
      <c r="G56" s="850"/>
      <c r="H56" s="850"/>
      <c r="I56" s="850"/>
      <c r="J56" s="850"/>
      <c r="K56" s="850"/>
      <c r="L56" s="850"/>
      <c r="M56" s="850"/>
      <c r="N56" s="850"/>
      <c r="O56" s="850"/>
      <c r="P56" s="889"/>
      <c r="Q56" s="889"/>
      <c r="R56" s="889"/>
      <c r="S56" s="889"/>
      <c r="T56" s="889"/>
      <c r="U56" s="889"/>
      <c r="V56" s="889"/>
      <c r="W56" s="889"/>
      <c r="X56" s="889"/>
      <c r="Y56" s="889"/>
      <c r="Z56" s="889"/>
      <c r="AA56" s="889"/>
      <c r="AB56" s="889"/>
      <c r="AC56" s="889"/>
      <c r="AD56" s="893"/>
      <c r="AE56" s="893"/>
      <c r="AF56" s="893"/>
      <c r="AG56" s="893"/>
      <c r="AH56" s="448"/>
      <c r="AI56" s="448"/>
      <c r="AJ56" s="448"/>
      <c r="AK56" s="449"/>
      <c r="AN56" s="138" t="str" cm="1">
        <f t="array" ref="AN56">IF($F$27="","",IFERROR(INDEX(#REF!,SMALL(IF(#REF!&lt;&gt;"",ROW(#REF!)-ROW(#REF!)+1,""),ROW(A46))),""))</f>
        <v/>
      </c>
      <c r="AO56" s="136" t="str">
        <f>IF(AN56="","",VLOOKUP($AN56,#REF!,2,0))</f>
        <v/>
      </c>
      <c r="AP56" s="136" t="str">
        <f>IF(AN56="","",VLOOKUP($AN56,#REF!,3,0))</f>
        <v/>
      </c>
      <c r="AQ56" s="136" t="str">
        <f>IF(AN56="","",VLOOKUP($AN56,#REF!,4,0))</f>
        <v/>
      </c>
      <c r="AR56" s="137" t="str">
        <f>IF(AN56="","",HYPERLINK(VLOOKUP($AN56,#REF!,7,0)))</f>
        <v/>
      </c>
      <c r="AS56" s="1" t="str">
        <f>IF(AN56="","",(VLOOKUP(AN56,#REF!,12,0)))</f>
        <v/>
      </c>
      <c r="AT56" s="1"/>
      <c r="AU56" s="1"/>
    </row>
    <row r="57" spans="2:148" ht="16.25" customHeight="1">
      <c r="B57" s="890"/>
      <c r="C57" s="891"/>
      <c r="D57" s="891"/>
      <c r="E57" s="891"/>
      <c r="F57" s="891"/>
      <c r="G57" s="850"/>
      <c r="H57" s="850"/>
      <c r="I57" s="850"/>
      <c r="J57" s="850"/>
      <c r="K57" s="850"/>
      <c r="L57" s="850"/>
      <c r="M57" s="850"/>
      <c r="N57" s="850"/>
      <c r="O57" s="850"/>
      <c r="P57" s="889"/>
      <c r="Q57" s="889"/>
      <c r="R57" s="889"/>
      <c r="S57" s="889"/>
      <c r="T57" s="889"/>
      <c r="U57" s="889"/>
      <c r="V57" s="889"/>
      <c r="W57" s="889"/>
      <c r="X57" s="889"/>
      <c r="Y57" s="889"/>
      <c r="Z57" s="889"/>
      <c r="AA57" s="889"/>
      <c r="AB57" s="889"/>
      <c r="AC57" s="889"/>
      <c r="AD57" s="893"/>
      <c r="AE57" s="893"/>
      <c r="AF57" s="893"/>
      <c r="AG57" s="893"/>
      <c r="AH57" s="448"/>
      <c r="AI57" s="448"/>
      <c r="AJ57" s="448"/>
      <c r="AK57" s="449"/>
      <c r="AL57" s="39"/>
      <c r="AM57" s="39"/>
      <c r="AN57" s="138" t="str" cm="1">
        <f t="array" ref="AN57">IF($F$27="","",IFERROR(INDEX(#REF!,SMALL(IF(#REF!&lt;&gt;"",ROW(#REF!)-ROW(#REF!)+1,""),ROW(A47))),""))</f>
        <v/>
      </c>
      <c r="AO57" s="136" t="str">
        <f>IF(AN57="","",VLOOKUP($AN57,#REF!,2,0))</f>
        <v/>
      </c>
      <c r="AP57" s="136" t="str">
        <f>IF(AN57="","",VLOOKUP($AN57,#REF!,3,0))</f>
        <v/>
      </c>
      <c r="AQ57" s="136" t="str">
        <f>IF(AN57="","",VLOOKUP($AN57,#REF!,4,0))</f>
        <v/>
      </c>
      <c r="AR57" s="137" t="str">
        <f>IF(AN57="","",HYPERLINK(VLOOKUP($AN57,#REF!,7,0)))</f>
        <v/>
      </c>
      <c r="AS57" s="1" t="str">
        <f>IF(AN57="","",(VLOOKUP(AN57,#REF!,12,0)))</f>
        <v/>
      </c>
      <c r="AT57" s="1"/>
      <c r="AU57" s="1"/>
      <c r="AW57" s="68"/>
      <c r="AX57" s="68"/>
      <c r="AY57" s="68"/>
      <c r="AZ57" s="68"/>
      <c r="BA57" s="68"/>
      <c r="BB57" s="68"/>
      <c r="BC57" s="68"/>
      <c r="BD57" s="68"/>
      <c r="BE57" s="68"/>
      <c r="BF57" s="68"/>
      <c r="BG57" s="68"/>
      <c r="BH57" s="68"/>
      <c r="BI57" s="68"/>
      <c r="BJ57" s="68"/>
      <c r="BK57" s="68"/>
      <c r="BL57" s="68"/>
      <c r="BM57" s="68"/>
      <c r="BN57" s="68"/>
      <c r="BO57" s="68"/>
      <c r="BP57" s="68"/>
      <c r="BQ57" s="68"/>
      <c r="BR57" s="68"/>
      <c r="BS57" s="68"/>
      <c r="BT57" s="68"/>
      <c r="BU57" s="68"/>
      <c r="BV57" s="68"/>
      <c r="BW57" s="68"/>
      <c r="BX57" s="68"/>
      <c r="BY57" s="68"/>
      <c r="BZ57" s="68"/>
      <c r="CA57" s="68"/>
      <c r="CB57" s="68"/>
      <c r="CC57" s="68"/>
      <c r="CD57" s="68"/>
      <c r="CE57" s="68"/>
      <c r="CF57" s="68"/>
      <c r="CG57" s="68"/>
      <c r="CH57" s="68"/>
      <c r="CI57" s="68"/>
      <c r="CJ57" s="68"/>
      <c r="CK57" s="68"/>
      <c r="CL57" s="68"/>
      <c r="CM57" s="68"/>
      <c r="CN57" s="68"/>
      <c r="CO57" s="68"/>
      <c r="CP57" s="68"/>
      <c r="CQ57" s="68"/>
      <c r="CR57" s="68"/>
      <c r="CS57" s="68"/>
      <c r="CT57" s="68"/>
      <c r="CU57" s="68"/>
      <c r="CV57" s="68"/>
      <c r="CW57" s="68"/>
      <c r="CX57" s="68"/>
      <c r="CY57" s="68"/>
      <c r="CZ57" s="68"/>
      <c r="DA57" s="68"/>
      <c r="DB57" s="68"/>
      <c r="DC57" s="68"/>
      <c r="DD57" s="68"/>
      <c r="DE57" s="68"/>
      <c r="DF57" s="68"/>
      <c r="DG57" s="68"/>
      <c r="DH57" s="68"/>
      <c r="DI57" s="68"/>
      <c r="DJ57" s="68"/>
      <c r="DK57" s="68"/>
      <c r="DL57" s="68"/>
      <c r="DM57" s="68"/>
      <c r="DN57" s="68"/>
      <c r="DO57" s="68"/>
      <c r="DP57" s="68"/>
      <c r="DQ57" s="68"/>
      <c r="DR57" s="68"/>
      <c r="DS57" s="68"/>
      <c r="DT57" s="68"/>
      <c r="DU57" s="68"/>
      <c r="DV57" s="68"/>
      <c r="DW57" s="68"/>
      <c r="DX57" s="68"/>
      <c r="DY57" s="68"/>
      <c r="DZ57" s="68"/>
      <c r="EA57" s="68"/>
      <c r="EB57" s="68"/>
      <c r="EC57" s="68"/>
      <c r="ED57" s="68"/>
      <c r="EE57" s="68"/>
      <c r="EF57" s="68"/>
      <c r="EG57" s="68"/>
      <c r="EH57" s="68"/>
      <c r="EI57" s="68"/>
      <c r="EJ57" s="68"/>
      <c r="EK57" s="68"/>
      <c r="EL57" s="68"/>
      <c r="EM57" s="68"/>
      <c r="EN57" s="68"/>
      <c r="EO57" s="68"/>
      <c r="EP57" s="68"/>
      <c r="EQ57" s="68"/>
      <c r="ER57" s="68"/>
    </row>
    <row r="58" spans="2:148" ht="16.25" customHeight="1">
      <c r="B58" s="890"/>
      <c r="C58" s="891"/>
      <c r="D58" s="891"/>
      <c r="E58" s="891"/>
      <c r="F58" s="891"/>
      <c r="G58" s="850"/>
      <c r="H58" s="850"/>
      <c r="I58" s="850"/>
      <c r="J58" s="850"/>
      <c r="K58" s="850"/>
      <c r="L58" s="850"/>
      <c r="M58" s="850"/>
      <c r="N58" s="850"/>
      <c r="O58" s="850"/>
      <c r="P58" s="889"/>
      <c r="Q58" s="889"/>
      <c r="R58" s="889"/>
      <c r="S58" s="889"/>
      <c r="T58" s="889"/>
      <c r="U58" s="889"/>
      <c r="V58" s="889"/>
      <c r="W58" s="889"/>
      <c r="X58" s="889"/>
      <c r="Y58" s="889"/>
      <c r="Z58" s="889"/>
      <c r="AA58" s="889"/>
      <c r="AB58" s="889"/>
      <c r="AC58" s="889"/>
      <c r="AD58" s="893"/>
      <c r="AE58" s="893"/>
      <c r="AF58" s="893"/>
      <c r="AG58" s="893"/>
      <c r="AH58" s="448"/>
      <c r="AI58" s="448"/>
      <c r="AJ58" s="448"/>
      <c r="AK58" s="449"/>
      <c r="AL58" s="39"/>
      <c r="AM58" s="39"/>
      <c r="AN58" s="138" t="str" cm="1">
        <f t="array" ref="AN58">IF($F$27="","",IFERROR(INDEX(#REF!,SMALL(IF(#REF!&lt;&gt;"",ROW(#REF!)-ROW(#REF!)+1,""),ROW(A48))),""))</f>
        <v/>
      </c>
      <c r="AO58" s="136" t="str">
        <f>IF(AN58="","",VLOOKUP($AN58,#REF!,2,0))</f>
        <v/>
      </c>
      <c r="AP58" s="136" t="str">
        <f>IF(AN58="","",VLOOKUP($AN58,#REF!,3,0))</f>
        <v/>
      </c>
      <c r="AQ58" s="136" t="str">
        <f>IF(AN58="","",VLOOKUP($AN58,#REF!,4,0))</f>
        <v/>
      </c>
      <c r="AR58" s="137" t="str">
        <f>IF(AN58="","",HYPERLINK(VLOOKUP($AN58,#REF!,7,0)))</f>
        <v/>
      </c>
      <c r="AS58" s="1" t="str">
        <f>IF(AN58="","",(VLOOKUP(AN58,#REF!,12,0)))</f>
        <v/>
      </c>
      <c r="AT58" s="1"/>
      <c r="AU58" s="1"/>
      <c r="AW58" s="68"/>
      <c r="AX58" s="68"/>
      <c r="AY58" s="68"/>
      <c r="AZ58" s="68"/>
      <c r="BA58" s="68"/>
      <c r="BB58" s="68"/>
      <c r="BC58" s="68"/>
      <c r="BD58" s="68"/>
      <c r="BE58" s="68"/>
      <c r="BF58" s="68"/>
      <c r="BG58" s="68"/>
      <c r="BH58" s="68"/>
      <c r="BI58" s="68"/>
      <c r="BJ58" s="68"/>
      <c r="BK58" s="68"/>
      <c r="BL58" s="68"/>
      <c r="BM58" s="68"/>
      <c r="BN58" s="68"/>
      <c r="BO58" s="68"/>
      <c r="BP58" s="68"/>
      <c r="BQ58" s="68"/>
      <c r="BR58" s="68"/>
      <c r="BS58" s="68"/>
      <c r="BT58" s="68"/>
      <c r="BU58" s="68"/>
      <c r="BV58" s="68"/>
      <c r="BW58" s="68"/>
      <c r="BX58" s="68"/>
      <c r="BY58" s="68"/>
      <c r="BZ58" s="68"/>
      <c r="CA58" s="68"/>
      <c r="CB58" s="68"/>
      <c r="CC58" s="68"/>
      <c r="CD58" s="68"/>
      <c r="CE58" s="68"/>
      <c r="CF58" s="68"/>
      <c r="CG58" s="68"/>
      <c r="CH58" s="68"/>
      <c r="CI58" s="68"/>
      <c r="CJ58" s="68"/>
      <c r="CK58" s="68"/>
      <c r="CL58" s="68"/>
      <c r="CM58" s="68"/>
      <c r="CN58" s="68"/>
      <c r="CO58" s="68"/>
      <c r="CP58" s="68"/>
      <c r="CQ58" s="68"/>
      <c r="CR58" s="68"/>
      <c r="CS58" s="68"/>
      <c r="CT58" s="68"/>
      <c r="CU58" s="68"/>
      <c r="CV58" s="68"/>
      <c r="CW58" s="68"/>
      <c r="CX58" s="68"/>
      <c r="CY58" s="68"/>
      <c r="CZ58" s="68"/>
      <c r="DA58" s="68"/>
      <c r="DB58" s="68"/>
      <c r="DC58" s="68"/>
      <c r="DD58" s="68"/>
      <c r="DE58" s="68"/>
      <c r="DF58" s="68"/>
      <c r="DG58" s="68"/>
      <c r="DH58" s="68"/>
      <c r="DI58" s="68"/>
      <c r="DJ58" s="68"/>
      <c r="DK58" s="68"/>
      <c r="DL58" s="68"/>
      <c r="DM58" s="68"/>
      <c r="DN58" s="68"/>
      <c r="DO58" s="68"/>
      <c r="DP58" s="68"/>
      <c r="DQ58" s="68"/>
      <c r="DR58" s="68"/>
      <c r="DS58" s="68"/>
      <c r="DT58" s="68"/>
      <c r="DU58" s="68"/>
      <c r="DV58" s="68"/>
      <c r="DW58" s="68"/>
      <c r="DX58" s="68"/>
      <c r="DY58" s="68"/>
      <c r="DZ58" s="68"/>
      <c r="EA58" s="68"/>
      <c r="EB58" s="68"/>
      <c r="EC58" s="68"/>
      <c r="ED58" s="68"/>
      <c r="EE58" s="68"/>
      <c r="EF58" s="68"/>
      <c r="EG58" s="68"/>
      <c r="EH58" s="68"/>
      <c r="EI58" s="68"/>
      <c r="EJ58" s="68"/>
      <c r="EK58" s="68"/>
      <c r="EL58" s="68"/>
      <c r="EM58" s="68"/>
      <c r="EN58" s="68"/>
      <c r="EO58" s="68"/>
      <c r="EP58" s="68"/>
      <c r="EQ58" s="68"/>
      <c r="ER58" s="68"/>
    </row>
    <row r="59" spans="2:148" ht="16.25" customHeight="1">
      <c r="B59" s="942" t="s">
        <v>282</v>
      </c>
      <c r="C59" s="943"/>
      <c r="D59" s="943"/>
      <c r="E59" s="943"/>
      <c r="F59" s="944"/>
      <c r="G59" s="952"/>
      <c r="H59" s="952"/>
      <c r="I59" s="952"/>
      <c r="J59" s="952"/>
      <c r="K59" s="952"/>
      <c r="L59" s="952"/>
      <c r="M59" s="952"/>
      <c r="N59" s="952"/>
      <c r="O59" s="952"/>
      <c r="P59" s="952"/>
      <c r="Q59" s="952"/>
      <c r="R59" s="952"/>
      <c r="S59" s="952"/>
      <c r="T59" s="952"/>
      <c r="U59" s="952"/>
      <c r="V59" s="952"/>
      <c r="W59" s="952"/>
      <c r="X59" s="952"/>
      <c r="Y59" s="952"/>
      <c r="Z59" s="952"/>
      <c r="AA59" s="952"/>
      <c r="AB59" s="952"/>
      <c r="AC59" s="952"/>
      <c r="AD59" s="952"/>
      <c r="AE59" s="952"/>
      <c r="AF59" s="952"/>
      <c r="AG59" s="952"/>
      <c r="AH59" s="952"/>
      <c r="AI59" s="952"/>
      <c r="AJ59" s="952"/>
      <c r="AK59" s="953"/>
      <c r="AL59" s="39"/>
      <c r="AM59" s="39"/>
      <c r="AN59" s="138" t="str" cm="1">
        <f t="array" ref="AN59">IF($F$27="","",IFERROR(INDEX(#REF!,SMALL(IF(#REF!&lt;&gt;"",ROW(#REF!)-ROW(#REF!)+1,""),ROW(A49))),""))</f>
        <v/>
      </c>
      <c r="AO59" s="136" t="str">
        <f>IF(AN59="","",VLOOKUP($AN59,#REF!,2,0))</f>
        <v/>
      </c>
      <c r="AP59" s="136" t="str">
        <f>IF(AN59="","",VLOOKUP($AN59,#REF!,3,0))</f>
        <v/>
      </c>
      <c r="AQ59" s="136" t="str">
        <f>IF(AN59="","",VLOOKUP($AN59,#REF!,4,0))</f>
        <v/>
      </c>
      <c r="AR59" s="137" t="str">
        <f>IF(AN59="","",HYPERLINK(VLOOKUP($AN59,#REF!,7,0)))</f>
        <v/>
      </c>
      <c r="AS59" s="1" t="str">
        <f>IF(AN59="","",(VLOOKUP(AN59,#REF!,12,0)))</f>
        <v/>
      </c>
      <c r="AT59" s="1"/>
      <c r="AU59" s="1"/>
      <c r="AW59" s="68"/>
      <c r="AX59" s="68"/>
      <c r="AY59" s="68"/>
      <c r="AZ59" s="68"/>
      <c r="BA59" s="68"/>
      <c r="BB59" s="68"/>
      <c r="BC59" s="68"/>
      <c r="BD59" s="68"/>
      <c r="BE59" s="68"/>
      <c r="BF59" s="68"/>
      <c r="BG59" s="68"/>
      <c r="BH59" s="68"/>
      <c r="BI59" s="68"/>
      <c r="BJ59" s="68"/>
      <c r="BK59" s="68"/>
      <c r="BL59" s="68"/>
      <c r="BM59" s="68"/>
      <c r="BN59" s="68"/>
      <c r="BO59" s="68"/>
      <c r="BP59" s="68"/>
      <c r="BQ59" s="68"/>
      <c r="BR59" s="68"/>
      <c r="BS59" s="68"/>
      <c r="BT59" s="68"/>
      <c r="BU59" s="68"/>
      <c r="BV59" s="68"/>
      <c r="BW59" s="68"/>
      <c r="BX59" s="68"/>
      <c r="BY59" s="68"/>
      <c r="BZ59" s="68"/>
      <c r="CA59" s="68"/>
      <c r="CB59" s="68"/>
      <c r="CC59" s="68"/>
      <c r="CD59" s="68"/>
      <c r="CE59" s="68"/>
      <c r="CF59" s="68"/>
      <c r="CG59" s="68"/>
      <c r="CH59" s="68"/>
      <c r="CI59" s="68"/>
      <c r="CJ59" s="68"/>
      <c r="CK59" s="68"/>
      <c r="CL59" s="68"/>
      <c r="CM59" s="68"/>
      <c r="CN59" s="68"/>
      <c r="CO59" s="68"/>
      <c r="CP59" s="68"/>
      <c r="CQ59" s="68"/>
      <c r="CR59" s="68"/>
      <c r="CS59" s="68"/>
      <c r="CT59" s="68"/>
      <c r="CU59" s="68"/>
      <c r="CV59" s="68"/>
      <c r="CW59" s="68"/>
      <c r="CX59" s="68"/>
      <c r="CY59" s="68"/>
      <c r="CZ59" s="68"/>
      <c r="DA59" s="68"/>
      <c r="DB59" s="68"/>
      <c r="DC59" s="68"/>
      <c r="DD59" s="68"/>
      <c r="DE59" s="68"/>
      <c r="DF59" s="68"/>
      <c r="DG59" s="68"/>
      <c r="DH59" s="68"/>
      <c r="DI59" s="68"/>
      <c r="DJ59" s="68"/>
      <c r="DK59" s="68"/>
      <c r="DL59" s="68"/>
      <c r="DM59" s="68"/>
      <c r="DN59" s="68"/>
      <c r="DO59" s="68"/>
      <c r="DP59" s="68"/>
      <c r="DQ59" s="68"/>
      <c r="DR59" s="68"/>
      <c r="DS59" s="68"/>
      <c r="DT59" s="68"/>
      <c r="DU59" s="68"/>
      <c r="DV59" s="68"/>
      <c r="DW59" s="68"/>
      <c r="DX59" s="68"/>
      <c r="DY59" s="68"/>
      <c r="DZ59" s="68"/>
      <c r="EA59" s="68"/>
      <c r="EB59" s="68"/>
      <c r="EC59" s="68"/>
      <c r="ED59" s="68"/>
      <c r="EE59" s="68"/>
      <c r="EF59" s="68"/>
      <c r="EG59" s="68"/>
      <c r="EH59" s="68"/>
      <c r="EI59" s="68"/>
      <c r="EJ59" s="68"/>
      <c r="EK59" s="68"/>
      <c r="EL59" s="68"/>
      <c r="EM59" s="68"/>
      <c r="EN59" s="68"/>
      <c r="EO59" s="68"/>
      <c r="EP59" s="68"/>
      <c r="EQ59" s="68"/>
      <c r="ER59" s="68"/>
    </row>
    <row r="60" spans="2:148" ht="16.25" customHeight="1">
      <c r="B60" s="469"/>
      <c r="C60" s="470"/>
      <c r="D60" s="470"/>
      <c r="E60" s="470"/>
      <c r="F60" s="471"/>
      <c r="G60" s="954"/>
      <c r="H60" s="954"/>
      <c r="I60" s="954"/>
      <c r="J60" s="954"/>
      <c r="K60" s="954"/>
      <c r="L60" s="954"/>
      <c r="M60" s="954"/>
      <c r="N60" s="954"/>
      <c r="O60" s="954"/>
      <c r="P60" s="954"/>
      <c r="Q60" s="954"/>
      <c r="R60" s="954"/>
      <c r="S60" s="954"/>
      <c r="T60" s="954"/>
      <c r="U60" s="954"/>
      <c r="V60" s="954"/>
      <c r="W60" s="954"/>
      <c r="X60" s="954"/>
      <c r="Y60" s="954"/>
      <c r="Z60" s="954"/>
      <c r="AA60" s="954"/>
      <c r="AB60" s="954"/>
      <c r="AC60" s="954"/>
      <c r="AD60" s="954"/>
      <c r="AE60" s="954"/>
      <c r="AF60" s="954"/>
      <c r="AG60" s="954"/>
      <c r="AH60" s="954"/>
      <c r="AI60" s="954"/>
      <c r="AJ60" s="954"/>
      <c r="AK60" s="955"/>
      <c r="AL60" s="39"/>
      <c r="AM60" s="39"/>
      <c r="AN60" s="138" t="str" cm="1">
        <f t="array" ref="AN60">IF($F$27="","",IFERROR(INDEX(#REF!,SMALL(IF(#REF!&lt;&gt;"",ROW(#REF!)-ROW(#REF!)+1,""),ROW(A50))),""))</f>
        <v/>
      </c>
      <c r="AO60" s="136" t="str">
        <f>IF(AN60="","",VLOOKUP($AN60,#REF!,2,0))</f>
        <v/>
      </c>
      <c r="AP60" s="136" t="str">
        <f>IF(AN60="","",VLOOKUP($AN60,#REF!,3,0))</f>
        <v/>
      </c>
      <c r="AQ60" s="136" t="str">
        <f>IF(AN60="","",VLOOKUP($AN60,#REF!,4,0))</f>
        <v/>
      </c>
      <c r="AR60" s="137" t="str">
        <f>IF(AN60="","",HYPERLINK(VLOOKUP($AN60,#REF!,7,0)))</f>
        <v/>
      </c>
      <c r="AS60" s="1" t="str">
        <f>IF(AN60="","",(VLOOKUP(AN60,#REF!,12,0)))</f>
        <v/>
      </c>
      <c r="AT60" s="1"/>
      <c r="AU60" s="1"/>
      <c r="AW60" s="68"/>
      <c r="AX60" s="68"/>
      <c r="AY60" s="68"/>
      <c r="AZ60" s="68"/>
      <c r="BA60" s="68"/>
      <c r="BB60" s="68"/>
      <c r="BC60" s="68"/>
      <c r="BD60" s="68"/>
      <c r="BE60" s="68"/>
      <c r="BF60" s="68"/>
      <c r="BG60" s="68"/>
      <c r="BH60" s="68"/>
      <c r="BI60" s="68"/>
      <c r="BJ60" s="68"/>
      <c r="BK60" s="68"/>
      <c r="BL60" s="68"/>
      <c r="BM60" s="68"/>
      <c r="BN60" s="68"/>
      <c r="BO60" s="68"/>
      <c r="BP60" s="68"/>
      <c r="BQ60" s="68"/>
      <c r="BR60" s="68"/>
      <c r="BS60" s="68"/>
      <c r="BT60" s="68"/>
      <c r="BU60" s="68"/>
      <c r="BV60" s="68"/>
      <c r="BW60" s="68"/>
      <c r="BX60" s="68"/>
      <c r="BY60" s="68"/>
      <c r="BZ60" s="68"/>
      <c r="CA60" s="68"/>
      <c r="CB60" s="68"/>
      <c r="CC60" s="68"/>
      <c r="CD60" s="68"/>
      <c r="CE60" s="68"/>
      <c r="CF60" s="68"/>
      <c r="CG60" s="68"/>
      <c r="CH60" s="68"/>
      <c r="CI60" s="68"/>
      <c r="CJ60" s="68"/>
      <c r="CK60" s="68"/>
      <c r="CL60" s="68"/>
      <c r="CM60" s="68"/>
      <c r="CN60" s="68"/>
      <c r="CO60" s="68"/>
      <c r="CP60" s="68"/>
      <c r="CQ60" s="68"/>
      <c r="CR60" s="68"/>
      <c r="CS60" s="68"/>
      <c r="CT60" s="68"/>
      <c r="CU60" s="68"/>
      <c r="CV60" s="68"/>
      <c r="CW60" s="68"/>
      <c r="CX60" s="68"/>
      <c r="CY60" s="68"/>
      <c r="CZ60" s="68"/>
      <c r="DA60" s="68"/>
      <c r="DB60" s="68"/>
      <c r="DC60" s="68"/>
      <c r="DD60" s="68"/>
      <c r="DE60" s="68"/>
      <c r="DF60" s="68"/>
      <c r="DG60" s="68"/>
      <c r="DH60" s="68"/>
      <c r="DI60" s="68"/>
      <c r="DJ60" s="68"/>
      <c r="DK60" s="68"/>
      <c r="DL60" s="68"/>
      <c r="DM60" s="68"/>
      <c r="DN60" s="68"/>
      <c r="DO60" s="68"/>
      <c r="DP60" s="68"/>
      <c r="DQ60" s="68"/>
      <c r="DR60" s="68"/>
      <c r="DS60" s="68"/>
      <c r="DT60" s="68"/>
      <c r="DU60" s="68"/>
      <c r="DV60" s="68"/>
      <c r="DW60" s="68"/>
      <c r="DX60" s="68"/>
      <c r="DY60" s="68"/>
      <c r="DZ60" s="68"/>
      <c r="EA60" s="68"/>
      <c r="EB60" s="68"/>
      <c r="EC60" s="68"/>
      <c r="ED60" s="68"/>
      <c r="EE60" s="68"/>
      <c r="EF60" s="68"/>
      <c r="EG60" s="68"/>
      <c r="EH60" s="68"/>
      <c r="EI60" s="68"/>
      <c r="EJ60" s="68"/>
      <c r="EK60" s="68"/>
      <c r="EL60" s="68"/>
      <c r="EM60" s="68"/>
      <c r="EN60" s="68"/>
      <c r="EO60" s="68"/>
      <c r="EP60" s="68"/>
      <c r="EQ60" s="68"/>
      <c r="ER60" s="68"/>
    </row>
    <row r="61" spans="2:148" ht="18" customHeight="1">
      <c r="B61" s="469"/>
      <c r="C61" s="470"/>
      <c r="D61" s="470"/>
      <c r="E61" s="470"/>
      <c r="F61" s="471"/>
      <c r="G61" s="954"/>
      <c r="H61" s="954"/>
      <c r="I61" s="954"/>
      <c r="J61" s="954"/>
      <c r="K61" s="954"/>
      <c r="L61" s="954"/>
      <c r="M61" s="954"/>
      <c r="N61" s="954"/>
      <c r="O61" s="954"/>
      <c r="P61" s="954"/>
      <c r="Q61" s="954"/>
      <c r="R61" s="954"/>
      <c r="S61" s="954"/>
      <c r="T61" s="954"/>
      <c r="U61" s="954"/>
      <c r="V61" s="954"/>
      <c r="W61" s="954"/>
      <c r="X61" s="954"/>
      <c r="Y61" s="954"/>
      <c r="Z61" s="954"/>
      <c r="AA61" s="954"/>
      <c r="AB61" s="954"/>
      <c r="AC61" s="954"/>
      <c r="AD61" s="954"/>
      <c r="AE61" s="954"/>
      <c r="AF61" s="954"/>
      <c r="AG61" s="954"/>
      <c r="AH61" s="954"/>
      <c r="AI61" s="954"/>
      <c r="AJ61" s="954"/>
      <c r="AK61" s="955"/>
      <c r="AN61" s="138" t="str" cm="1">
        <f t="array" ref="AN61">IF($F$27="","",IFERROR(INDEX(#REF!,SMALL(IF(#REF!&lt;&gt;"",ROW(#REF!)-ROW(#REF!)+1,""),ROW(A51))),""))</f>
        <v/>
      </c>
      <c r="AO61" s="136" t="str">
        <f>IF(AN61="","",VLOOKUP($AN61,#REF!,2,0))</f>
        <v/>
      </c>
      <c r="AP61" s="136" t="str">
        <f>IF(AN61="","",VLOOKUP($AN61,#REF!,3,0))</f>
        <v/>
      </c>
      <c r="AQ61" s="136" t="str">
        <f>IF(AN61="","",VLOOKUP($AN61,#REF!,4,0))</f>
        <v/>
      </c>
      <c r="AR61" s="137" t="str">
        <f>IF(AN61="","",HYPERLINK(VLOOKUP($AN61,#REF!,7,0)))</f>
        <v/>
      </c>
      <c r="AS61" s="1" t="str">
        <f>IF(AN61="","",(VLOOKUP(AN61,#REF!,12,0)))</f>
        <v/>
      </c>
      <c r="AT61" s="1"/>
      <c r="AU61" s="1"/>
      <c r="AW61" s="68"/>
      <c r="AX61" s="68"/>
      <c r="AY61" s="68"/>
      <c r="AZ61" s="68"/>
      <c r="BA61" s="68"/>
      <c r="BB61" s="68"/>
      <c r="BC61" s="68"/>
      <c r="BD61" s="68"/>
      <c r="BE61" s="68"/>
      <c r="BF61" s="68"/>
      <c r="BG61" s="68"/>
      <c r="BH61" s="68"/>
      <c r="BI61" s="68"/>
      <c r="BJ61" s="68"/>
      <c r="BK61" s="68"/>
      <c r="BL61" s="68"/>
      <c r="BM61" s="68"/>
      <c r="BN61" s="68"/>
      <c r="BO61" s="68"/>
      <c r="BP61" s="68"/>
      <c r="BQ61" s="68"/>
      <c r="BR61" s="68"/>
      <c r="BS61" s="68"/>
      <c r="BT61" s="68"/>
      <c r="BU61" s="68"/>
      <c r="BV61" s="68"/>
      <c r="BW61" s="68"/>
      <c r="BX61" s="68"/>
      <c r="BY61" s="68"/>
      <c r="BZ61" s="68"/>
      <c r="CA61" s="68"/>
      <c r="CB61" s="68"/>
      <c r="CC61" s="68"/>
      <c r="CD61" s="68"/>
      <c r="CE61" s="68"/>
      <c r="CF61" s="68"/>
      <c r="CG61" s="68"/>
      <c r="CH61" s="68"/>
      <c r="CI61" s="68"/>
      <c r="CJ61" s="68"/>
      <c r="CK61" s="68"/>
      <c r="CL61" s="68"/>
      <c r="CM61" s="68"/>
      <c r="CN61" s="68"/>
      <c r="CO61" s="68"/>
      <c r="CP61" s="68"/>
      <c r="CQ61" s="68"/>
      <c r="CR61" s="68"/>
      <c r="CS61" s="68"/>
      <c r="CT61" s="68"/>
      <c r="CU61" s="68"/>
      <c r="CV61" s="68"/>
      <c r="CW61" s="68"/>
      <c r="CX61" s="68"/>
      <c r="CY61" s="68"/>
      <c r="CZ61" s="68"/>
      <c r="DA61" s="68"/>
      <c r="DB61" s="68"/>
      <c r="DC61" s="68"/>
      <c r="DD61" s="68"/>
      <c r="DE61" s="68"/>
      <c r="DF61" s="68"/>
      <c r="DG61" s="68"/>
      <c r="DH61" s="68"/>
      <c r="DI61" s="68"/>
      <c r="DJ61" s="68"/>
      <c r="DK61" s="68"/>
      <c r="DL61" s="68"/>
      <c r="DM61" s="68"/>
      <c r="DN61" s="68"/>
      <c r="DO61" s="68"/>
      <c r="DP61" s="68"/>
      <c r="DQ61" s="68"/>
      <c r="DR61" s="68"/>
      <c r="DS61" s="68"/>
      <c r="DT61" s="68"/>
      <c r="DU61" s="68"/>
      <c r="DV61" s="68"/>
      <c r="DW61" s="68"/>
      <c r="DX61" s="68"/>
      <c r="DY61" s="68"/>
      <c r="DZ61" s="68"/>
      <c r="EA61" s="68"/>
      <c r="EB61" s="68"/>
      <c r="EC61" s="68"/>
      <c r="ED61" s="68"/>
      <c r="EE61" s="68"/>
      <c r="EF61" s="68"/>
      <c r="EG61" s="68"/>
      <c r="EH61" s="68"/>
      <c r="EI61" s="68"/>
      <c r="EJ61" s="68"/>
      <c r="EK61" s="68"/>
      <c r="EL61" s="68"/>
      <c r="EM61" s="68"/>
      <c r="EN61" s="68"/>
      <c r="EO61" s="68"/>
      <c r="EP61" s="68"/>
      <c r="EQ61" s="68"/>
      <c r="ER61" s="68"/>
    </row>
    <row r="62" spans="2:148" ht="16.25" customHeight="1" thickBot="1">
      <c r="B62" s="945"/>
      <c r="C62" s="528"/>
      <c r="D62" s="528"/>
      <c r="E62" s="528"/>
      <c r="F62" s="529"/>
      <c r="G62" s="956"/>
      <c r="H62" s="956"/>
      <c r="I62" s="956"/>
      <c r="J62" s="956"/>
      <c r="K62" s="956"/>
      <c r="L62" s="956"/>
      <c r="M62" s="956"/>
      <c r="N62" s="956"/>
      <c r="O62" s="956"/>
      <c r="P62" s="956"/>
      <c r="Q62" s="956"/>
      <c r="R62" s="956"/>
      <c r="S62" s="956"/>
      <c r="T62" s="956"/>
      <c r="U62" s="956"/>
      <c r="V62" s="956"/>
      <c r="W62" s="956"/>
      <c r="X62" s="956"/>
      <c r="Y62" s="956"/>
      <c r="Z62" s="956"/>
      <c r="AA62" s="956"/>
      <c r="AB62" s="956"/>
      <c r="AC62" s="956"/>
      <c r="AD62" s="956"/>
      <c r="AE62" s="956"/>
      <c r="AF62" s="956"/>
      <c r="AG62" s="956"/>
      <c r="AH62" s="956"/>
      <c r="AI62" s="956"/>
      <c r="AJ62" s="956"/>
      <c r="AK62" s="957"/>
      <c r="AL62" s="39"/>
      <c r="AM62" s="39"/>
      <c r="AN62" s="138" t="str" cm="1">
        <f t="array" ref="AN62">IF($F$27="","",IFERROR(INDEX(#REF!,SMALL(IF(#REF!&lt;&gt;"",ROW(#REF!)-ROW(#REF!)+1,""),ROW(A52))),""))</f>
        <v/>
      </c>
      <c r="AO62" s="136" t="str">
        <f>IF(AN62="","",VLOOKUP($AN62,#REF!,2,0))</f>
        <v/>
      </c>
      <c r="AP62" s="136" t="str">
        <f>IF(AN62="","",VLOOKUP($AN62,#REF!,3,0))</f>
        <v/>
      </c>
      <c r="AQ62" s="136" t="str">
        <f>IF(AN62="","",VLOOKUP($AN62,#REF!,4,0))</f>
        <v/>
      </c>
      <c r="AR62" s="137" t="str">
        <f>IF(AN62="","",HYPERLINK(VLOOKUP($AN62,#REF!,7,0)))</f>
        <v/>
      </c>
      <c r="AS62" s="1" t="str">
        <f>IF(AN62="","",(VLOOKUP(AN62,#REF!,12,0)))</f>
        <v/>
      </c>
      <c r="AT62" s="1"/>
      <c r="AU62" s="1"/>
    </row>
    <row r="63" spans="2:148" ht="18" customHeight="1">
      <c r="B63" s="958" t="s">
        <v>283</v>
      </c>
      <c r="C63" s="958"/>
      <c r="D63" s="958"/>
      <c r="E63" s="958"/>
      <c r="F63" s="958"/>
      <c r="G63" s="878">
        <f>(IF(V67="Master's degree candidates are not accepted","Notes ! The graduate school doesn't accept Master's degrees, so please select your application again",IF(V67="PhD candidates are not accepted","Notes ! The graduate school does'nt accept phD degrees, so please select your application again",)))</f>
        <v>0</v>
      </c>
      <c r="H63" s="878"/>
      <c r="I63" s="878"/>
      <c r="J63" s="878"/>
      <c r="K63" s="878"/>
      <c r="L63" s="878"/>
      <c r="M63" s="878"/>
      <c r="N63" s="878"/>
      <c r="O63" s="878"/>
      <c r="P63" s="878"/>
      <c r="Q63" s="878"/>
      <c r="R63" s="878"/>
      <c r="S63" s="878"/>
      <c r="T63" s="878"/>
      <c r="U63" s="878"/>
      <c r="V63" s="878"/>
      <c r="W63" s="878"/>
      <c r="X63" s="878"/>
      <c r="Y63" s="878"/>
      <c r="Z63" s="878"/>
      <c r="AA63" s="878"/>
      <c r="AB63" s="878"/>
      <c r="AC63" s="878"/>
      <c r="AD63" s="878"/>
      <c r="AE63" s="878"/>
      <c r="AF63" s="878"/>
      <c r="AG63" s="878"/>
      <c r="AH63" s="878"/>
      <c r="AI63" s="878"/>
      <c r="AJ63" s="878"/>
      <c r="AK63" s="878"/>
      <c r="AL63" s="39"/>
      <c r="AM63" s="39"/>
      <c r="AN63" s="138" t="str" cm="1">
        <f t="array" ref="AN63">IF($F$27="","",IFERROR(INDEX(#REF!,SMALL(IF(#REF!&lt;&gt;"",ROW(#REF!)-ROW(#REF!)+1,""),ROW(A53))),""))</f>
        <v/>
      </c>
      <c r="AO63" s="136" t="str">
        <f>IF(AN63="","",VLOOKUP($AN63,#REF!,2,0))</f>
        <v/>
      </c>
      <c r="AP63" s="136" t="str">
        <f>IF(AN63="","",VLOOKUP($AN63,#REF!,3,0))</f>
        <v/>
      </c>
      <c r="AQ63" s="136" t="str">
        <f>IF(AN63="","",VLOOKUP($AN63,#REF!,4,0))</f>
        <v/>
      </c>
      <c r="AR63" s="137" t="str">
        <f>IF(AN63="","",HYPERLINK(VLOOKUP($AN63,#REF!,7,0)))</f>
        <v/>
      </c>
      <c r="AS63" s="1" t="str">
        <f>IF(AN63="","",(VLOOKUP(AN63,#REF!,12,0)))</f>
        <v/>
      </c>
      <c r="AT63" s="1"/>
      <c r="AU63" s="1"/>
    </row>
    <row r="64" spans="2:148" ht="18" customHeight="1">
      <c r="B64" s="958"/>
      <c r="C64" s="958"/>
      <c r="D64" s="958"/>
      <c r="E64" s="958"/>
      <c r="F64" s="958"/>
      <c r="G64" s="959">
        <f>IF(K67="Low Correlation","*Your research topic may not correlate well with the university's field of study. We recommend that you reconsider your choice of institution.",)</f>
        <v>0</v>
      </c>
      <c r="H64" s="959"/>
      <c r="I64" s="959"/>
      <c r="J64" s="959"/>
      <c r="K64" s="959"/>
      <c r="L64" s="959"/>
      <c r="M64" s="959"/>
      <c r="N64" s="959"/>
      <c r="O64" s="959"/>
      <c r="P64" s="959"/>
      <c r="Q64" s="959"/>
      <c r="R64" s="959"/>
      <c r="S64" s="959"/>
      <c r="T64" s="959"/>
      <c r="U64" s="959"/>
      <c r="V64" s="959"/>
      <c r="W64" s="959"/>
      <c r="X64" s="959"/>
      <c r="Y64" s="959"/>
      <c r="Z64" s="959"/>
      <c r="AA64" s="959"/>
      <c r="AB64" s="959"/>
      <c r="AC64" s="959"/>
      <c r="AD64" s="959"/>
      <c r="AE64" s="959"/>
      <c r="AF64" s="959"/>
      <c r="AG64" s="959"/>
      <c r="AH64" s="959"/>
      <c r="AI64" s="959"/>
      <c r="AJ64" s="959"/>
      <c r="AK64" s="959"/>
      <c r="AL64" s="39"/>
      <c r="AM64" s="39"/>
      <c r="AN64" s="138" t="str" cm="1">
        <f t="array" ref="AN64">IF($F$27="","",IFERROR(INDEX(#REF!,SMALL(IF(#REF!&lt;&gt;"",ROW(#REF!)-ROW(#REF!)+1,""),ROW(A54))),""))</f>
        <v/>
      </c>
      <c r="AO64" s="136" t="str">
        <f>IF(AN64="","",VLOOKUP($AN64,#REF!,2,0))</f>
        <v/>
      </c>
      <c r="AP64" s="136" t="str">
        <f>IF(AN64="","",VLOOKUP($AN64,#REF!,3,0))</f>
        <v/>
      </c>
      <c r="AQ64" s="136" t="str">
        <f>IF(AN64="","",VLOOKUP($AN64,#REF!,4,0))</f>
        <v/>
      </c>
      <c r="AR64" s="137" t="str">
        <f>IF(AN64="","",HYPERLINK(VLOOKUP($AN64,#REF!,7,0)))</f>
        <v/>
      </c>
      <c r="AS64" s="1" t="str">
        <f>IF(AN64="","",(VLOOKUP(AN64,#REF!,12,0)))</f>
        <v/>
      </c>
      <c r="AT64" s="1"/>
      <c r="AU64" s="1"/>
      <c r="AW64" s="6" t="s">
        <v>284</v>
      </c>
    </row>
    <row r="65" spans="2:153" ht="18" customHeight="1">
      <c r="B65" s="958"/>
      <c r="C65" s="958"/>
      <c r="D65" s="958"/>
      <c r="E65" s="958"/>
      <c r="F65" s="958"/>
      <c r="G65" s="959"/>
      <c r="H65" s="959"/>
      <c r="I65" s="959"/>
      <c r="J65" s="959"/>
      <c r="K65" s="959"/>
      <c r="L65" s="959"/>
      <c r="M65" s="959"/>
      <c r="N65" s="959"/>
      <c r="O65" s="959"/>
      <c r="P65" s="959"/>
      <c r="Q65" s="959"/>
      <c r="R65" s="959"/>
      <c r="S65" s="959"/>
      <c r="T65" s="959"/>
      <c r="U65" s="959"/>
      <c r="V65" s="959"/>
      <c r="W65" s="959"/>
      <c r="X65" s="959"/>
      <c r="Y65" s="959"/>
      <c r="Z65" s="959"/>
      <c r="AA65" s="959"/>
      <c r="AB65" s="959"/>
      <c r="AC65" s="959"/>
      <c r="AD65" s="959"/>
      <c r="AE65" s="959"/>
      <c r="AF65" s="959"/>
      <c r="AG65" s="959"/>
      <c r="AH65" s="959"/>
      <c r="AI65" s="959"/>
      <c r="AJ65" s="959"/>
      <c r="AK65" s="959"/>
      <c r="AN65" s="138" t="str" cm="1">
        <f t="array" ref="AN65">IF($F$27="","",IFERROR(INDEX(#REF!,SMALL(IF(#REF!&lt;&gt;"",ROW(#REF!)-ROW(#REF!)+1,""),ROW(A55))),""))</f>
        <v/>
      </c>
      <c r="AO65" s="136" t="str">
        <f>IF(AN65="","",VLOOKUP($AN65,#REF!,2,0))</f>
        <v/>
      </c>
      <c r="AP65" s="136" t="str">
        <f>IF(AN65="","",VLOOKUP($AN65,#REF!,3,0))</f>
        <v/>
      </c>
      <c r="AQ65" s="136" t="str">
        <f>IF(AN65="","",VLOOKUP($AN65,#REF!,4,0))</f>
        <v/>
      </c>
      <c r="AR65" s="137" t="str">
        <f>IF(AN65="","",HYPERLINK(VLOOKUP($AN65,#REF!,7,0)))</f>
        <v/>
      </c>
      <c r="AS65" s="1" t="str">
        <f>IF(AN65="","",(VLOOKUP(AN65,#REF!,12,0)))</f>
        <v/>
      </c>
      <c r="AT65" s="1"/>
      <c r="AU65" s="1"/>
      <c r="AW65" s="150" t="str">
        <f>IF($F67="","",VLOOKUP($F67,#REF!,14,0))</f>
        <v/>
      </c>
      <c r="AX65" s="150" t="str">
        <f>IF($F67="","",VLOOKUP($F67,#REF!,15,0))</f>
        <v/>
      </c>
      <c r="AY65" s="150" t="str">
        <f>IF($F67="","",VLOOKUP($F67,#REF!,16,0))</f>
        <v/>
      </c>
      <c r="AZ65" s="150" t="str">
        <f>IF($F67="","",VLOOKUP($F67,#REF!,17,0))</f>
        <v/>
      </c>
      <c r="BA65" s="150" t="str">
        <f>IF($F67="","",VLOOKUP($F67,#REF!,18,0))</f>
        <v/>
      </c>
      <c r="BB65" s="150" t="str">
        <f>IF($F67="","",VLOOKUP($F67,#REF!,19,0))</f>
        <v/>
      </c>
      <c r="BC65" s="150" t="str">
        <f>IF($F67="","",VLOOKUP($F67,#REF!,20,0))</f>
        <v/>
      </c>
      <c r="BD65" s="150" t="str">
        <f>IF($F67="","",VLOOKUP($F67,#REF!,21,0))</f>
        <v/>
      </c>
      <c r="BE65" s="150" t="str">
        <f>IF($F67="","",VLOOKUP($F67,#REF!,22,0))</f>
        <v/>
      </c>
      <c r="BF65" s="150" t="str">
        <f>IF($F67="","",VLOOKUP($F67,#REF!,23,0))</f>
        <v/>
      </c>
      <c r="BG65" s="150" t="str">
        <f>IF($F67="","",VLOOKUP($F67,#REF!,24,0))</f>
        <v/>
      </c>
      <c r="BH65" s="150" t="str">
        <f>IF($F67="","",VLOOKUP($F67,#REF!,25,0))</f>
        <v/>
      </c>
      <c r="BI65" s="150" t="str">
        <f>IF($F67="","",VLOOKUP($F67,#REF!,26,0))</f>
        <v/>
      </c>
      <c r="BJ65" s="150" t="str">
        <f>IF($F67="","",VLOOKUP($F67,#REF!,27,0))</f>
        <v/>
      </c>
      <c r="BK65" s="150" t="str">
        <f>IF($F67="","",VLOOKUP($F67,#REF!,28,0))</f>
        <v/>
      </c>
      <c r="BL65" s="150" t="str">
        <f>IF($F67="","",VLOOKUP($F67,#REF!,29,0))</f>
        <v/>
      </c>
      <c r="BM65" s="150" t="str">
        <f>IF($F67="","",VLOOKUP($F67,#REF!,30,0))</f>
        <v/>
      </c>
      <c r="BN65" s="150" t="str">
        <f>IF($F67="","",VLOOKUP($F67,#REF!,31,0))</f>
        <v/>
      </c>
      <c r="BO65" s="150" t="str">
        <f>IF($F67="","",VLOOKUP($F67,#REF!,32,0))</f>
        <v/>
      </c>
      <c r="BP65" s="150" t="str">
        <f>IF($F67="","",VLOOKUP($F67,#REF!,33,0))</f>
        <v/>
      </c>
      <c r="BQ65" s="150" t="str">
        <f>IF($F67="","",VLOOKUP($F67,#REF!,34,0))</f>
        <v/>
      </c>
      <c r="BR65" s="150" t="str">
        <f>IF($F67="","",VLOOKUP($F67,#REF!,35,0))</f>
        <v/>
      </c>
      <c r="BS65" s="150" t="str">
        <f>IF($F67="","",VLOOKUP($F67,#REF!,36,0))</f>
        <v/>
      </c>
      <c r="BT65" s="150" t="str">
        <f>IF($F67="","",VLOOKUP($F67,#REF!,37,0))</f>
        <v/>
      </c>
      <c r="BU65" s="150" t="str">
        <f>IF($F67="","",VLOOKUP($F67,#REF!,38,0))</f>
        <v/>
      </c>
      <c r="BV65" s="150" t="str">
        <f>IF($F67="","",VLOOKUP($F67,#REF!,39,0))</f>
        <v/>
      </c>
      <c r="BW65" s="150" t="str">
        <f>IF($F67="","",VLOOKUP($F67,#REF!,40,0))</f>
        <v/>
      </c>
      <c r="BX65" s="150" t="str">
        <f>IF($F67="","",VLOOKUP($F67,#REF!,41,0))</f>
        <v/>
      </c>
      <c r="BY65" s="150" t="str">
        <f>IF($F67="","",VLOOKUP($F67,#REF!,42,0))</f>
        <v/>
      </c>
      <c r="BZ65" s="150" t="str">
        <f>IF($F67="","",VLOOKUP($F67,#REF!,43,0))</f>
        <v/>
      </c>
      <c r="CA65" s="150" t="str">
        <f>IF($F67="","",VLOOKUP($F67,#REF!,44,0))</f>
        <v/>
      </c>
      <c r="CB65" s="150" t="str">
        <f>IF($F67="","",VLOOKUP($F67,#REF!,45,0))</f>
        <v/>
      </c>
      <c r="CC65" s="150" t="str">
        <f>IF($F67="","",VLOOKUP($F67,#REF!,46,0))</f>
        <v/>
      </c>
      <c r="CD65" s="150" t="str">
        <f>IF($F67="","",VLOOKUP($F67,#REF!,47,0))</f>
        <v/>
      </c>
      <c r="CE65" s="150" t="str">
        <f>IF($F67="","",VLOOKUP($F67,#REF!,48,0))</f>
        <v/>
      </c>
      <c r="CF65" s="150" t="str">
        <f>IF($F67="","",VLOOKUP($F67,#REF!,49,0))</f>
        <v/>
      </c>
      <c r="CG65" s="150" t="str">
        <f>IF($F67="","",VLOOKUP($F67,#REF!,50,0))</f>
        <v/>
      </c>
      <c r="CH65" s="150" t="str">
        <f>IF($F67="","",VLOOKUP($F67,#REF!,51,0))</f>
        <v/>
      </c>
      <c r="CI65" s="150" t="str">
        <f>IF($F67="","",VLOOKUP($F67,#REF!,52,0))</f>
        <v/>
      </c>
      <c r="CJ65" s="150" t="str">
        <f>IF($F67="","",VLOOKUP($F67,#REF!,53,0))</f>
        <v/>
      </c>
      <c r="CK65" s="150" t="str">
        <f>IF($F67="","",VLOOKUP($F67,#REF!,54,0))</f>
        <v/>
      </c>
      <c r="CL65" s="150" t="str">
        <f>IF($F67="","",VLOOKUP($F67,#REF!,55,0))</f>
        <v/>
      </c>
      <c r="CM65" s="150" t="str">
        <f>IF($F67="","",VLOOKUP($F67,#REF!,56,0))</f>
        <v/>
      </c>
      <c r="CN65" s="150" t="str">
        <f>IF($F67="","",VLOOKUP($F67,#REF!,57,0))</f>
        <v/>
      </c>
      <c r="CO65" s="150" t="str">
        <f>IF($F67="","",VLOOKUP($F67,#REF!,58,0))</f>
        <v/>
      </c>
      <c r="CP65" s="150" t="str">
        <f>IF($F67="","",VLOOKUP($F67,#REF!,59,0))</f>
        <v/>
      </c>
      <c r="CQ65" s="150" t="str">
        <f>IF($F67="","",VLOOKUP($F67,#REF!,60,0))</f>
        <v/>
      </c>
      <c r="CR65" s="150" t="str">
        <f>IF($F67="","",VLOOKUP($F67,#REF!,61,0))</f>
        <v/>
      </c>
      <c r="CS65" s="150" t="str">
        <f>IF($F67="","",VLOOKUP($F67,#REF!,62,0))</f>
        <v/>
      </c>
      <c r="CT65" s="150" t="str">
        <f>IF($F67="","",VLOOKUP($F67,#REF!,63,0))</f>
        <v/>
      </c>
      <c r="CU65" s="150" t="str">
        <f>IF($F67="","",VLOOKUP($F67,#REF!,64,0))</f>
        <v/>
      </c>
      <c r="CV65" s="150" t="str">
        <f>IF($F67="","",VLOOKUP($F67,#REF!,65,0))</f>
        <v/>
      </c>
      <c r="CW65" s="150" t="str">
        <f>IF($F67="","",VLOOKUP($F67,#REF!,66,0))</f>
        <v/>
      </c>
      <c r="CX65" s="150" t="str">
        <f>IF($F67="","",VLOOKUP($F67,#REF!,67,0))</f>
        <v/>
      </c>
      <c r="CY65" s="150" t="str">
        <f>IF($F67="","",VLOOKUP($F67,#REF!,68,0))</f>
        <v/>
      </c>
      <c r="CZ65" s="150" t="str">
        <f>IF($F67="","",VLOOKUP($F67,#REF!,69,0))</f>
        <v/>
      </c>
      <c r="DA65" s="150" t="str">
        <f>IF($F67="","",VLOOKUP($F67,#REF!,70,0))</f>
        <v/>
      </c>
      <c r="DB65" s="150" t="str">
        <f>IF($F67="","",VLOOKUP($F67,#REF!,71,0))</f>
        <v/>
      </c>
      <c r="DC65" s="150" t="str">
        <f>IF($F67="","",VLOOKUP($F67,#REF!,72,0))</f>
        <v/>
      </c>
      <c r="DD65" s="150" t="str">
        <f>IF($F67="","",VLOOKUP($F67,#REF!,73,0))</f>
        <v/>
      </c>
      <c r="DE65" s="150" t="str">
        <f>IF($F67="","",VLOOKUP($F67,#REF!,74,0))</f>
        <v/>
      </c>
      <c r="DF65" s="150" t="str">
        <f>IF($F67="","",VLOOKUP($F67,#REF!,75,0))</f>
        <v/>
      </c>
      <c r="DG65" s="150" t="str">
        <f>IF($F67="","",VLOOKUP($F67,#REF!,76,0))</f>
        <v/>
      </c>
      <c r="DH65" s="150" t="str">
        <f>IF($F67="","",VLOOKUP($F67,#REF!,77,0))</f>
        <v/>
      </c>
      <c r="DI65" s="150" t="str">
        <f>IF($F67="","",VLOOKUP($F67,#REF!,78,0))</f>
        <v/>
      </c>
      <c r="DJ65" s="150" t="str">
        <f>IF($F67="","",VLOOKUP($F67,#REF!,79,0))</f>
        <v/>
      </c>
      <c r="DK65" s="150" t="str">
        <f>IF($F67="","",VLOOKUP($F67,#REF!,80,0))</f>
        <v/>
      </c>
      <c r="DL65" s="150" t="str">
        <f>IF($F67="","",VLOOKUP($F67,#REF!,81,0))</f>
        <v/>
      </c>
      <c r="DM65" s="150" t="str">
        <f>IF($F67="","",VLOOKUP($F67,#REF!,82,0))</f>
        <v/>
      </c>
      <c r="DN65" s="150" t="str">
        <f>IF($F67="","",VLOOKUP($F67,#REF!,83,0))</f>
        <v/>
      </c>
      <c r="DO65" s="150" t="str">
        <f>IF($F67="","",VLOOKUP($F67,#REF!,84,0))</f>
        <v/>
      </c>
      <c r="DP65" s="150" t="str">
        <f>IF($F67="","",VLOOKUP($F67,#REF!,85,0))</f>
        <v/>
      </c>
      <c r="DQ65" s="150" t="str">
        <f>IF($F67="","",VLOOKUP($F67,#REF!,86,0))</f>
        <v/>
      </c>
      <c r="DR65" s="150" t="str">
        <f>IF($F67="","",VLOOKUP($F67,#REF!,87,0))</f>
        <v/>
      </c>
      <c r="DS65" s="150" t="str">
        <f>IF($F67="","",VLOOKUP($F67,#REF!,88,0))</f>
        <v/>
      </c>
      <c r="DT65" s="150" t="str">
        <f>IF($F67="","",VLOOKUP($F67,#REF!,89,0))</f>
        <v/>
      </c>
      <c r="DU65" s="150" t="str">
        <f>IF($F67="","",VLOOKUP($F67,#REF!,90,0))</f>
        <v/>
      </c>
      <c r="DV65" s="150" t="str">
        <f>IF($F67="","",VLOOKUP($F67,#REF!,91,0))</f>
        <v/>
      </c>
      <c r="DW65" s="150" t="str">
        <f>IF($F67="","",VLOOKUP($F67,#REF!,92,0))</f>
        <v/>
      </c>
      <c r="DX65" s="150" t="str">
        <f>IF($F67="","",VLOOKUP($F67,#REF!,93,0))</f>
        <v/>
      </c>
      <c r="DY65" s="150" t="str">
        <f>IF($F67="","",VLOOKUP($F67,#REF!,94,0))</f>
        <v/>
      </c>
      <c r="DZ65" s="150" t="str">
        <f>IF($F67="","",VLOOKUP($F67,#REF!,95,0))</f>
        <v/>
      </c>
      <c r="EA65" s="150" t="str">
        <f>IF($F67="","",VLOOKUP($F67,#REF!,96,0))</f>
        <v/>
      </c>
      <c r="EB65" s="150" t="str">
        <f>IF($F67="","",VLOOKUP($F67,#REF!,97,0))</f>
        <v/>
      </c>
      <c r="EC65" s="150" t="str">
        <f>IF($F67="","",VLOOKUP($F67,#REF!,98,0))</f>
        <v/>
      </c>
      <c r="ED65" s="150" t="str">
        <f>IF($F67="","",VLOOKUP($F67,#REF!,99,0))</f>
        <v/>
      </c>
      <c r="EE65" s="150" t="str">
        <f>IF($F67="","",VLOOKUP($F67,#REF!,100,0))</f>
        <v/>
      </c>
      <c r="EF65" s="150" t="str">
        <f>IF($F67="","",VLOOKUP($F67,#REF!,101,0))</f>
        <v/>
      </c>
      <c r="EG65" s="150" t="str">
        <f>IF($F67="","",VLOOKUP($F67,#REF!,102,0))</f>
        <v/>
      </c>
      <c r="EH65" s="150" t="str">
        <f>IF($F67="","",VLOOKUP($F67,#REF!,103,0))</f>
        <v/>
      </c>
      <c r="EI65" s="150" t="str">
        <f>IF($F67="","",VLOOKUP($F67,#REF!,104,0))</f>
        <v/>
      </c>
      <c r="EJ65" s="150" t="str">
        <f>IF($F67="","",VLOOKUP($F67,#REF!,105,0))</f>
        <v/>
      </c>
      <c r="EK65" s="150" t="str">
        <f>IF($F67="","",VLOOKUP($F67,#REF!,106,0))</f>
        <v/>
      </c>
      <c r="EL65" s="150" t="str">
        <f>IF($F67="","",VLOOKUP($F67,#REF!,107,0))</f>
        <v/>
      </c>
      <c r="EM65" s="150" t="str">
        <f>IF($F67="","",VLOOKUP($F67,#REF!,108,0))</f>
        <v/>
      </c>
      <c r="EN65" s="150" t="str">
        <f>IF($F67="","",VLOOKUP($F67,#REF!,109,0))</f>
        <v/>
      </c>
      <c r="EO65" s="150" t="str">
        <f>IF($F67="","",VLOOKUP($F67,#REF!,110,0))</f>
        <v/>
      </c>
      <c r="EP65" s="150" t="str">
        <f>IF($F67="","",VLOOKUP($F67,#REF!,111,0))</f>
        <v/>
      </c>
      <c r="EQ65" s="150" t="str">
        <f>IF($F67="","",VLOOKUP($F67,#REF!,112,0))</f>
        <v/>
      </c>
      <c r="ER65" s="150" t="str">
        <f>IF($F67="","",VLOOKUP($F67,#REF!,113,0))</f>
        <v/>
      </c>
      <c r="ES65" s="150" t="str">
        <f>IF($F67="","",VLOOKUP($F67,#REF!,114,0))</f>
        <v/>
      </c>
      <c r="ET65" s="150" t="str">
        <f>IF($F67="","",VLOOKUP($F67,#REF!,115,0))</f>
        <v/>
      </c>
      <c r="EU65" s="150" t="str">
        <f>IF($F67="","",VLOOKUP($F67,#REF!,116,0))</f>
        <v/>
      </c>
      <c r="EV65" s="150" t="str">
        <f>IF($F67="","",VLOOKUP($F67,#REF!,117,0))</f>
        <v/>
      </c>
      <c r="EW65" s="150" t="str">
        <f>IF($F67="","",VLOOKUP($F67,#REF!,118,0))</f>
        <v/>
      </c>
    </row>
    <row r="66" spans="2:153" ht="24" customHeight="1" thickBot="1">
      <c r="B66" s="880" t="s">
        <v>285</v>
      </c>
      <c r="C66" s="880"/>
      <c r="D66" s="880"/>
      <c r="E66" s="880"/>
      <c r="F66" s="880"/>
      <c r="G66" s="880"/>
      <c r="H66" s="881" t="str">
        <f>IF(F67="","",HYPERLINK(VLOOKUP(F67,#REF!,7,0)))</f>
        <v/>
      </c>
      <c r="I66" s="881"/>
      <c r="J66" s="881"/>
      <c r="K66" s="881"/>
      <c r="L66" s="881"/>
      <c r="M66" s="881"/>
      <c r="N66" s="881"/>
      <c r="O66" s="881"/>
      <c r="P66" s="881"/>
      <c r="Q66" s="881"/>
      <c r="R66" s="881"/>
      <c r="S66" s="881"/>
      <c r="T66" s="881"/>
      <c r="U66" s="881"/>
      <c r="V66" s="881"/>
      <c r="W66" s="881"/>
      <c r="X66" s="881"/>
      <c r="Y66" s="881"/>
      <c r="Z66" s="881"/>
      <c r="AA66" s="881"/>
      <c r="AB66" s="881"/>
      <c r="AC66" s="881"/>
      <c r="AD66" s="881"/>
      <c r="AE66" s="881"/>
      <c r="AF66" s="881"/>
      <c r="AG66" s="881"/>
      <c r="AH66" s="881"/>
      <c r="AI66" s="881"/>
      <c r="AJ66" s="881"/>
      <c r="AK66" s="881"/>
      <c r="AN66" s="138" t="str" cm="1">
        <f t="array" ref="AN66">IF($F$27="","",IFERROR(INDEX(#REF!,SMALL(IF(#REF!&lt;&gt;"",ROW(#REF!)-ROW(#REF!)+1,""),ROW(A56))),""))</f>
        <v/>
      </c>
      <c r="AO66" s="136" t="str">
        <f>IF(AN66="","",VLOOKUP($AN66,#REF!,2,0))</f>
        <v/>
      </c>
      <c r="AP66" s="136" t="str">
        <f>IF(AN66="","",VLOOKUP($AN66,#REF!,3,0))</f>
        <v/>
      </c>
      <c r="AQ66" s="136" t="str">
        <f>IF(AN66="","",VLOOKUP($AN66,#REF!,4,0))</f>
        <v/>
      </c>
      <c r="AR66" s="137" t="str">
        <f>IF(AN66="","",HYPERLINK(VLOOKUP($AN66,#REF!,7,0)))</f>
        <v/>
      </c>
      <c r="AS66" s="1" t="str">
        <f>IF(AN66="","",(VLOOKUP(AN66,#REF!,12,0)))</f>
        <v/>
      </c>
      <c r="AT66" s="1"/>
      <c r="AU66" s="1"/>
      <c r="AW66" s="153" t="str">
        <f>IF($F67="","",VLOOKUP($F67,#REF!,120,0))</f>
        <v/>
      </c>
      <c r="AX66" s="153" t="str">
        <f>IF($F67="","",VLOOKUP($F67,#REF!,121,0))</f>
        <v/>
      </c>
      <c r="AY66" s="153" t="str">
        <f>IF($F67="","",VLOOKUP($F67,#REF!,122,0))</f>
        <v/>
      </c>
      <c r="AZ66" s="153" t="str">
        <f>IF($F67="","",VLOOKUP($F67,#REF!,123,0))</f>
        <v/>
      </c>
      <c r="BA66" s="153" t="str">
        <f>IF($F67="","",VLOOKUP($F67,#REF!,124,0))</f>
        <v/>
      </c>
      <c r="BB66" s="153" t="str">
        <f>IF($F67="","",VLOOKUP($F67,#REF!,125,0))</f>
        <v/>
      </c>
      <c r="BC66" s="153" t="str">
        <f>IF($F67="","",VLOOKUP($F67,#REF!,126,0))</f>
        <v/>
      </c>
      <c r="BD66" s="153" t="str">
        <f>IF($F67="","",VLOOKUP($F67,#REF!,127,0))</f>
        <v/>
      </c>
      <c r="BE66" s="153" t="str">
        <f>IF($F67="","",VLOOKUP($F67,#REF!,128,0))</f>
        <v/>
      </c>
      <c r="BF66" s="153" t="str">
        <f>IF($F67="","",VLOOKUP($F67,#REF!,129,0))</f>
        <v/>
      </c>
      <c r="BG66" s="153" t="str">
        <f>IF($F67="","",VLOOKUP($F67,#REF!,130,0))</f>
        <v/>
      </c>
      <c r="BH66" s="153" t="str">
        <f>IF($F67="","",VLOOKUP($F67,#REF!,131,0))</f>
        <v/>
      </c>
      <c r="BI66" s="153" t="str">
        <f>IF($F67="","",VLOOKUP($F67,#REF!,132,0))</f>
        <v/>
      </c>
      <c r="BJ66" s="153" t="str">
        <f>IF($F67="","",VLOOKUP($F67,#REF!,133,0))</f>
        <v/>
      </c>
      <c r="BK66" s="153" t="str">
        <f>IF($F67="","",VLOOKUP($F67,#REF!,134,0))</f>
        <v/>
      </c>
      <c r="BL66" s="153" t="str">
        <f>IF($F67="","",VLOOKUP($F67,#REF!,135,0))</f>
        <v/>
      </c>
      <c r="BM66" s="153" t="str">
        <f>IF($F67="","",VLOOKUP($F67,#REF!,136,0))</f>
        <v/>
      </c>
      <c r="BN66" s="153" t="str">
        <f>IF($F67="","",VLOOKUP($F67,#REF!,137,0))</f>
        <v/>
      </c>
      <c r="BO66" s="153" t="str">
        <f>IF($F67="","",VLOOKUP($F67,#REF!,138,0))</f>
        <v/>
      </c>
      <c r="BP66" s="153" t="str">
        <f>IF($F67="","",VLOOKUP($F67,#REF!,139,0))</f>
        <v/>
      </c>
      <c r="BQ66" s="153" t="str">
        <f>IF($F67="","",VLOOKUP($F67,#REF!,140,0))</f>
        <v/>
      </c>
      <c r="BR66" s="153" t="str">
        <f>IF($F67="","",VLOOKUP($F67,#REF!,141,0))</f>
        <v/>
      </c>
      <c r="BS66" s="153" t="str">
        <f>IF($F67="","",VLOOKUP($F67,#REF!,142,0))</f>
        <v/>
      </c>
      <c r="BT66" s="153" t="str">
        <f>IF($F67="","",VLOOKUP($F67,#REF!,143,0))</f>
        <v/>
      </c>
      <c r="BU66" s="153" t="str">
        <f>IF($F67="","",VLOOKUP($F67,#REF!,144,0))</f>
        <v/>
      </c>
      <c r="BV66" s="153" t="str">
        <f>IF($F67="","",VLOOKUP($F67,#REF!,145,0))</f>
        <v/>
      </c>
      <c r="BW66" s="153" t="str">
        <f>IF($F67="","",VLOOKUP($F67,#REF!,146,0))</f>
        <v/>
      </c>
      <c r="BX66" s="153" t="str">
        <f>IF($F67="","",VLOOKUP($F67,#REF!,147,0))</f>
        <v/>
      </c>
      <c r="BY66" s="153" t="str">
        <f>IF($F67="","",VLOOKUP($F67,#REF!,148,0))</f>
        <v/>
      </c>
      <c r="BZ66" s="153" t="str">
        <f>IF($F67="","",VLOOKUP($F67,#REF!,149,0))</f>
        <v/>
      </c>
      <c r="CA66" s="153" t="str">
        <f>IF($F67="","",VLOOKUP($F67,#REF!,150,0))</f>
        <v/>
      </c>
      <c r="CB66" s="153" t="str">
        <f>IF($F67="","",VLOOKUP($F67,#REF!,151,0))</f>
        <v/>
      </c>
      <c r="CC66" s="153" t="str">
        <f>IF($F67="","",VLOOKUP($F67,#REF!,152,0))</f>
        <v/>
      </c>
      <c r="CD66" s="153" t="str">
        <f>IF($F67="","",VLOOKUP($F67,#REF!,153,0))</f>
        <v/>
      </c>
      <c r="CE66" s="153" t="str">
        <f>IF($F67="","",VLOOKUP($F67,#REF!,154,0))</f>
        <v/>
      </c>
      <c r="CF66" s="153" t="str">
        <f>IF($F67="","",VLOOKUP($F67,#REF!,155,0))</f>
        <v/>
      </c>
      <c r="CG66" s="153" t="str">
        <f>IF($F67="","",VLOOKUP($F67,#REF!,156,0))</f>
        <v/>
      </c>
      <c r="CH66" s="153" t="str">
        <f>IF($F67="","",VLOOKUP($F67,#REF!,157,0))</f>
        <v/>
      </c>
      <c r="CI66" s="153" t="str">
        <f>IF($F67="","",VLOOKUP($F67,#REF!,158,0))</f>
        <v/>
      </c>
      <c r="CJ66" s="153" t="str">
        <f>IF($F67="","",VLOOKUP($F67,#REF!,159,0))</f>
        <v/>
      </c>
      <c r="CK66" s="153" t="str">
        <f>IF($F67="","",VLOOKUP($F67,#REF!,160,0))</f>
        <v/>
      </c>
      <c r="CL66" s="153" t="str">
        <f>IF($F67="","",VLOOKUP($F67,#REF!,161,0))</f>
        <v/>
      </c>
      <c r="CM66" s="80"/>
      <c r="CN66" s="80"/>
      <c r="CO66" s="80"/>
      <c r="CP66" s="80"/>
      <c r="CQ66" s="80"/>
      <c r="CR66" s="80"/>
      <c r="CS66" s="80"/>
      <c r="CT66" s="80"/>
    </row>
    <row r="67" spans="2:153" ht="18" customHeight="1">
      <c r="B67" s="895" t="s">
        <v>272</v>
      </c>
      <c r="C67" s="896"/>
      <c r="D67" s="896"/>
      <c r="E67" s="896"/>
      <c r="F67" s="899"/>
      <c r="G67" s="901" t="s">
        <v>273</v>
      </c>
      <c r="H67" s="901"/>
      <c r="I67" s="901"/>
      <c r="J67" s="901"/>
      <c r="K67" s="902" t="str" cm="1">
        <f t="array" ref="K67">IF(OR(F27="",F67=""),"",IF(OR(F27=AW65:EW65),"Substantial Correlation",IF(OR(G25=AW66:CL66),"Moderate Correlation",IF(AW66="","need to be verified","Low Correlation"))))</f>
        <v/>
      </c>
      <c r="L67" s="902"/>
      <c r="M67" s="902"/>
      <c r="N67" s="902"/>
      <c r="O67" s="902"/>
      <c r="P67" s="851" t="s">
        <v>274</v>
      </c>
      <c r="Q67" s="852"/>
      <c r="R67" s="852"/>
      <c r="S67" s="852"/>
      <c r="T67" s="852"/>
      <c r="U67" s="853"/>
      <c r="V67" s="857" t="str">
        <f>IFERROR(IF($AD$71="Master",INDEX(#REF!,MATCH($F$67,#REF!,0),8),IF($AD$71="PhD",INDEX(#REF!,MATCH($F$67,#REF!,0),10),"")),"")</f>
        <v/>
      </c>
      <c r="W67" s="858"/>
      <c r="X67" s="858"/>
      <c r="Y67" s="858"/>
      <c r="Z67" s="858"/>
      <c r="AA67" s="858"/>
      <c r="AB67" s="858"/>
      <c r="AC67" s="859"/>
      <c r="AD67" s="869" t="str">
        <f>IFERROR(IF(AND($AD$71="Master",$V$67="mandatory"),HYPERLINK(INDEX(#REF!,MATCH($F$67,#REF!,0),9),"Select the supervisor from this Website"),IF(AND($AD$71="PhD",$V$67="mandatory"),HYPERLINK(INDEX(#REF!,MATCH($F$67,#REF!,0),11),"Select the supervisor from this Website"),"")),"")</f>
        <v/>
      </c>
      <c r="AE67" s="870"/>
      <c r="AF67" s="870"/>
      <c r="AG67" s="870"/>
      <c r="AH67" s="870"/>
      <c r="AI67" s="870"/>
      <c r="AJ67" s="870"/>
      <c r="AK67" s="871"/>
      <c r="AN67" s="138" t="str" cm="1">
        <f t="array" ref="AN67">IF($F$27="","",IFERROR(INDEX(#REF!,SMALL(IF(#REF!&lt;&gt;"",ROW(#REF!)-ROW(#REF!)+1,""),ROW(A57))),""))</f>
        <v/>
      </c>
      <c r="AO67" s="136" t="str">
        <f>IF(AN67="","",VLOOKUP($AN67,#REF!,2,0))</f>
        <v/>
      </c>
      <c r="AP67" s="136" t="str">
        <f>IF(AN67="","",VLOOKUP($AN67,#REF!,3,0))</f>
        <v/>
      </c>
      <c r="AQ67" s="136" t="str">
        <f>IF(AN67="","",VLOOKUP($AN67,#REF!,4,0))</f>
        <v/>
      </c>
      <c r="AR67" s="137" t="str">
        <f>IF(AN67="","",HYPERLINK(VLOOKUP($AN67,#REF!,7,0)))</f>
        <v/>
      </c>
      <c r="AS67" s="1" t="str">
        <f>IF(AN67="","",(VLOOKUP(AN67,#REF!,12,0)))</f>
        <v/>
      </c>
      <c r="AT67" s="1"/>
      <c r="AU67" s="1"/>
    </row>
    <row r="68" spans="2:153" s="73" customFormat="1" ht="18" customHeight="1">
      <c r="B68" s="897"/>
      <c r="C68" s="898"/>
      <c r="D68" s="898"/>
      <c r="E68" s="898"/>
      <c r="F68" s="900"/>
      <c r="G68" s="843"/>
      <c r="H68" s="843"/>
      <c r="I68" s="843"/>
      <c r="J68" s="843"/>
      <c r="K68" s="903"/>
      <c r="L68" s="903"/>
      <c r="M68" s="903"/>
      <c r="N68" s="903"/>
      <c r="O68" s="903"/>
      <c r="P68" s="854"/>
      <c r="Q68" s="855"/>
      <c r="R68" s="855"/>
      <c r="S68" s="855"/>
      <c r="T68" s="855"/>
      <c r="U68" s="856"/>
      <c r="V68" s="860"/>
      <c r="W68" s="861"/>
      <c r="X68" s="861"/>
      <c r="Y68" s="861"/>
      <c r="Z68" s="861"/>
      <c r="AA68" s="861"/>
      <c r="AB68" s="861"/>
      <c r="AC68" s="862"/>
      <c r="AD68" s="872"/>
      <c r="AE68" s="873"/>
      <c r="AF68" s="873"/>
      <c r="AG68" s="873"/>
      <c r="AH68" s="873"/>
      <c r="AI68" s="873"/>
      <c r="AJ68" s="873"/>
      <c r="AK68" s="874"/>
      <c r="AN68" s="138" t="str" cm="1">
        <f t="array" ref="AN68">IF($F$27="","",IFERROR(INDEX(#REF!,SMALL(IF(#REF!&lt;&gt;"",ROW(#REF!)-ROW(#REF!)+1,""),ROW(A58))),""))</f>
        <v/>
      </c>
      <c r="AO68" s="136" t="str">
        <f>IF(AN68="","",VLOOKUP($AN68,#REF!,2,0))</f>
        <v/>
      </c>
      <c r="AP68" s="136" t="str">
        <f>IF(AN68="","",VLOOKUP($AN68,#REF!,3,0))</f>
        <v/>
      </c>
      <c r="AQ68" s="136" t="str">
        <f>IF(AN68="","",VLOOKUP($AN68,#REF!,4,0))</f>
        <v/>
      </c>
      <c r="AR68" s="137" t="str">
        <f>IF(AN68="","",HYPERLINK(VLOOKUP($AN68,#REF!,7,0)))</f>
        <v/>
      </c>
      <c r="AS68" s="1" t="str">
        <f>IF(AN68="","",(VLOOKUP(AN68,#REF!,12,0)))</f>
        <v/>
      </c>
      <c r="AT68" s="1"/>
      <c r="AU68" s="1"/>
      <c r="AV68" s="6"/>
    </row>
    <row r="69" spans="2:153" ht="16.25" customHeight="1">
      <c r="B69" s="879" t="s">
        <v>286</v>
      </c>
      <c r="C69" s="843"/>
      <c r="D69" s="843"/>
      <c r="E69" s="843"/>
      <c r="F69" s="843"/>
      <c r="G69" s="843" t="s">
        <v>276</v>
      </c>
      <c r="H69" s="843"/>
      <c r="I69" s="843"/>
      <c r="J69" s="843"/>
      <c r="K69" s="843"/>
      <c r="L69" s="843"/>
      <c r="M69" s="843"/>
      <c r="N69" s="843"/>
      <c r="O69" s="843"/>
      <c r="P69" s="843" t="s">
        <v>277</v>
      </c>
      <c r="Q69" s="843"/>
      <c r="R69" s="843"/>
      <c r="S69" s="843"/>
      <c r="T69" s="843"/>
      <c r="U69" s="843"/>
      <c r="V69" s="843" t="s">
        <v>278</v>
      </c>
      <c r="W69" s="843"/>
      <c r="X69" s="843"/>
      <c r="Y69" s="843"/>
      <c r="Z69" s="843" t="s">
        <v>279</v>
      </c>
      <c r="AA69" s="843"/>
      <c r="AB69" s="843"/>
      <c r="AC69" s="843"/>
      <c r="AD69" s="843" t="s">
        <v>280</v>
      </c>
      <c r="AE69" s="843"/>
      <c r="AF69" s="843"/>
      <c r="AG69" s="843"/>
      <c r="AH69" s="844" t="s">
        <v>287</v>
      </c>
      <c r="AI69" s="845"/>
      <c r="AJ69" s="845"/>
      <c r="AK69" s="846"/>
      <c r="AN69" s="138" t="str" cm="1">
        <f t="array" ref="AN69">IF($F$27="","",IFERROR(INDEX(#REF!,SMALL(IF(#REF!&lt;&gt;"",ROW(#REF!)-ROW(#REF!)+1,""),ROW(A59))),""))</f>
        <v/>
      </c>
      <c r="AO69" s="136" t="str">
        <f>IF(AN69="","",VLOOKUP($AN69,#REF!,2,0))</f>
        <v/>
      </c>
      <c r="AP69" s="136" t="str">
        <f>IF(AN69="","",VLOOKUP($AN69,#REF!,3,0))</f>
        <v/>
      </c>
      <c r="AQ69" s="136" t="str">
        <f>IF(AN69="","",VLOOKUP($AN69,#REF!,4,0))</f>
        <v/>
      </c>
      <c r="AR69" s="137" t="str">
        <f>IF(AN69="","",HYPERLINK(VLOOKUP($AN69,#REF!,7,0)))</f>
        <v/>
      </c>
      <c r="AS69" s="1" t="str">
        <f>IF(AN69="","",(VLOOKUP(AN69,#REF!,12,0)))</f>
        <v/>
      </c>
      <c r="AT69" s="1"/>
      <c r="AU69" s="1"/>
    </row>
    <row r="70" spans="2:153" ht="16.25" customHeight="1">
      <c r="B70" s="879"/>
      <c r="C70" s="843"/>
      <c r="D70" s="843"/>
      <c r="E70" s="843"/>
      <c r="F70" s="843"/>
      <c r="G70" s="843"/>
      <c r="H70" s="843"/>
      <c r="I70" s="843"/>
      <c r="J70" s="843"/>
      <c r="K70" s="843"/>
      <c r="L70" s="843"/>
      <c r="M70" s="843"/>
      <c r="N70" s="843"/>
      <c r="O70" s="843"/>
      <c r="P70" s="843"/>
      <c r="Q70" s="843"/>
      <c r="R70" s="843"/>
      <c r="S70" s="843"/>
      <c r="T70" s="843"/>
      <c r="U70" s="843"/>
      <c r="V70" s="843"/>
      <c r="W70" s="843"/>
      <c r="X70" s="843"/>
      <c r="Y70" s="843"/>
      <c r="Z70" s="843"/>
      <c r="AA70" s="843"/>
      <c r="AB70" s="843"/>
      <c r="AC70" s="843"/>
      <c r="AD70" s="843"/>
      <c r="AE70" s="843"/>
      <c r="AF70" s="843"/>
      <c r="AG70" s="843"/>
      <c r="AH70" s="847"/>
      <c r="AI70" s="848"/>
      <c r="AJ70" s="848"/>
      <c r="AK70" s="849"/>
      <c r="AN70" s="138" t="str" cm="1">
        <f t="array" ref="AN70">IF($F$27="","",IFERROR(INDEX(#REF!,SMALL(IF(#REF!&lt;&gt;"",ROW(#REF!)-ROW(#REF!)+1,""),ROW(A60))),""))</f>
        <v/>
      </c>
      <c r="AO70" s="136" t="str">
        <f>IF(AN70="","",VLOOKUP($AN70,#REF!,2,0))</f>
        <v/>
      </c>
      <c r="AP70" s="136" t="str">
        <f>IF(AN70="","",VLOOKUP($AN70,#REF!,3,0))</f>
        <v/>
      </c>
      <c r="AQ70" s="136" t="str">
        <f>IF(AN70="","",VLOOKUP($AN70,#REF!,4,0))</f>
        <v/>
      </c>
      <c r="AR70" s="137" t="str">
        <f>IF(AN70="","",HYPERLINK(VLOOKUP($AN70,#REF!,7,0)))</f>
        <v/>
      </c>
      <c r="AS70" s="1" t="str">
        <f>IF(AN70="","",(VLOOKUP(AN70,#REF!,12,0)))</f>
        <v/>
      </c>
      <c r="AT70" s="1"/>
      <c r="AU70" s="1"/>
    </row>
    <row r="71" spans="2:153" ht="16.25" customHeight="1">
      <c r="B71" s="890" t="str">
        <f>IF(F67="","",VLOOKUP(F67,#REF!,2,0))</f>
        <v/>
      </c>
      <c r="C71" s="891"/>
      <c r="D71" s="891"/>
      <c r="E71" s="891"/>
      <c r="F71" s="891"/>
      <c r="G71" s="850" t="str">
        <f>IF(F67="","",VLOOKUP(F67,#REF!,3,0))</f>
        <v/>
      </c>
      <c r="H71" s="850"/>
      <c r="I71" s="850"/>
      <c r="J71" s="850"/>
      <c r="K71" s="850"/>
      <c r="L71" s="850"/>
      <c r="M71" s="850"/>
      <c r="N71" s="850"/>
      <c r="O71" s="850"/>
      <c r="P71" s="889" t="str">
        <f>IF(F67="","",VLOOKUP(F67,#REF!,4,0))</f>
        <v/>
      </c>
      <c r="Q71" s="889"/>
      <c r="R71" s="889"/>
      <c r="S71" s="889"/>
      <c r="T71" s="889"/>
      <c r="U71" s="889"/>
      <c r="V71" s="889" t="str">
        <f>IF(F67="","",VLOOKUP(F67,#REF!,5,0))</f>
        <v/>
      </c>
      <c r="W71" s="889"/>
      <c r="X71" s="889"/>
      <c r="Y71" s="889"/>
      <c r="Z71" s="889" t="str">
        <f>IF(F67="","",VLOOKUP(F67,#REF!,6,0))</f>
        <v/>
      </c>
      <c r="AA71" s="889"/>
      <c r="AB71" s="889"/>
      <c r="AC71" s="889"/>
      <c r="AD71" s="893"/>
      <c r="AE71" s="893"/>
      <c r="AF71" s="893"/>
      <c r="AG71" s="893"/>
      <c r="AH71" s="894"/>
      <c r="AI71" s="448"/>
      <c r="AJ71" s="448"/>
      <c r="AK71" s="449"/>
      <c r="AN71" s="138" t="str" cm="1">
        <f t="array" ref="AN71">IF($F$27="","",IFERROR(INDEX(#REF!,SMALL(IF(#REF!&lt;&gt;"",ROW(#REF!)-ROW(#REF!)+1,""),ROW(A61))),""))</f>
        <v/>
      </c>
      <c r="AO71" s="136" t="str">
        <f>IF(AN71="","",VLOOKUP($AN71,#REF!,2,0))</f>
        <v/>
      </c>
      <c r="AP71" s="136" t="str">
        <f>IF(AN71="","",VLOOKUP($AN71,#REF!,3,0))</f>
        <v/>
      </c>
      <c r="AQ71" s="136" t="str">
        <f>IF(AN71="","",VLOOKUP($AN71,#REF!,4,0))</f>
        <v/>
      </c>
      <c r="AR71" s="137" t="str">
        <f>IF(AN71="","",HYPERLINK(VLOOKUP($AN71,#REF!,7,0)))</f>
        <v/>
      </c>
      <c r="AS71" s="1" t="str">
        <f>IF(AN71="","",(VLOOKUP(AN71,#REF!,12,0)))</f>
        <v/>
      </c>
      <c r="AT71" s="1"/>
      <c r="AU71" s="1"/>
    </row>
    <row r="72" spans="2:153" ht="16.25" customHeight="1">
      <c r="B72" s="890"/>
      <c r="C72" s="891"/>
      <c r="D72" s="891"/>
      <c r="E72" s="891"/>
      <c r="F72" s="891"/>
      <c r="G72" s="850"/>
      <c r="H72" s="850"/>
      <c r="I72" s="850"/>
      <c r="J72" s="850"/>
      <c r="K72" s="850"/>
      <c r="L72" s="850"/>
      <c r="M72" s="850"/>
      <c r="N72" s="850"/>
      <c r="O72" s="850"/>
      <c r="P72" s="889"/>
      <c r="Q72" s="889"/>
      <c r="R72" s="889"/>
      <c r="S72" s="889"/>
      <c r="T72" s="889"/>
      <c r="U72" s="889"/>
      <c r="V72" s="889"/>
      <c r="W72" s="889"/>
      <c r="X72" s="889"/>
      <c r="Y72" s="889"/>
      <c r="Z72" s="889"/>
      <c r="AA72" s="889"/>
      <c r="AB72" s="889"/>
      <c r="AC72" s="889"/>
      <c r="AD72" s="893"/>
      <c r="AE72" s="893"/>
      <c r="AF72" s="893"/>
      <c r="AG72" s="893"/>
      <c r="AH72" s="448"/>
      <c r="AI72" s="448"/>
      <c r="AJ72" s="448"/>
      <c r="AK72" s="449"/>
      <c r="AN72" s="138" t="str" cm="1">
        <f t="array" ref="AN72">IF($F$27="","",IFERROR(INDEX(#REF!,SMALL(IF(#REF!&lt;&gt;"",ROW(#REF!)-ROW(#REF!)+1,""),ROW(A62))),""))</f>
        <v/>
      </c>
      <c r="AO72" s="136" t="str">
        <f>IF(AN72="","",VLOOKUP($AN72,#REF!,2,0))</f>
        <v/>
      </c>
      <c r="AP72" s="136" t="str">
        <f>IF(AN72="","",VLOOKUP($AN72,#REF!,3,0))</f>
        <v/>
      </c>
      <c r="AQ72" s="136" t="str">
        <f>IF(AN72="","",VLOOKUP($AN72,#REF!,4,0))</f>
        <v/>
      </c>
      <c r="AR72" s="137" t="str">
        <f>IF(AN72="","",HYPERLINK(VLOOKUP($AN72,#REF!,7,0)))</f>
        <v/>
      </c>
      <c r="AS72" s="1" t="str">
        <f>IF(AN72="","",(VLOOKUP(AN72,#REF!,12,0)))</f>
        <v/>
      </c>
      <c r="AT72" s="1"/>
      <c r="AU72" s="1"/>
    </row>
    <row r="73" spans="2:153" ht="16.25" customHeight="1">
      <c r="B73" s="890"/>
      <c r="C73" s="891"/>
      <c r="D73" s="891"/>
      <c r="E73" s="891"/>
      <c r="F73" s="891"/>
      <c r="G73" s="850"/>
      <c r="H73" s="850"/>
      <c r="I73" s="850"/>
      <c r="J73" s="850"/>
      <c r="K73" s="850"/>
      <c r="L73" s="850"/>
      <c r="M73" s="850"/>
      <c r="N73" s="850"/>
      <c r="O73" s="850"/>
      <c r="P73" s="889"/>
      <c r="Q73" s="889"/>
      <c r="R73" s="889"/>
      <c r="S73" s="889"/>
      <c r="T73" s="889"/>
      <c r="U73" s="889"/>
      <c r="V73" s="889"/>
      <c r="W73" s="889"/>
      <c r="X73" s="889"/>
      <c r="Y73" s="889"/>
      <c r="Z73" s="889"/>
      <c r="AA73" s="889"/>
      <c r="AB73" s="889"/>
      <c r="AC73" s="889"/>
      <c r="AD73" s="893"/>
      <c r="AE73" s="893"/>
      <c r="AF73" s="893"/>
      <c r="AG73" s="893"/>
      <c r="AH73" s="448"/>
      <c r="AI73" s="448"/>
      <c r="AJ73" s="448"/>
      <c r="AK73" s="449"/>
      <c r="AN73" s="138" t="str" cm="1">
        <f t="array" ref="AN73">IF($F$27="","",IFERROR(INDEX(#REF!,SMALL(IF(#REF!&lt;&gt;"",ROW(#REF!)-ROW(#REF!)+1,""),ROW(A63))),""))</f>
        <v/>
      </c>
      <c r="AO73" s="136" t="str">
        <f>IF(AN73="","",VLOOKUP($AN73,#REF!,2,0))</f>
        <v/>
      </c>
      <c r="AP73" s="136" t="str">
        <f>IF(AN73="","",VLOOKUP($AN73,#REF!,3,0))</f>
        <v/>
      </c>
      <c r="AQ73" s="136" t="str">
        <f>IF(AN73="","",VLOOKUP($AN73,#REF!,4,0))</f>
        <v/>
      </c>
      <c r="AR73" s="137" t="str">
        <f>IF(AN73="","",HYPERLINK(VLOOKUP($AN73,#REF!,7,0)))</f>
        <v/>
      </c>
      <c r="AS73" s="1" t="str">
        <f>IF(AN73="","",(VLOOKUP(AN73,#REF!,12,0)))</f>
        <v/>
      </c>
      <c r="AT73" s="1"/>
      <c r="AU73" s="1"/>
    </row>
    <row r="74" spans="2:153" ht="16.25" customHeight="1">
      <c r="B74" s="890"/>
      <c r="C74" s="891"/>
      <c r="D74" s="891"/>
      <c r="E74" s="891"/>
      <c r="F74" s="891"/>
      <c r="G74" s="850"/>
      <c r="H74" s="850"/>
      <c r="I74" s="850"/>
      <c r="J74" s="850"/>
      <c r="K74" s="850"/>
      <c r="L74" s="850"/>
      <c r="M74" s="850"/>
      <c r="N74" s="850"/>
      <c r="O74" s="850"/>
      <c r="P74" s="889"/>
      <c r="Q74" s="889"/>
      <c r="R74" s="889"/>
      <c r="S74" s="889"/>
      <c r="T74" s="889"/>
      <c r="U74" s="889"/>
      <c r="V74" s="889"/>
      <c r="W74" s="889"/>
      <c r="X74" s="889"/>
      <c r="Y74" s="889"/>
      <c r="Z74" s="889"/>
      <c r="AA74" s="889"/>
      <c r="AB74" s="889"/>
      <c r="AC74" s="889"/>
      <c r="AD74" s="893"/>
      <c r="AE74" s="893"/>
      <c r="AF74" s="893"/>
      <c r="AG74" s="893"/>
      <c r="AH74" s="448"/>
      <c r="AI74" s="448"/>
      <c r="AJ74" s="448"/>
      <c r="AK74" s="449"/>
      <c r="AL74" s="39"/>
      <c r="AM74" s="39"/>
      <c r="AN74" s="138" t="str" cm="1">
        <f t="array" ref="AN74">IF($F$27="","",IFERROR(INDEX(#REF!,SMALL(IF(#REF!&lt;&gt;"",ROW(#REF!)-ROW(#REF!)+1,""),ROW(A64))),""))</f>
        <v/>
      </c>
      <c r="AO74" s="136" t="str">
        <f>IF(AN74="","",VLOOKUP($AN74,#REF!,2,0))</f>
        <v/>
      </c>
      <c r="AP74" s="136" t="str">
        <f>IF(AN74="","",VLOOKUP($AN74,#REF!,3,0))</f>
        <v/>
      </c>
      <c r="AQ74" s="136" t="str">
        <f>IF(AN74="","",VLOOKUP($AN74,#REF!,4,0))</f>
        <v/>
      </c>
      <c r="AR74" s="137" t="str">
        <f>IF(AN74="","",HYPERLINK(VLOOKUP($AN74,#REF!,7,0)))</f>
        <v/>
      </c>
      <c r="AS74" s="1" t="str">
        <f>IF(AN74="","",(VLOOKUP(AN74,#REF!,12,0)))</f>
        <v/>
      </c>
      <c r="AT74" s="1"/>
      <c r="AU74" s="1"/>
      <c r="AW74" s="68"/>
      <c r="AX74" s="68"/>
      <c r="AY74" s="68"/>
      <c r="AZ74" s="68"/>
      <c r="BA74" s="68"/>
      <c r="BB74" s="68"/>
      <c r="BC74" s="68"/>
      <c r="BD74" s="68"/>
      <c r="BE74" s="68"/>
      <c r="BF74" s="68"/>
      <c r="BG74" s="68"/>
      <c r="BH74" s="68"/>
      <c r="BI74" s="68"/>
      <c r="BJ74" s="68"/>
      <c r="BK74" s="68"/>
      <c r="BL74" s="68"/>
      <c r="BM74" s="68"/>
      <c r="BN74" s="68"/>
      <c r="BO74" s="68"/>
      <c r="BP74" s="68"/>
      <c r="BQ74" s="68"/>
      <c r="BR74" s="68"/>
      <c r="BS74" s="68"/>
      <c r="BT74" s="68"/>
      <c r="BU74" s="68"/>
      <c r="BV74" s="68"/>
      <c r="BW74" s="68"/>
      <c r="BX74" s="68"/>
      <c r="BY74" s="68"/>
      <c r="BZ74" s="68"/>
      <c r="CA74" s="68"/>
      <c r="CB74" s="68"/>
      <c r="CC74" s="68"/>
      <c r="CD74" s="68"/>
      <c r="CE74" s="68"/>
      <c r="CF74" s="68"/>
      <c r="CG74" s="68"/>
      <c r="CH74" s="68"/>
      <c r="CI74" s="68"/>
      <c r="CJ74" s="68"/>
      <c r="CK74" s="68"/>
      <c r="CL74" s="68"/>
      <c r="CM74" s="68"/>
      <c r="CN74" s="68"/>
      <c r="CO74" s="68"/>
      <c r="CP74" s="68"/>
      <c r="CQ74" s="68"/>
      <c r="CR74" s="68"/>
      <c r="CS74" s="68"/>
      <c r="CT74" s="68"/>
      <c r="CU74" s="68"/>
      <c r="CV74" s="68"/>
      <c r="CW74" s="68"/>
      <c r="CX74" s="68"/>
      <c r="CY74" s="68"/>
      <c r="CZ74" s="68"/>
      <c r="DA74" s="68"/>
      <c r="DB74" s="68"/>
      <c r="DC74" s="68"/>
      <c r="DD74" s="68"/>
      <c r="DE74" s="68"/>
      <c r="DF74" s="68"/>
      <c r="DG74" s="68"/>
      <c r="DH74" s="68"/>
      <c r="DI74" s="68"/>
      <c r="DJ74" s="68"/>
      <c r="DK74" s="68"/>
      <c r="DL74" s="68"/>
      <c r="DM74" s="68"/>
      <c r="DN74" s="68"/>
      <c r="DO74" s="68"/>
      <c r="DP74" s="68"/>
      <c r="DQ74" s="68"/>
      <c r="DR74" s="68"/>
      <c r="DS74" s="68"/>
      <c r="DT74" s="68"/>
      <c r="DU74" s="68"/>
      <c r="DV74" s="68"/>
      <c r="DW74" s="68"/>
      <c r="DX74" s="68"/>
      <c r="DY74" s="68"/>
      <c r="DZ74" s="68"/>
      <c r="EA74" s="68"/>
      <c r="EB74" s="68"/>
      <c r="EC74" s="68"/>
      <c r="ED74" s="68"/>
      <c r="EE74" s="68"/>
      <c r="EF74" s="68"/>
      <c r="EG74" s="68"/>
      <c r="EH74" s="68"/>
      <c r="EI74" s="68"/>
      <c r="EJ74" s="68"/>
      <c r="EK74" s="68"/>
      <c r="EL74" s="68"/>
      <c r="EM74" s="68"/>
      <c r="EN74" s="68"/>
      <c r="EO74" s="68"/>
      <c r="EP74" s="68"/>
      <c r="EQ74" s="68"/>
      <c r="ER74" s="68"/>
    </row>
    <row r="75" spans="2:153" ht="16.25" customHeight="1">
      <c r="B75" s="890"/>
      <c r="C75" s="891"/>
      <c r="D75" s="891"/>
      <c r="E75" s="891"/>
      <c r="F75" s="891"/>
      <c r="G75" s="850"/>
      <c r="H75" s="850"/>
      <c r="I75" s="850"/>
      <c r="J75" s="850"/>
      <c r="K75" s="850"/>
      <c r="L75" s="850"/>
      <c r="M75" s="850"/>
      <c r="N75" s="850"/>
      <c r="O75" s="850"/>
      <c r="P75" s="889"/>
      <c r="Q75" s="889"/>
      <c r="R75" s="889"/>
      <c r="S75" s="889"/>
      <c r="T75" s="889"/>
      <c r="U75" s="889"/>
      <c r="V75" s="889"/>
      <c r="W75" s="889"/>
      <c r="X75" s="889"/>
      <c r="Y75" s="889"/>
      <c r="Z75" s="889"/>
      <c r="AA75" s="889"/>
      <c r="AB75" s="889"/>
      <c r="AC75" s="889"/>
      <c r="AD75" s="893"/>
      <c r="AE75" s="893"/>
      <c r="AF75" s="893"/>
      <c r="AG75" s="893"/>
      <c r="AH75" s="448"/>
      <c r="AI75" s="448"/>
      <c r="AJ75" s="448"/>
      <c r="AK75" s="449"/>
      <c r="AL75" s="39"/>
      <c r="AM75" s="39"/>
      <c r="AN75" s="138" t="str" cm="1">
        <f t="array" ref="AN75">IF($F$27="","",IFERROR(INDEX(#REF!,SMALL(IF(#REF!&lt;&gt;"",ROW(#REF!)-ROW(#REF!)+1,""),ROW(A65))),""))</f>
        <v/>
      </c>
      <c r="AO75" s="136" t="str">
        <f>IF(AN75="","",VLOOKUP($AN75,#REF!,2,0))</f>
        <v/>
      </c>
      <c r="AP75" s="136" t="str">
        <f>IF(AN75="","",VLOOKUP($AN75,#REF!,3,0))</f>
        <v/>
      </c>
      <c r="AQ75" s="136" t="str">
        <f>IF(AN75="","",VLOOKUP($AN75,#REF!,4,0))</f>
        <v/>
      </c>
      <c r="AR75" s="137" t="str">
        <f>IF(AN75="","",HYPERLINK(VLOOKUP($AN75,#REF!,7,0)))</f>
        <v/>
      </c>
      <c r="AS75" s="1" t="str">
        <f>IF(AN75="","",(VLOOKUP(AN75,#REF!,12,0)))</f>
        <v/>
      </c>
      <c r="AT75" s="1"/>
      <c r="AU75" s="1"/>
      <c r="AW75" s="68"/>
      <c r="AX75" s="68"/>
      <c r="AY75" s="68"/>
      <c r="AZ75" s="68"/>
      <c r="BA75" s="68"/>
      <c r="BB75" s="68"/>
      <c r="BC75" s="68"/>
      <c r="BD75" s="68"/>
      <c r="BE75" s="68"/>
      <c r="BF75" s="68"/>
      <c r="BG75" s="68"/>
      <c r="BH75" s="68"/>
      <c r="BI75" s="68"/>
      <c r="BJ75" s="68"/>
      <c r="BK75" s="68"/>
      <c r="BL75" s="68"/>
      <c r="BM75" s="68"/>
      <c r="BN75" s="68"/>
      <c r="BO75" s="68"/>
      <c r="BP75" s="68"/>
      <c r="BQ75" s="68"/>
      <c r="BR75" s="68"/>
      <c r="BS75" s="68"/>
      <c r="BT75" s="68"/>
      <c r="BU75" s="68"/>
      <c r="BV75" s="68"/>
      <c r="BW75" s="68"/>
      <c r="BX75" s="68"/>
      <c r="BY75" s="68"/>
      <c r="BZ75" s="68"/>
      <c r="CA75" s="68"/>
      <c r="CB75" s="68"/>
      <c r="CC75" s="68"/>
      <c r="CD75" s="68"/>
      <c r="CE75" s="68"/>
      <c r="CF75" s="68"/>
      <c r="CG75" s="68"/>
      <c r="CH75" s="68"/>
      <c r="CI75" s="68"/>
      <c r="CJ75" s="68"/>
      <c r="CK75" s="68"/>
      <c r="CL75" s="68"/>
      <c r="CM75" s="68"/>
      <c r="CN75" s="68"/>
      <c r="CO75" s="68"/>
      <c r="CP75" s="68"/>
      <c r="CQ75" s="68"/>
      <c r="CR75" s="68"/>
      <c r="CS75" s="68"/>
      <c r="CT75" s="68"/>
      <c r="CU75" s="68"/>
      <c r="CV75" s="68"/>
      <c r="CW75" s="68"/>
      <c r="CX75" s="68"/>
      <c r="CY75" s="68"/>
      <c r="CZ75" s="68"/>
      <c r="DA75" s="68"/>
      <c r="DB75" s="68"/>
      <c r="DC75" s="68"/>
      <c r="DD75" s="68"/>
      <c r="DE75" s="68"/>
      <c r="DF75" s="68"/>
      <c r="DG75" s="68"/>
      <c r="DH75" s="68"/>
      <c r="DI75" s="68"/>
      <c r="DJ75" s="68"/>
      <c r="DK75" s="68"/>
      <c r="DL75" s="68"/>
      <c r="DM75" s="68"/>
      <c r="DN75" s="68"/>
      <c r="DO75" s="68"/>
      <c r="DP75" s="68"/>
      <c r="DQ75" s="68"/>
      <c r="DR75" s="68"/>
      <c r="DS75" s="68"/>
      <c r="DT75" s="68"/>
      <c r="DU75" s="68"/>
      <c r="DV75" s="68"/>
      <c r="DW75" s="68"/>
      <c r="DX75" s="68"/>
      <c r="DY75" s="68"/>
      <c r="DZ75" s="68"/>
      <c r="EA75" s="68"/>
      <c r="EB75" s="68"/>
      <c r="EC75" s="68"/>
      <c r="ED75" s="68"/>
      <c r="EE75" s="68"/>
      <c r="EF75" s="68"/>
      <c r="EG75" s="68"/>
      <c r="EH75" s="68"/>
      <c r="EI75" s="68"/>
      <c r="EJ75" s="68"/>
      <c r="EK75" s="68"/>
      <c r="EL75" s="68"/>
      <c r="EM75" s="68"/>
      <c r="EN75" s="68"/>
      <c r="EO75" s="68"/>
      <c r="EP75" s="68"/>
      <c r="EQ75" s="68"/>
      <c r="ER75" s="68"/>
    </row>
    <row r="76" spans="2:153" ht="16.25" customHeight="1">
      <c r="B76" s="942" t="s">
        <v>288</v>
      </c>
      <c r="C76" s="943"/>
      <c r="D76" s="943"/>
      <c r="E76" s="943"/>
      <c r="F76" s="944"/>
      <c r="G76" s="946"/>
      <c r="H76" s="946"/>
      <c r="I76" s="946"/>
      <c r="J76" s="946"/>
      <c r="K76" s="946"/>
      <c r="L76" s="946"/>
      <c r="M76" s="946"/>
      <c r="N76" s="946"/>
      <c r="O76" s="946"/>
      <c r="P76" s="946"/>
      <c r="Q76" s="946"/>
      <c r="R76" s="946"/>
      <c r="S76" s="946"/>
      <c r="T76" s="946"/>
      <c r="U76" s="946"/>
      <c r="V76" s="946"/>
      <c r="W76" s="946"/>
      <c r="X76" s="946"/>
      <c r="Y76" s="946"/>
      <c r="Z76" s="946"/>
      <c r="AA76" s="946"/>
      <c r="AB76" s="946"/>
      <c r="AC76" s="946"/>
      <c r="AD76" s="946"/>
      <c r="AE76" s="946"/>
      <c r="AF76" s="946"/>
      <c r="AG76" s="946"/>
      <c r="AH76" s="946"/>
      <c r="AI76" s="946"/>
      <c r="AJ76" s="946"/>
      <c r="AK76" s="947"/>
      <c r="AL76" s="39"/>
      <c r="AM76" s="39"/>
      <c r="AN76" s="138" t="str" cm="1">
        <f t="array" ref="AN76">IF($F$27="","",IFERROR(INDEX(#REF!,SMALL(IF(#REF!&lt;&gt;"",ROW(#REF!)-ROW(#REF!)+1,""),ROW(A66))),""))</f>
        <v/>
      </c>
      <c r="AO76" s="136" t="str">
        <f>IF(AN76="","",VLOOKUP($AN76,#REF!,2,0))</f>
        <v/>
      </c>
      <c r="AP76" s="136" t="str">
        <f>IF(AN76="","",VLOOKUP($AN76,#REF!,3,0))</f>
        <v/>
      </c>
      <c r="AQ76" s="136" t="str">
        <f>IF(AN76="","",VLOOKUP($AN76,#REF!,4,0))</f>
        <v/>
      </c>
      <c r="AR76" s="137" t="str">
        <f>IF(AN76="","",HYPERLINK(VLOOKUP($AN76,#REF!,7,0)))</f>
        <v/>
      </c>
      <c r="AS76" s="1" t="str">
        <f>IF(AN76="","",(VLOOKUP(AN76,#REF!,12,0)))</f>
        <v/>
      </c>
      <c r="AT76" s="1"/>
      <c r="AU76" s="1"/>
      <c r="AW76" s="68"/>
      <c r="AX76" s="68"/>
      <c r="AY76" s="68"/>
      <c r="AZ76" s="68"/>
      <c r="BA76" s="68"/>
      <c r="BB76" s="68"/>
      <c r="BC76" s="68"/>
      <c r="BD76" s="68"/>
      <c r="BE76" s="68"/>
      <c r="BF76" s="68"/>
      <c r="BG76" s="68"/>
      <c r="BH76" s="68"/>
      <c r="BI76" s="68"/>
      <c r="BJ76" s="68"/>
      <c r="BK76" s="68"/>
      <c r="BL76" s="68"/>
      <c r="BM76" s="68"/>
      <c r="BN76" s="68"/>
      <c r="BO76" s="68"/>
      <c r="BP76" s="68"/>
      <c r="BQ76" s="68"/>
      <c r="BR76" s="68"/>
      <c r="BS76" s="68"/>
      <c r="BT76" s="68"/>
      <c r="BU76" s="68"/>
      <c r="BV76" s="68"/>
      <c r="BW76" s="68"/>
      <c r="BX76" s="68"/>
      <c r="BY76" s="68"/>
      <c r="BZ76" s="68"/>
      <c r="CA76" s="68"/>
      <c r="CB76" s="68"/>
      <c r="CC76" s="68"/>
      <c r="CD76" s="68"/>
      <c r="CE76" s="68"/>
      <c r="CF76" s="68"/>
      <c r="CG76" s="68"/>
      <c r="CH76" s="68"/>
      <c r="CI76" s="68"/>
      <c r="CJ76" s="68"/>
      <c r="CK76" s="68"/>
      <c r="CL76" s="68"/>
      <c r="CM76" s="68"/>
      <c r="CN76" s="68"/>
      <c r="CO76" s="68"/>
      <c r="CP76" s="68"/>
      <c r="CQ76" s="68"/>
      <c r="CR76" s="68"/>
      <c r="CS76" s="68"/>
      <c r="CT76" s="68"/>
      <c r="CU76" s="68"/>
      <c r="CV76" s="68"/>
      <c r="CW76" s="68"/>
      <c r="CX76" s="68"/>
      <c r="CY76" s="68"/>
      <c r="CZ76" s="68"/>
      <c r="DA76" s="68"/>
      <c r="DB76" s="68"/>
      <c r="DC76" s="68"/>
      <c r="DD76" s="68"/>
      <c r="DE76" s="68"/>
      <c r="DF76" s="68"/>
      <c r="DG76" s="68"/>
      <c r="DH76" s="68"/>
      <c r="DI76" s="68"/>
      <c r="DJ76" s="68"/>
      <c r="DK76" s="68"/>
      <c r="DL76" s="68"/>
      <c r="DM76" s="68"/>
      <c r="DN76" s="68"/>
      <c r="DO76" s="68"/>
      <c r="DP76" s="68"/>
      <c r="DQ76" s="68"/>
      <c r="DR76" s="68"/>
      <c r="DS76" s="68"/>
      <c r="DT76" s="68"/>
      <c r="DU76" s="68"/>
      <c r="DV76" s="68"/>
      <c r="DW76" s="68"/>
      <c r="DX76" s="68"/>
      <c r="DY76" s="68"/>
      <c r="DZ76" s="68"/>
      <c r="EA76" s="68"/>
      <c r="EB76" s="68"/>
      <c r="EC76" s="68"/>
      <c r="ED76" s="68"/>
      <c r="EE76" s="68"/>
      <c r="EF76" s="68"/>
      <c r="EG76" s="68"/>
      <c r="EH76" s="68"/>
      <c r="EI76" s="68"/>
      <c r="EJ76" s="68"/>
      <c r="EK76" s="68"/>
      <c r="EL76" s="68"/>
      <c r="EM76" s="68"/>
      <c r="EN76" s="68"/>
      <c r="EO76" s="68"/>
      <c r="EP76" s="68"/>
      <c r="EQ76" s="68"/>
      <c r="ER76" s="68"/>
    </row>
    <row r="77" spans="2:153" ht="16.25" customHeight="1">
      <c r="B77" s="469"/>
      <c r="C77" s="470"/>
      <c r="D77" s="470"/>
      <c r="E77" s="470"/>
      <c r="F77" s="471"/>
      <c r="G77" s="948"/>
      <c r="H77" s="948"/>
      <c r="I77" s="948"/>
      <c r="J77" s="948"/>
      <c r="K77" s="948"/>
      <c r="L77" s="948"/>
      <c r="M77" s="948"/>
      <c r="N77" s="948"/>
      <c r="O77" s="948"/>
      <c r="P77" s="948"/>
      <c r="Q77" s="948"/>
      <c r="R77" s="948"/>
      <c r="S77" s="948"/>
      <c r="T77" s="948"/>
      <c r="U77" s="948"/>
      <c r="V77" s="948"/>
      <c r="W77" s="948"/>
      <c r="X77" s="948"/>
      <c r="Y77" s="948"/>
      <c r="Z77" s="948"/>
      <c r="AA77" s="948"/>
      <c r="AB77" s="948"/>
      <c r="AC77" s="948"/>
      <c r="AD77" s="948"/>
      <c r="AE77" s="948"/>
      <c r="AF77" s="948"/>
      <c r="AG77" s="948"/>
      <c r="AH77" s="948"/>
      <c r="AI77" s="948"/>
      <c r="AJ77" s="948"/>
      <c r="AK77" s="949"/>
      <c r="AL77" s="39"/>
      <c r="AM77" s="39"/>
      <c r="AN77" s="138" t="str" cm="1">
        <f t="array" ref="AN77">IF($F$27="","",IFERROR(INDEX(#REF!,SMALL(IF(#REF!&lt;&gt;"",ROW(#REF!)-ROW(#REF!)+1,""),ROW(A67))),""))</f>
        <v/>
      </c>
      <c r="AO77" s="136" t="str">
        <f>IF(AN77="","",VLOOKUP($AN77,#REF!,2,0))</f>
        <v/>
      </c>
      <c r="AP77" s="136" t="str">
        <f>IF(AN77="","",VLOOKUP($AN77,#REF!,3,0))</f>
        <v/>
      </c>
      <c r="AQ77" s="136" t="str">
        <f>IF(AN77="","",VLOOKUP($AN77,#REF!,4,0))</f>
        <v/>
      </c>
      <c r="AR77" s="137" t="str">
        <f>IF(AN77="","",HYPERLINK(VLOOKUP($AN77,#REF!,7,0)))</f>
        <v/>
      </c>
      <c r="AS77" s="1" t="str">
        <f>IF(AN77="","",(VLOOKUP(AN77,#REF!,12,0)))</f>
        <v/>
      </c>
      <c r="AT77" s="1"/>
      <c r="AU77" s="1"/>
      <c r="AW77" s="68"/>
      <c r="AX77" s="68"/>
      <c r="AY77" s="68"/>
      <c r="AZ77" s="68"/>
      <c r="BA77" s="68"/>
      <c r="BB77" s="68"/>
      <c r="BC77" s="68"/>
      <c r="BD77" s="68"/>
      <c r="BE77" s="68"/>
      <c r="BF77" s="68"/>
      <c r="BG77" s="68"/>
      <c r="BH77" s="68"/>
      <c r="BI77" s="68"/>
      <c r="BJ77" s="68"/>
      <c r="BK77" s="68"/>
      <c r="BL77" s="68"/>
      <c r="BM77" s="68"/>
      <c r="BN77" s="68"/>
      <c r="BO77" s="68"/>
      <c r="BP77" s="68"/>
      <c r="BQ77" s="68"/>
      <c r="BR77" s="68"/>
      <c r="BS77" s="68"/>
      <c r="BT77" s="68"/>
      <c r="BU77" s="68"/>
      <c r="BV77" s="68"/>
      <c r="BW77" s="68"/>
      <c r="BX77" s="68"/>
      <c r="BY77" s="68"/>
      <c r="BZ77" s="68"/>
      <c r="CA77" s="68"/>
      <c r="CB77" s="68"/>
      <c r="CC77" s="68"/>
      <c r="CD77" s="68"/>
      <c r="CE77" s="68"/>
      <c r="CF77" s="68"/>
      <c r="CG77" s="68"/>
      <c r="CH77" s="68"/>
      <c r="CI77" s="68"/>
      <c r="CJ77" s="68"/>
      <c r="CK77" s="68"/>
      <c r="CL77" s="68"/>
      <c r="CM77" s="68"/>
      <c r="CN77" s="68"/>
      <c r="CO77" s="68"/>
      <c r="CP77" s="68"/>
      <c r="CQ77" s="68"/>
      <c r="CR77" s="68"/>
      <c r="CS77" s="68"/>
      <c r="CT77" s="68"/>
      <c r="CU77" s="68"/>
      <c r="CV77" s="68"/>
      <c r="CW77" s="68"/>
      <c r="CX77" s="68"/>
      <c r="CY77" s="68"/>
      <c r="CZ77" s="68"/>
      <c r="DA77" s="68"/>
      <c r="DB77" s="68"/>
      <c r="DC77" s="68"/>
      <c r="DD77" s="68"/>
      <c r="DE77" s="68"/>
      <c r="DF77" s="68"/>
      <c r="DG77" s="68"/>
      <c r="DH77" s="68"/>
      <c r="DI77" s="68"/>
      <c r="DJ77" s="68"/>
      <c r="DK77" s="68"/>
      <c r="DL77" s="68"/>
      <c r="DM77" s="68"/>
      <c r="DN77" s="68"/>
      <c r="DO77" s="68"/>
      <c r="DP77" s="68"/>
      <c r="DQ77" s="68"/>
      <c r="DR77" s="68"/>
      <c r="DS77" s="68"/>
      <c r="DT77" s="68"/>
      <c r="DU77" s="68"/>
      <c r="DV77" s="68"/>
      <c r="DW77" s="68"/>
      <c r="DX77" s="68"/>
      <c r="DY77" s="68"/>
      <c r="DZ77" s="68"/>
      <c r="EA77" s="68"/>
      <c r="EB77" s="68"/>
      <c r="EC77" s="68"/>
      <c r="ED77" s="68"/>
      <c r="EE77" s="68"/>
      <c r="EF77" s="68"/>
      <c r="EG77" s="68"/>
      <c r="EH77" s="68"/>
      <c r="EI77" s="68"/>
      <c r="EJ77" s="68"/>
      <c r="EK77" s="68"/>
      <c r="EL77" s="68"/>
      <c r="EM77" s="68"/>
      <c r="EN77" s="68"/>
      <c r="EO77" s="68"/>
      <c r="EP77" s="68"/>
      <c r="EQ77" s="68"/>
      <c r="ER77" s="68"/>
    </row>
    <row r="78" spans="2:153" ht="26.5" customHeight="1">
      <c r="B78" s="469"/>
      <c r="C78" s="470"/>
      <c r="D78" s="470"/>
      <c r="E78" s="470"/>
      <c r="F78" s="471"/>
      <c r="G78" s="948"/>
      <c r="H78" s="948"/>
      <c r="I78" s="948"/>
      <c r="J78" s="948"/>
      <c r="K78" s="948"/>
      <c r="L78" s="948"/>
      <c r="M78" s="948"/>
      <c r="N78" s="948"/>
      <c r="O78" s="948"/>
      <c r="P78" s="948"/>
      <c r="Q78" s="948"/>
      <c r="R78" s="948"/>
      <c r="S78" s="948"/>
      <c r="T78" s="948"/>
      <c r="U78" s="948"/>
      <c r="V78" s="948"/>
      <c r="W78" s="948"/>
      <c r="X78" s="948"/>
      <c r="Y78" s="948"/>
      <c r="Z78" s="948"/>
      <c r="AA78" s="948"/>
      <c r="AB78" s="948"/>
      <c r="AC78" s="948"/>
      <c r="AD78" s="948"/>
      <c r="AE78" s="948"/>
      <c r="AF78" s="948"/>
      <c r="AG78" s="948"/>
      <c r="AH78" s="948"/>
      <c r="AI78" s="948"/>
      <c r="AJ78" s="948"/>
      <c r="AK78" s="949"/>
      <c r="AN78" s="138" t="str" cm="1">
        <f t="array" ref="AN78">IF($F$27="","",IFERROR(INDEX(#REF!,SMALL(IF(#REF!&lt;&gt;"",ROW(#REF!)-ROW(#REF!)+1,""),ROW(A68))),""))</f>
        <v/>
      </c>
      <c r="AO78" s="136" t="str">
        <f>IF(AN78="","",VLOOKUP($AN78,#REF!,2,0))</f>
        <v/>
      </c>
      <c r="AP78" s="136" t="str">
        <f>IF(AN78="","",VLOOKUP($AN78,#REF!,3,0))</f>
        <v/>
      </c>
      <c r="AQ78" s="136" t="str">
        <f>IF(AN78="","",VLOOKUP($AN78,#REF!,4,0))</f>
        <v/>
      </c>
      <c r="AR78" s="137" t="str">
        <f>IF(AN78="","",HYPERLINK(VLOOKUP($AN78,#REF!,7,0)))</f>
        <v/>
      </c>
      <c r="AS78" s="1" t="str">
        <f>IF(AN78="","",(VLOOKUP(AN78,#REF!,12,0)))</f>
        <v/>
      </c>
      <c r="AT78" s="1"/>
      <c r="AU78" s="1"/>
      <c r="AW78" s="68"/>
      <c r="AX78" s="68"/>
      <c r="AY78" s="68"/>
      <c r="AZ78" s="68"/>
      <c r="BA78" s="68"/>
      <c r="BB78" s="68"/>
      <c r="BC78" s="68"/>
      <c r="BD78" s="68"/>
      <c r="BE78" s="68"/>
      <c r="BF78" s="68"/>
      <c r="BG78" s="68"/>
      <c r="BH78" s="68"/>
      <c r="BI78" s="68"/>
      <c r="BJ78" s="68"/>
      <c r="BK78" s="68"/>
      <c r="BL78" s="68"/>
      <c r="BM78" s="68"/>
      <c r="BN78" s="68"/>
      <c r="BO78" s="68"/>
      <c r="BP78" s="68"/>
      <c r="BQ78" s="68"/>
      <c r="BR78" s="68"/>
      <c r="BS78" s="68"/>
      <c r="BT78" s="68"/>
      <c r="BU78" s="68"/>
      <c r="BV78" s="68"/>
      <c r="BW78" s="68"/>
      <c r="BX78" s="68"/>
      <c r="BY78" s="68"/>
      <c r="BZ78" s="68"/>
      <c r="CA78" s="68"/>
      <c r="CB78" s="68"/>
      <c r="CC78" s="68"/>
      <c r="CD78" s="68"/>
      <c r="CE78" s="68"/>
      <c r="CF78" s="68"/>
      <c r="CG78" s="68"/>
      <c r="CH78" s="68"/>
      <c r="CI78" s="68"/>
      <c r="CJ78" s="68"/>
      <c r="CK78" s="68"/>
      <c r="CL78" s="68"/>
      <c r="CM78" s="68"/>
      <c r="CN78" s="68"/>
      <c r="CO78" s="68"/>
      <c r="CP78" s="68"/>
      <c r="CQ78" s="68"/>
      <c r="CR78" s="68"/>
      <c r="CS78" s="68"/>
      <c r="CT78" s="68"/>
      <c r="CU78" s="68"/>
      <c r="CV78" s="68"/>
      <c r="CW78" s="68"/>
      <c r="CX78" s="68"/>
      <c r="CY78" s="68"/>
      <c r="CZ78" s="68"/>
      <c r="DA78" s="68"/>
      <c r="DB78" s="68"/>
      <c r="DC78" s="68"/>
      <c r="DD78" s="68"/>
      <c r="DE78" s="68"/>
      <c r="DF78" s="68"/>
      <c r="DG78" s="68"/>
      <c r="DH78" s="68"/>
      <c r="DI78" s="68"/>
      <c r="DJ78" s="68"/>
      <c r="DK78" s="68"/>
      <c r="DL78" s="68"/>
      <c r="DM78" s="68"/>
      <c r="DN78" s="68"/>
      <c r="DO78" s="68"/>
      <c r="DP78" s="68"/>
      <c r="DQ78" s="68"/>
      <c r="DR78" s="68"/>
      <c r="DS78" s="68"/>
      <c r="DT78" s="68"/>
      <c r="DU78" s="68"/>
      <c r="DV78" s="68"/>
      <c r="DW78" s="68"/>
      <c r="DX78" s="68"/>
      <c r="DY78" s="68"/>
      <c r="DZ78" s="68"/>
      <c r="EA78" s="68"/>
      <c r="EB78" s="68"/>
      <c r="EC78" s="68"/>
      <c r="ED78" s="68"/>
      <c r="EE78" s="68"/>
      <c r="EF78" s="68"/>
      <c r="EG78" s="68"/>
      <c r="EH78" s="68"/>
      <c r="EI78" s="68"/>
      <c r="EJ78" s="68"/>
      <c r="EK78" s="68"/>
      <c r="EL78" s="68"/>
      <c r="EM78" s="68"/>
      <c r="EN78" s="68"/>
      <c r="EO78" s="68"/>
      <c r="EP78" s="68"/>
      <c r="EQ78" s="68"/>
      <c r="ER78" s="68"/>
    </row>
    <row r="79" spans="2:153" ht="16.25" customHeight="1" thickBot="1">
      <c r="B79" s="945"/>
      <c r="C79" s="528"/>
      <c r="D79" s="528"/>
      <c r="E79" s="528"/>
      <c r="F79" s="529"/>
      <c r="G79" s="950"/>
      <c r="H79" s="950"/>
      <c r="I79" s="950"/>
      <c r="J79" s="950"/>
      <c r="K79" s="950"/>
      <c r="L79" s="950"/>
      <c r="M79" s="950"/>
      <c r="N79" s="950"/>
      <c r="O79" s="950"/>
      <c r="P79" s="950"/>
      <c r="Q79" s="950"/>
      <c r="R79" s="950"/>
      <c r="S79" s="950"/>
      <c r="T79" s="950"/>
      <c r="U79" s="950"/>
      <c r="V79" s="950"/>
      <c r="W79" s="950"/>
      <c r="X79" s="950"/>
      <c r="Y79" s="950"/>
      <c r="Z79" s="950"/>
      <c r="AA79" s="950"/>
      <c r="AB79" s="950"/>
      <c r="AC79" s="950"/>
      <c r="AD79" s="950"/>
      <c r="AE79" s="950"/>
      <c r="AF79" s="950"/>
      <c r="AG79" s="950"/>
      <c r="AH79" s="950"/>
      <c r="AI79" s="950"/>
      <c r="AJ79" s="950"/>
      <c r="AK79" s="951"/>
      <c r="AL79" s="39"/>
      <c r="AM79" s="39"/>
      <c r="AN79" s="138" t="str" cm="1">
        <f t="array" ref="AN79">IF($F$27="","",IFERROR(INDEX(#REF!,SMALL(IF(#REF!&lt;&gt;"",ROW(#REF!)-ROW(#REF!)+1,""),ROW(A69))),""))</f>
        <v/>
      </c>
      <c r="AO79" s="136" t="str">
        <f>IF(AN79="","",VLOOKUP($AN79,#REF!,2,0))</f>
        <v/>
      </c>
      <c r="AP79" s="136" t="str">
        <f>IF(AN79="","",VLOOKUP($AN79,#REF!,3,0))</f>
        <v/>
      </c>
      <c r="AQ79" s="136" t="str">
        <f>IF(AN79="","",VLOOKUP($AN79,#REF!,4,0))</f>
        <v/>
      </c>
      <c r="AR79" s="137" t="str">
        <f>IF(AN79="","",HYPERLINK(VLOOKUP($AN79,#REF!,7,0)))</f>
        <v/>
      </c>
      <c r="AS79" s="1" t="str">
        <f>IF(AN79="","",(VLOOKUP(AN79,#REF!,12,0)))</f>
        <v/>
      </c>
      <c r="AT79" s="1"/>
      <c r="AU79" s="1"/>
    </row>
    <row r="80" spans="2:153" ht="18" customHeight="1">
      <c r="B80" s="958" t="s">
        <v>289</v>
      </c>
      <c r="C80" s="958"/>
      <c r="D80" s="958"/>
      <c r="E80" s="958"/>
      <c r="F80" s="958"/>
      <c r="G80" s="878">
        <f>(IF(V84="Master's degree candidates are not accepted","Notes ! The graduate school doesn't accept Master's degrees, so please select your application again",IF(V84="PhD candidates are not accepted","Notes ! The graduate school does'nt accept phD degrees, so please select your application again",)))</f>
        <v>0</v>
      </c>
      <c r="H80" s="878"/>
      <c r="I80" s="878"/>
      <c r="J80" s="878"/>
      <c r="K80" s="878"/>
      <c r="L80" s="878"/>
      <c r="M80" s="878"/>
      <c r="N80" s="878"/>
      <c r="O80" s="878"/>
      <c r="P80" s="878"/>
      <c r="Q80" s="878"/>
      <c r="R80" s="878"/>
      <c r="S80" s="878"/>
      <c r="T80" s="878"/>
      <c r="U80" s="878"/>
      <c r="V80" s="878"/>
      <c r="W80" s="878"/>
      <c r="X80" s="878"/>
      <c r="Y80" s="878"/>
      <c r="Z80" s="878"/>
      <c r="AA80" s="878"/>
      <c r="AB80" s="878"/>
      <c r="AC80" s="878"/>
      <c r="AD80" s="878"/>
      <c r="AE80" s="878"/>
      <c r="AF80" s="878"/>
      <c r="AG80" s="878"/>
      <c r="AH80" s="878"/>
      <c r="AI80" s="878"/>
      <c r="AJ80" s="878"/>
      <c r="AK80" s="878"/>
      <c r="AL80" s="39"/>
      <c r="AM80" s="39"/>
      <c r="AN80" s="138" t="str" cm="1">
        <f t="array" ref="AN80">IF($F$27="","",IFERROR(INDEX(#REF!,SMALL(IF(#REF!&lt;&gt;"",ROW(#REF!)-ROW(#REF!)+1,""),ROW(A70))),""))</f>
        <v/>
      </c>
      <c r="AO80" s="136" t="str">
        <f>IF(AN80="","",VLOOKUP($AN80,#REF!,2,0))</f>
        <v/>
      </c>
      <c r="AP80" s="136" t="str">
        <f>IF(AN80="","",VLOOKUP($AN80,#REF!,3,0))</f>
        <v/>
      </c>
      <c r="AQ80" s="136" t="str">
        <f>IF(AN80="","",VLOOKUP($AN80,#REF!,4,0))</f>
        <v/>
      </c>
      <c r="AR80" s="137" t="str">
        <f>IF(AN80="","",HYPERLINK(VLOOKUP($AN80,#REF!,7,0)))</f>
        <v/>
      </c>
      <c r="AS80" s="1" t="str">
        <f>IF(AN80="","",(VLOOKUP(AN80,#REF!,12,0)))</f>
        <v/>
      </c>
      <c r="AT80" s="1"/>
      <c r="AU80" s="1"/>
    </row>
    <row r="81" spans="2:153" ht="18" customHeight="1">
      <c r="B81" s="958"/>
      <c r="C81" s="958"/>
      <c r="D81" s="958"/>
      <c r="E81" s="958"/>
      <c r="F81" s="958"/>
      <c r="G81" s="959">
        <f>IF(K84="Low Correlation","*Your research topic may not correlate well with the university's field of study. We recommend that you reconsider your choice of institution.",)</f>
        <v>0</v>
      </c>
      <c r="H81" s="959"/>
      <c r="I81" s="959"/>
      <c r="J81" s="959"/>
      <c r="K81" s="959"/>
      <c r="L81" s="959"/>
      <c r="M81" s="959"/>
      <c r="N81" s="959"/>
      <c r="O81" s="959"/>
      <c r="P81" s="959"/>
      <c r="Q81" s="959"/>
      <c r="R81" s="959"/>
      <c r="S81" s="959"/>
      <c r="T81" s="959"/>
      <c r="U81" s="959"/>
      <c r="V81" s="959"/>
      <c r="W81" s="959"/>
      <c r="X81" s="959"/>
      <c r="Y81" s="959"/>
      <c r="Z81" s="959"/>
      <c r="AA81" s="959"/>
      <c r="AB81" s="959"/>
      <c r="AC81" s="959"/>
      <c r="AD81" s="959"/>
      <c r="AE81" s="959"/>
      <c r="AF81" s="959"/>
      <c r="AG81" s="959"/>
      <c r="AH81" s="959"/>
      <c r="AI81" s="959"/>
      <c r="AJ81" s="959"/>
      <c r="AK81" s="959"/>
      <c r="AL81" s="39"/>
      <c r="AM81" s="39"/>
      <c r="AN81" s="138" t="str" cm="1">
        <f t="array" ref="AN81">IF($F$27="","",IFERROR(INDEX(#REF!,SMALL(IF(#REF!&lt;&gt;"",ROW(#REF!)-ROW(#REF!)+1,""),ROW(A71))),""))</f>
        <v/>
      </c>
      <c r="AO81" s="136" t="str">
        <f>IF(AN81="","",VLOOKUP($AN81,#REF!,2,0))</f>
        <v/>
      </c>
      <c r="AP81" s="136" t="str">
        <f>IF(AN81="","",VLOOKUP($AN81,#REF!,3,0))</f>
        <v/>
      </c>
      <c r="AQ81" s="136" t="str">
        <f>IF(AN81="","",VLOOKUP($AN81,#REF!,4,0))</f>
        <v/>
      </c>
      <c r="AR81" s="137" t="str">
        <f>IF(AN81="","",HYPERLINK(VLOOKUP($AN81,#REF!,7,0)))</f>
        <v/>
      </c>
      <c r="AS81" s="1" t="str">
        <f>IF(AN81="","",(VLOOKUP(AN81,#REF!,12,0)))</f>
        <v/>
      </c>
      <c r="AT81" s="1"/>
      <c r="AU81" s="1"/>
      <c r="AW81" s="6" t="s">
        <v>290</v>
      </c>
    </row>
    <row r="82" spans="2:153" ht="18" customHeight="1">
      <c r="B82" s="958"/>
      <c r="C82" s="958"/>
      <c r="D82" s="958"/>
      <c r="E82" s="958"/>
      <c r="F82" s="958"/>
      <c r="G82" s="959"/>
      <c r="H82" s="959"/>
      <c r="I82" s="959"/>
      <c r="J82" s="959"/>
      <c r="K82" s="959"/>
      <c r="L82" s="959"/>
      <c r="M82" s="959"/>
      <c r="N82" s="959"/>
      <c r="O82" s="959"/>
      <c r="P82" s="959"/>
      <c r="Q82" s="959"/>
      <c r="R82" s="959"/>
      <c r="S82" s="959"/>
      <c r="T82" s="959"/>
      <c r="U82" s="959"/>
      <c r="V82" s="959"/>
      <c r="W82" s="959"/>
      <c r="X82" s="959"/>
      <c r="Y82" s="959"/>
      <c r="Z82" s="959"/>
      <c r="AA82" s="959"/>
      <c r="AB82" s="959"/>
      <c r="AC82" s="959"/>
      <c r="AD82" s="959"/>
      <c r="AE82" s="959"/>
      <c r="AF82" s="959"/>
      <c r="AG82" s="959"/>
      <c r="AH82" s="959"/>
      <c r="AI82" s="959"/>
      <c r="AJ82" s="959"/>
      <c r="AK82" s="959"/>
      <c r="AN82" s="138" t="str" cm="1">
        <f t="array" ref="AN82">IF($F$27="","",IFERROR(INDEX(#REF!,SMALL(IF(#REF!&lt;&gt;"",ROW(#REF!)-ROW(#REF!)+1,""),ROW(A72))),""))</f>
        <v/>
      </c>
      <c r="AO82" s="136" t="str">
        <f>IF(AN82="","",VLOOKUP($AN82,#REF!,2,0))</f>
        <v/>
      </c>
      <c r="AP82" s="136" t="str">
        <f>IF(AN82="","",VLOOKUP($AN82,#REF!,3,0))</f>
        <v/>
      </c>
      <c r="AQ82" s="136" t="str">
        <f>IF(AN82="","",VLOOKUP($AN82,#REF!,4,0))</f>
        <v/>
      </c>
      <c r="AR82" s="137" t="str">
        <f>IF(AN82="","",HYPERLINK(VLOOKUP($AN82,#REF!,7,0)))</f>
        <v/>
      </c>
      <c r="AS82" s="1" t="str">
        <f>IF(AN82="","",(VLOOKUP(AN82,#REF!,12,0)))</f>
        <v/>
      </c>
      <c r="AT82" s="1"/>
      <c r="AU82" s="1"/>
      <c r="AW82" s="150" t="str">
        <f>IF($F84="","",VLOOKUP($F84,#REF!,14,0))</f>
        <v/>
      </c>
      <c r="AX82" s="150" t="str">
        <f>IF($F84="","",VLOOKUP($F84,#REF!,15,0))</f>
        <v/>
      </c>
      <c r="AY82" s="150" t="str">
        <f>IF($F84="","",VLOOKUP($F84,#REF!,16,0))</f>
        <v/>
      </c>
      <c r="AZ82" s="150" t="str">
        <f>IF($F84="","",VLOOKUP($F84,#REF!,17,0))</f>
        <v/>
      </c>
      <c r="BA82" s="150" t="str">
        <f>IF($F84="","",VLOOKUP($F84,#REF!,18,0))</f>
        <v/>
      </c>
      <c r="BB82" s="150" t="str">
        <f>IF($F84="","",VLOOKUP($F84,#REF!,19,0))</f>
        <v/>
      </c>
      <c r="BC82" s="150" t="str">
        <f>IF($F84="","",VLOOKUP($F84,#REF!,20,0))</f>
        <v/>
      </c>
      <c r="BD82" s="150" t="str">
        <f>IF($F84="","",VLOOKUP($F84,#REF!,21,0))</f>
        <v/>
      </c>
      <c r="BE82" s="150" t="str">
        <f>IF($F84="","",VLOOKUP($F84,#REF!,22,0))</f>
        <v/>
      </c>
      <c r="BF82" s="150" t="str">
        <f>IF($F84="","",VLOOKUP($F84,#REF!,23,0))</f>
        <v/>
      </c>
      <c r="BG82" s="150" t="str">
        <f>IF($F84="","",VLOOKUP($F84,#REF!,24,0))</f>
        <v/>
      </c>
      <c r="BH82" s="150" t="str">
        <f>IF($F84="","",VLOOKUP($F84,#REF!,25,0))</f>
        <v/>
      </c>
      <c r="BI82" s="150" t="str">
        <f>IF($F84="","",VLOOKUP($F84,#REF!,26,0))</f>
        <v/>
      </c>
      <c r="BJ82" s="150" t="str">
        <f>IF($F84="","",VLOOKUP($F84,#REF!,27,0))</f>
        <v/>
      </c>
      <c r="BK82" s="150" t="str">
        <f>IF($F84="","",VLOOKUP($F84,#REF!,28,0))</f>
        <v/>
      </c>
      <c r="BL82" s="150" t="str">
        <f>IF($F84="","",VLOOKUP($F84,#REF!,29,0))</f>
        <v/>
      </c>
      <c r="BM82" s="150" t="str">
        <f>IF($F84="","",VLOOKUP($F84,#REF!,30,0))</f>
        <v/>
      </c>
      <c r="BN82" s="150" t="str">
        <f>IF($F84="","",VLOOKUP($F84,#REF!,31,0))</f>
        <v/>
      </c>
      <c r="BO82" s="150" t="str">
        <f>IF($F84="","",VLOOKUP($F84,#REF!,32,0))</f>
        <v/>
      </c>
      <c r="BP82" s="150" t="str">
        <f>IF($F84="","",VLOOKUP($F84,#REF!,33,0))</f>
        <v/>
      </c>
      <c r="BQ82" s="150" t="str">
        <f>IF($F84="","",VLOOKUP($F84,#REF!,34,0))</f>
        <v/>
      </c>
      <c r="BR82" s="150" t="str">
        <f>IF($F84="","",VLOOKUP($F84,#REF!,35,0))</f>
        <v/>
      </c>
      <c r="BS82" s="150" t="str">
        <f>IF($F84="","",VLOOKUP($F84,#REF!,36,0))</f>
        <v/>
      </c>
      <c r="BT82" s="150" t="str">
        <f>IF($F84="","",VLOOKUP($F84,#REF!,37,0))</f>
        <v/>
      </c>
      <c r="BU82" s="150" t="str">
        <f>IF($F84="","",VLOOKUP($F84,#REF!,38,0))</f>
        <v/>
      </c>
      <c r="BV82" s="150" t="str">
        <f>IF($F84="","",VLOOKUP($F84,#REF!,39,0))</f>
        <v/>
      </c>
      <c r="BW82" s="150" t="str">
        <f>IF($F84="","",VLOOKUP($F84,#REF!,40,0))</f>
        <v/>
      </c>
      <c r="BX82" s="150" t="str">
        <f>IF($F84="","",VLOOKUP($F84,#REF!,41,0))</f>
        <v/>
      </c>
      <c r="BY82" s="150" t="str">
        <f>IF($F84="","",VLOOKUP($F84,#REF!,42,0))</f>
        <v/>
      </c>
      <c r="BZ82" s="150" t="str">
        <f>IF($F84="","",VLOOKUP($F84,#REF!,43,0))</f>
        <v/>
      </c>
      <c r="CA82" s="150" t="str">
        <f>IF($F84="","",VLOOKUP($F84,#REF!,44,0))</f>
        <v/>
      </c>
      <c r="CB82" s="150" t="str">
        <f>IF($F84="","",VLOOKUP($F84,#REF!,45,0))</f>
        <v/>
      </c>
      <c r="CC82" s="150" t="str">
        <f>IF($F84="","",VLOOKUP($F84,#REF!,46,0))</f>
        <v/>
      </c>
      <c r="CD82" s="150" t="str">
        <f>IF($F84="","",VLOOKUP($F84,#REF!,47,0))</f>
        <v/>
      </c>
      <c r="CE82" s="150" t="str">
        <f>IF($F84="","",VLOOKUP($F84,#REF!,48,0))</f>
        <v/>
      </c>
      <c r="CF82" s="150" t="str">
        <f>IF($F84="","",VLOOKUP($F84,#REF!,49,0))</f>
        <v/>
      </c>
      <c r="CG82" s="150" t="str">
        <f>IF($F84="","",VLOOKUP($F84,#REF!,50,0))</f>
        <v/>
      </c>
      <c r="CH82" s="150" t="str">
        <f>IF($F84="","",VLOOKUP($F84,#REF!,51,0))</f>
        <v/>
      </c>
      <c r="CI82" s="150" t="str">
        <f>IF($F84="","",VLOOKUP($F84,#REF!,52,0))</f>
        <v/>
      </c>
      <c r="CJ82" s="150" t="str">
        <f>IF($F84="","",VLOOKUP($F84,#REF!,53,0))</f>
        <v/>
      </c>
      <c r="CK82" s="150" t="str">
        <f>IF($F84="","",VLOOKUP($F84,#REF!,54,0))</f>
        <v/>
      </c>
      <c r="CL82" s="150" t="str">
        <f>IF($F84="","",VLOOKUP($F84,#REF!,55,0))</f>
        <v/>
      </c>
      <c r="CM82" s="150" t="str">
        <f>IF($F84="","",VLOOKUP($F84,#REF!,56,0))</f>
        <v/>
      </c>
      <c r="CN82" s="150" t="str">
        <f>IF($F84="","",VLOOKUP($F84,#REF!,57,0))</f>
        <v/>
      </c>
      <c r="CO82" s="150" t="str">
        <f>IF($F84="","",VLOOKUP($F84,#REF!,58,0))</f>
        <v/>
      </c>
      <c r="CP82" s="150" t="str">
        <f>IF($F84="","",VLOOKUP($F84,#REF!,59,0))</f>
        <v/>
      </c>
      <c r="CQ82" s="150" t="str">
        <f>IF($F84="","",VLOOKUP($F84,#REF!,60,0))</f>
        <v/>
      </c>
      <c r="CR82" s="150" t="str">
        <f>IF($F84="","",VLOOKUP($F84,#REF!,61,0))</f>
        <v/>
      </c>
      <c r="CS82" s="150" t="str">
        <f>IF($F84="","",VLOOKUP($F84,#REF!,62,0))</f>
        <v/>
      </c>
      <c r="CT82" s="150" t="str">
        <f>IF($F84="","",VLOOKUP($F84,#REF!,63,0))</f>
        <v/>
      </c>
      <c r="CU82" s="150" t="str">
        <f>IF($F84="","",VLOOKUP($F84,#REF!,64,0))</f>
        <v/>
      </c>
      <c r="CV82" s="150" t="str">
        <f>IF($F84="","",VLOOKUP($F84,#REF!,65,0))</f>
        <v/>
      </c>
      <c r="CW82" s="150" t="str">
        <f>IF($F84="","",VLOOKUP($F84,#REF!,66,0))</f>
        <v/>
      </c>
      <c r="CX82" s="150" t="str">
        <f>IF($F84="","",VLOOKUP($F84,#REF!,67,0))</f>
        <v/>
      </c>
      <c r="CY82" s="150" t="str">
        <f>IF($F84="","",VLOOKUP($F84,#REF!,68,0))</f>
        <v/>
      </c>
      <c r="CZ82" s="150" t="str">
        <f>IF($F84="","",VLOOKUP($F84,#REF!,69,0))</f>
        <v/>
      </c>
      <c r="DA82" s="150" t="str">
        <f>IF($F84="","",VLOOKUP($F84,#REF!,70,0))</f>
        <v/>
      </c>
      <c r="DB82" s="150" t="str">
        <f>IF($F84="","",VLOOKUP($F84,#REF!,71,0))</f>
        <v/>
      </c>
      <c r="DC82" s="150" t="str">
        <f>IF($F84="","",VLOOKUP($F84,#REF!,72,0))</f>
        <v/>
      </c>
      <c r="DD82" s="150" t="str">
        <f>IF($F84="","",VLOOKUP($F84,#REF!,73,0))</f>
        <v/>
      </c>
      <c r="DE82" s="150" t="str">
        <f>IF($F84="","",VLOOKUP($F84,#REF!,74,0))</f>
        <v/>
      </c>
      <c r="DF82" s="150" t="str">
        <f>IF($F84="","",VLOOKUP($F84,#REF!,75,0))</f>
        <v/>
      </c>
      <c r="DG82" s="150" t="str">
        <f>IF($F84="","",VLOOKUP($F84,#REF!,76,0))</f>
        <v/>
      </c>
      <c r="DH82" s="150" t="str">
        <f>IF($F84="","",VLOOKUP($F84,#REF!,77,0))</f>
        <v/>
      </c>
      <c r="DI82" s="150" t="str">
        <f>IF($F84="","",VLOOKUP($F84,#REF!,78,0))</f>
        <v/>
      </c>
      <c r="DJ82" s="150" t="str">
        <f>IF($F84="","",VLOOKUP($F84,#REF!,79,0))</f>
        <v/>
      </c>
      <c r="DK82" s="150" t="str">
        <f>IF($F84="","",VLOOKUP($F84,#REF!,80,0))</f>
        <v/>
      </c>
      <c r="DL82" s="150" t="str">
        <f>IF($F84="","",VLOOKUP($F84,#REF!,81,0))</f>
        <v/>
      </c>
      <c r="DM82" s="150" t="str">
        <f>IF($F84="","",VLOOKUP($F84,#REF!,82,0))</f>
        <v/>
      </c>
      <c r="DN82" s="150" t="str">
        <f>IF($F84="","",VLOOKUP($F84,#REF!,83,0))</f>
        <v/>
      </c>
      <c r="DO82" s="150" t="str">
        <f>IF($F84="","",VLOOKUP($F84,#REF!,84,0))</f>
        <v/>
      </c>
      <c r="DP82" s="150" t="str">
        <f>IF($F84="","",VLOOKUP($F84,#REF!,85,0))</f>
        <v/>
      </c>
      <c r="DQ82" s="150" t="str">
        <f>IF($F84="","",VLOOKUP($F84,#REF!,86,0))</f>
        <v/>
      </c>
      <c r="DR82" s="150" t="str">
        <f>IF($F84="","",VLOOKUP($F84,#REF!,87,0))</f>
        <v/>
      </c>
      <c r="DS82" s="150" t="str">
        <f>IF($F84="","",VLOOKUP($F84,#REF!,88,0))</f>
        <v/>
      </c>
      <c r="DT82" s="150" t="str">
        <f>IF($F84="","",VLOOKUP($F84,#REF!,89,0))</f>
        <v/>
      </c>
      <c r="DU82" s="150" t="str">
        <f>IF($F84="","",VLOOKUP($F84,#REF!,90,0))</f>
        <v/>
      </c>
      <c r="DV82" s="150" t="str">
        <f>IF($F84="","",VLOOKUP($F84,#REF!,91,0))</f>
        <v/>
      </c>
      <c r="DW82" s="150" t="str">
        <f>IF($F84="","",VLOOKUP($F84,#REF!,92,0))</f>
        <v/>
      </c>
      <c r="DX82" s="150" t="str">
        <f>IF($F84="","",VLOOKUP($F84,#REF!,93,0))</f>
        <v/>
      </c>
      <c r="DY82" s="150" t="str">
        <f>IF($F84="","",VLOOKUP($F84,#REF!,94,0))</f>
        <v/>
      </c>
      <c r="DZ82" s="150" t="str">
        <f>IF($F84="","",VLOOKUP($F84,#REF!,95,0))</f>
        <v/>
      </c>
      <c r="EA82" s="150" t="str">
        <f>IF($F84="","",VLOOKUP($F84,#REF!,96,0))</f>
        <v/>
      </c>
      <c r="EB82" s="150" t="str">
        <f>IF($F84="","",VLOOKUP($F84,#REF!,97,0))</f>
        <v/>
      </c>
      <c r="EC82" s="150" t="str">
        <f>IF($F84="","",VLOOKUP($F84,#REF!,98,0))</f>
        <v/>
      </c>
      <c r="ED82" s="150" t="str">
        <f>IF($F84="","",VLOOKUP($F84,#REF!,99,0))</f>
        <v/>
      </c>
      <c r="EE82" s="150" t="str">
        <f>IF($F84="","",VLOOKUP($F84,#REF!,100,0))</f>
        <v/>
      </c>
      <c r="EF82" s="150" t="str">
        <f>IF($F84="","",VLOOKUP($F84,#REF!,101,0))</f>
        <v/>
      </c>
      <c r="EG82" s="150" t="str">
        <f>IF($F84="","",VLOOKUP($F84,#REF!,102,0))</f>
        <v/>
      </c>
      <c r="EH82" s="150" t="str">
        <f>IF($F84="","",VLOOKUP($F84,#REF!,103,0))</f>
        <v/>
      </c>
      <c r="EI82" s="150" t="str">
        <f>IF($F84="","",VLOOKUP($F84,#REF!,104,0))</f>
        <v/>
      </c>
      <c r="EJ82" s="150" t="str">
        <f>IF($F84="","",VLOOKUP($F84,#REF!,105,0))</f>
        <v/>
      </c>
      <c r="EK82" s="150" t="str">
        <f>IF($F84="","",VLOOKUP($F84,#REF!,106,0))</f>
        <v/>
      </c>
      <c r="EL82" s="150" t="str">
        <f>IF($F84="","",VLOOKUP($F84,#REF!,107,0))</f>
        <v/>
      </c>
      <c r="EM82" s="150" t="str">
        <f>IF($F84="","",VLOOKUP($F84,#REF!,108,0))</f>
        <v/>
      </c>
      <c r="EN82" s="150" t="str">
        <f>IF($F84="","",VLOOKUP($F84,#REF!,109,0))</f>
        <v/>
      </c>
      <c r="EO82" s="150" t="str">
        <f>IF($F84="","",VLOOKUP($F84,#REF!,110,0))</f>
        <v/>
      </c>
      <c r="EP82" s="150" t="str">
        <f>IF($F84="","",VLOOKUP($F84,#REF!,111,0))</f>
        <v/>
      </c>
      <c r="EQ82" s="150" t="str">
        <f>IF($F84="","",VLOOKUP($F84,#REF!,112,0))</f>
        <v/>
      </c>
      <c r="ER82" s="150" t="str">
        <f>IF($F84="","",VLOOKUP($F84,#REF!,113,0))</f>
        <v/>
      </c>
      <c r="ES82" s="150" t="str">
        <f>IF($F84="","",VLOOKUP($F84,#REF!,114,0))</f>
        <v/>
      </c>
      <c r="ET82" s="150" t="str">
        <f>IF($F84="","",VLOOKUP($F84,#REF!,115,0))</f>
        <v/>
      </c>
      <c r="EU82" s="150" t="str">
        <f>IF($F84="","",VLOOKUP($F84,#REF!,116,0))</f>
        <v/>
      </c>
      <c r="EV82" s="150" t="str">
        <f>IF($F84="","",VLOOKUP($F84,#REF!,117,0))</f>
        <v/>
      </c>
      <c r="EW82" s="150" t="str">
        <f>IF($F84="","",VLOOKUP($F84,#REF!,118,0))</f>
        <v/>
      </c>
    </row>
    <row r="83" spans="2:153" ht="24" customHeight="1" thickBot="1">
      <c r="B83" s="880" t="s">
        <v>285</v>
      </c>
      <c r="C83" s="880"/>
      <c r="D83" s="880"/>
      <c r="E83" s="880"/>
      <c r="F83" s="880"/>
      <c r="G83" s="880"/>
      <c r="H83" s="892" t="str">
        <f>IF(F84="","",HYPERLINK(VLOOKUP(F84,#REF!,7,0)))</f>
        <v/>
      </c>
      <c r="I83" s="892"/>
      <c r="J83" s="892"/>
      <c r="K83" s="892"/>
      <c r="L83" s="892"/>
      <c r="M83" s="892"/>
      <c r="N83" s="892"/>
      <c r="O83" s="892"/>
      <c r="P83" s="892"/>
      <c r="Q83" s="892"/>
      <c r="R83" s="892"/>
      <c r="S83" s="892"/>
      <c r="T83" s="892"/>
      <c r="U83" s="892"/>
      <c r="V83" s="892"/>
      <c r="W83" s="892"/>
      <c r="X83" s="892"/>
      <c r="Y83" s="892"/>
      <c r="Z83" s="892"/>
      <c r="AA83" s="892"/>
      <c r="AB83" s="892"/>
      <c r="AC83" s="892"/>
      <c r="AD83" s="892"/>
      <c r="AE83" s="892"/>
      <c r="AF83" s="892"/>
      <c r="AG83" s="892"/>
      <c r="AH83" s="892"/>
      <c r="AI83" s="892"/>
      <c r="AJ83" s="892"/>
      <c r="AK83" s="892"/>
      <c r="AN83" s="138" t="str" cm="1">
        <f t="array" ref="AN83">IF($F$27="","",IFERROR(INDEX(#REF!,SMALL(IF(#REF!&lt;&gt;"",ROW(#REF!)-ROW(#REF!)+1,""),ROW(A73))),""))</f>
        <v/>
      </c>
      <c r="AO83" s="136" t="str">
        <f>IF(AN83="","",VLOOKUP($AN83,#REF!,2,0))</f>
        <v/>
      </c>
      <c r="AP83" s="136" t="str">
        <f>IF(AN83="","",VLOOKUP($AN83,#REF!,3,0))</f>
        <v/>
      </c>
      <c r="AQ83" s="136" t="str">
        <f>IF(AN83="","",VLOOKUP($AN83,#REF!,4,0))</f>
        <v/>
      </c>
      <c r="AR83" s="137" t="str">
        <f>IF(AN83="","",HYPERLINK(VLOOKUP($AN83,#REF!,7,0)))</f>
        <v/>
      </c>
      <c r="AS83" s="1" t="str">
        <f>IF(AN83="","",(VLOOKUP(AN83,#REF!,12,0)))</f>
        <v/>
      </c>
      <c r="AT83" s="1"/>
      <c r="AU83" s="1"/>
      <c r="AW83" s="153" t="str">
        <f>IF($F84="","",VLOOKUP($F84,#REF!,120,0))</f>
        <v/>
      </c>
      <c r="AX83" s="153" t="str">
        <f>IF($F84="","",VLOOKUP($F84,#REF!,121,0))</f>
        <v/>
      </c>
      <c r="AY83" s="153" t="str">
        <f>IF($F84="","",VLOOKUP($F84,#REF!,122,0))</f>
        <v/>
      </c>
      <c r="AZ83" s="153" t="str">
        <f>IF($F84="","",VLOOKUP($F84,#REF!,123,0))</f>
        <v/>
      </c>
      <c r="BA83" s="153" t="str">
        <f>IF($F84="","",VLOOKUP($F84,#REF!,124,0))</f>
        <v/>
      </c>
      <c r="BB83" s="153" t="str">
        <f>IF($F84="","",VLOOKUP($F84,#REF!,125,0))</f>
        <v/>
      </c>
      <c r="BC83" s="153" t="str">
        <f>IF($F84="","",VLOOKUP($F84,#REF!,126,0))</f>
        <v/>
      </c>
      <c r="BD83" s="153" t="str">
        <f>IF($F84="","",VLOOKUP($F84,#REF!,127,0))</f>
        <v/>
      </c>
      <c r="BE83" s="153" t="str">
        <f>IF($F84="","",VLOOKUP($F84,#REF!,128,0))</f>
        <v/>
      </c>
      <c r="BF83" s="153" t="str">
        <f>IF($F84="","",VLOOKUP($F84,#REF!,129,0))</f>
        <v/>
      </c>
      <c r="BG83" s="153" t="str">
        <f>IF($F84="","",VLOOKUP($F84,#REF!,130,0))</f>
        <v/>
      </c>
      <c r="BH83" s="153" t="str">
        <f>IF($F84="","",VLOOKUP($F84,#REF!,131,0))</f>
        <v/>
      </c>
      <c r="BI83" s="153" t="str">
        <f>IF($F84="","",VLOOKUP($F84,#REF!,132,0))</f>
        <v/>
      </c>
      <c r="BJ83" s="153" t="str">
        <f>IF($F84="","",VLOOKUP($F84,#REF!,133,0))</f>
        <v/>
      </c>
      <c r="BK83" s="153" t="str">
        <f>IF($F84="","",VLOOKUP($F84,#REF!,134,0))</f>
        <v/>
      </c>
      <c r="BL83" s="153" t="str">
        <f>IF($F84="","",VLOOKUP($F84,#REF!,135,0))</f>
        <v/>
      </c>
      <c r="BM83" s="153" t="str">
        <f>IF($F84="","",VLOOKUP($F84,#REF!,136,0))</f>
        <v/>
      </c>
      <c r="BN83" s="153" t="str">
        <f>IF($F84="","",VLOOKUP($F84,#REF!,137,0))</f>
        <v/>
      </c>
      <c r="BO83" s="153" t="str">
        <f>IF($F84="","",VLOOKUP($F84,#REF!,138,0))</f>
        <v/>
      </c>
      <c r="BP83" s="153" t="str">
        <f>IF($F84="","",VLOOKUP($F84,#REF!,139,0))</f>
        <v/>
      </c>
      <c r="BQ83" s="153" t="str">
        <f>IF($F84="","",VLOOKUP($F84,#REF!,140,0))</f>
        <v/>
      </c>
      <c r="BR83" s="153" t="str">
        <f>IF($F84="","",VLOOKUP($F84,#REF!,141,0))</f>
        <v/>
      </c>
      <c r="BS83" s="153" t="str">
        <f>IF($F84="","",VLOOKUP($F84,#REF!,142,0))</f>
        <v/>
      </c>
      <c r="BT83" s="153" t="str">
        <f>IF($F84="","",VLOOKUP($F84,#REF!,143,0))</f>
        <v/>
      </c>
      <c r="BU83" s="153" t="str">
        <f>IF($F84="","",VLOOKUP($F84,#REF!,144,0))</f>
        <v/>
      </c>
      <c r="BV83" s="153" t="str">
        <f>IF($F84="","",VLOOKUP($F84,#REF!,145,0))</f>
        <v/>
      </c>
      <c r="BW83" s="153" t="str">
        <f>IF($F84="","",VLOOKUP($F84,#REF!,146,0))</f>
        <v/>
      </c>
      <c r="BX83" s="153" t="str">
        <f>IF($F84="","",VLOOKUP($F84,#REF!,147,0))</f>
        <v/>
      </c>
      <c r="BY83" s="153" t="str">
        <f>IF($F84="","",VLOOKUP($F84,#REF!,148,0))</f>
        <v/>
      </c>
      <c r="BZ83" s="153" t="str">
        <f>IF($F84="","",VLOOKUP($F84,#REF!,149,0))</f>
        <v/>
      </c>
      <c r="CA83" s="153" t="str">
        <f>IF($F84="","",VLOOKUP($F84,#REF!,150,0))</f>
        <v/>
      </c>
      <c r="CB83" s="153" t="str">
        <f>IF($F84="","",VLOOKUP($F84,#REF!,151,0))</f>
        <v/>
      </c>
      <c r="CC83" s="153" t="str">
        <f>IF($F84="","",VLOOKUP($F84,#REF!,152,0))</f>
        <v/>
      </c>
      <c r="CD83" s="153" t="str">
        <f>IF($F84="","",VLOOKUP($F84,#REF!,153,0))</f>
        <v/>
      </c>
      <c r="CE83" s="153" t="str">
        <f>IF($F84="","",VLOOKUP($F84,#REF!,154,0))</f>
        <v/>
      </c>
      <c r="CF83" s="153" t="str">
        <f>IF($F84="","",VLOOKUP($F84,#REF!,155,0))</f>
        <v/>
      </c>
      <c r="CG83" s="153" t="str">
        <f>IF($F84="","",VLOOKUP($F84,#REF!,156,0))</f>
        <v/>
      </c>
      <c r="CH83" s="153" t="str">
        <f>IF($F84="","",VLOOKUP($F84,#REF!,157,0))</f>
        <v/>
      </c>
      <c r="CI83" s="153" t="str">
        <f>IF($F84="","",VLOOKUP($F84,#REF!,158,0))</f>
        <v/>
      </c>
      <c r="CJ83" s="153" t="str">
        <f>IF($F84="","",VLOOKUP($F84,#REF!,159,0))</f>
        <v/>
      </c>
      <c r="CK83" s="153" t="str">
        <f>IF($F84="","",VLOOKUP($F84,#REF!,160,0))</f>
        <v/>
      </c>
      <c r="CL83" s="153" t="str">
        <f>IF($F84="","",VLOOKUP($F84,#REF!,161,0))</f>
        <v/>
      </c>
      <c r="CM83" s="80"/>
      <c r="CN83" s="80"/>
      <c r="CO83" s="80"/>
      <c r="CP83" s="80"/>
      <c r="CQ83" s="80"/>
      <c r="CR83" s="80"/>
      <c r="CS83" s="80"/>
      <c r="CT83" s="80"/>
    </row>
    <row r="84" spans="2:153" ht="18" customHeight="1">
      <c r="B84" s="895" t="s">
        <v>272</v>
      </c>
      <c r="C84" s="896"/>
      <c r="D84" s="896"/>
      <c r="E84" s="896"/>
      <c r="F84" s="899"/>
      <c r="G84" s="901" t="s">
        <v>273</v>
      </c>
      <c r="H84" s="901"/>
      <c r="I84" s="901"/>
      <c r="J84" s="901"/>
      <c r="K84" s="902" t="str" cm="1">
        <f t="array" ref="K84">IF(OR(F27="",F84=""),"",IF(OR(F27=AW82:EW82),"Substantial Correlation",IF(OR(G25=AW83:CL83),"Moderate Correlation",IF(AW83="","need to be verified","Low Correlation"))))</f>
        <v/>
      </c>
      <c r="L84" s="902"/>
      <c r="M84" s="902"/>
      <c r="N84" s="902"/>
      <c r="O84" s="902"/>
      <c r="P84" s="851" t="s">
        <v>274</v>
      </c>
      <c r="Q84" s="852"/>
      <c r="R84" s="852"/>
      <c r="S84" s="852"/>
      <c r="T84" s="852"/>
      <c r="U84" s="853"/>
      <c r="V84" s="857" t="str">
        <f>IFERROR(IF($AD$88="Master",INDEX(#REF!,MATCH($F$84,#REF!,0),8),IF($AD$88="PhD",INDEX(#REF!,MATCH($F$84,#REF!,0),10),"")),"")</f>
        <v/>
      </c>
      <c r="W84" s="858"/>
      <c r="X84" s="858"/>
      <c r="Y84" s="858"/>
      <c r="Z84" s="858"/>
      <c r="AA84" s="858"/>
      <c r="AB84" s="858"/>
      <c r="AC84" s="859"/>
      <c r="AD84" s="869" t="str">
        <f>IFERROR(IF(AND($AD$88="Master",$V$84="mandatory"),HYPERLINK(INDEX(#REF!,MATCH($F$84,#REF!,0),9),"Select the supervisor from this Website"),IF(AND($AD$88="PhD",$V$84="mandatory"),HYPERLINK(INDEX(#REF!,MATCH($F$84,#REF!,0),11),"Select the supervisor from this Website"),"")),"")</f>
        <v/>
      </c>
      <c r="AE84" s="870"/>
      <c r="AF84" s="870"/>
      <c r="AG84" s="870"/>
      <c r="AH84" s="870"/>
      <c r="AI84" s="870"/>
      <c r="AJ84" s="870"/>
      <c r="AK84" s="871"/>
      <c r="AN84" s="138" t="str" cm="1">
        <f t="array" ref="AN84">IF($F$27="","",IFERROR(INDEX(#REF!,SMALL(IF(#REF!&lt;&gt;"",ROW(#REF!)-ROW(#REF!)+1,""),ROW(A74))),""))</f>
        <v/>
      </c>
      <c r="AO84" s="136" t="str">
        <f>IF(AN84="","",VLOOKUP($AN84,#REF!,2,0))</f>
        <v/>
      </c>
      <c r="AP84" s="136" t="str">
        <f>IF(AN84="","",VLOOKUP($AN84,#REF!,3,0))</f>
        <v/>
      </c>
      <c r="AQ84" s="136" t="str">
        <f>IF(AN84="","",VLOOKUP($AN84,#REF!,4,0))</f>
        <v/>
      </c>
      <c r="AR84" s="137" t="str">
        <f>IF(AN84="","",HYPERLINK(VLOOKUP($AN84,#REF!,7,0)))</f>
        <v/>
      </c>
      <c r="AS84" s="1" t="str">
        <f>IF(AN84="","",(VLOOKUP(AN84,#REF!,12,0)))</f>
        <v/>
      </c>
      <c r="AT84" s="1"/>
      <c r="AU84" s="1"/>
    </row>
    <row r="85" spans="2:153" s="73" customFormat="1" ht="18" customHeight="1">
      <c r="B85" s="897"/>
      <c r="C85" s="898"/>
      <c r="D85" s="898"/>
      <c r="E85" s="898"/>
      <c r="F85" s="900"/>
      <c r="G85" s="843"/>
      <c r="H85" s="843"/>
      <c r="I85" s="843"/>
      <c r="J85" s="843"/>
      <c r="K85" s="903"/>
      <c r="L85" s="903"/>
      <c r="M85" s="903"/>
      <c r="N85" s="903"/>
      <c r="O85" s="903"/>
      <c r="P85" s="854"/>
      <c r="Q85" s="855"/>
      <c r="R85" s="855"/>
      <c r="S85" s="855"/>
      <c r="T85" s="855"/>
      <c r="U85" s="856"/>
      <c r="V85" s="860"/>
      <c r="W85" s="861"/>
      <c r="X85" s="861"/>
      <c r="Y85" s="861"/>
      <c r="Z85" s="861"/>
      <c r="AA85" s="861"/>
      <c r="AB85" s="861"/>
      <c r="AC85" s="862"/>
      <c r="AD85" s="872"/>
      <c r="AE85" s="873"/>
      <c r="AF85" s="873"/>
      <c r="AG85" s="873"/>
      <c r="AH85" s="873"/>
      <c r="AI85" s="873"/>
      <c r="AJ85" s="873"/>
      <c r="AK85" s="874"/>
      <c r="AN85" s="138" t="str" cm="1">
        <f t="array" ref="AN85">IF($F$27="","",IFERROR(INDEX(#REF!,SMALL(IF(#REF!&lt;&gt;"",ROW(#REF!)-ROW(#REF!)+1,""),ROW(A75))),""))</f>
        <v/>
      </c>
      <c r="AO85" s="136" t="str">
        <f>IF(AN85="","",VLOOKUP($AN85,#REF!,2,0))</f>
        <v/>
      </c>
      <c r="AP85" s="136" t="str">
        <f>IF(AN85="","",VLOOKUP($AN85,#REF!,3,0))</f>
        <v/>
      </c>
      <c r="AQ85" s="136" t="str">
        <f>IF(AN85="","",VLOOKUP($AN85,#REF!,4,0))</f>
        <v/>
      </c>
      <c r="AR85" s="137" t="str">
        <f>IF(AN85="","",HYPERLINK(VLOOKUP($AN85,#REF!,7,0)))</f>
        <v/>
      </c>
      <c r="AS85" s="1" t="str">
        <f>IF(AN85="","",(VLOOKUP(AN85,#REF!,12,0)))</f>
        <v/>
      </c>
      <c r="AT85" s="1"/>
      <c r="AU85" s="1"/>
      <c r="AV85" s="6"/>
    </row>
    <row r="86" spans="2:153" ht="16.25" customHeight="1">
      <c r="B86" s="879" t="s">
        <v>286</v>
      </c>
      <c r="C86" s="843"/>
      <c r="D86" s="843"/>
      <c r="E86" s="843"/>
      <c r="F86" s="843"/>
      <c r="G86" s="843" t="s">
        <v>276</v>
      </c>
      <c r="H86" s="843"/>
      <c r="I86" s="843"/>
      <c r="J86" s="843"/>
      <c r="K86" s="843"/>
      <c r="L86" s="843"/>
      <c r="M86" s="843"/>
      <c r="N86" s="843"/>
      <c r="O86" s="843"/>
      <c r="P86" s="843" t="s">
        <v>277</v>
      </c>
      <c r="Q86" s="843"/>
      <c r="R86" s="843"/>
      <c r="S86" s="843"/>
      <c r="T86" s="843"/>
      <c r="U86" s="843"/>
      <c r="V86" s="843" t="s">
        <v>278</v>
      </c>
      <c r="W86" s="843"/>
      <c r="X86" s="843"/>
      <c r="Y86" s="843"/>
      <c r="Z86" s="843" t="s">
        <v>279</v>
      </c>
      <c r="AA86" s="843"/>
      <c r="AB86" s="843"/>
      <c r="AC86" s="843"/>
      <c r="AD86" s="843" t="s">
        <v>280</v>
      </c>
      <c r="AE86" s="843"/>
      <c r="AF86" s="843"/>
      <c r="AG86" s="843"/>
      <c r="AH86" s="844" t="s">
        <v>287</v>
      </c>
      <c r="AI86" s="845"/>
      <c r="AJ86" s="845"/>
      <c r="AK86" s="846"/>
      <c r="AN86" s="138" t="str" cm="1">
        <f t="array" ref="AN86">IF($F$27="","",IFERROR(INDEX(#REF!,SMALL(IF(#REF!&lt;&gt;"",ROW(#REF!)-ROW(#REF!)+1,""),ROW(A76))),""))</f>
        <v/>
      </c>
      <c r="AO86" s="136" t="str">
        <f>IF(AN86="","",VLOOKUP($AN86,#REF!,2,0))</f>
        <v/>
      </c>
      <c r="AP86" s="136" t="str">
        <f>IF(AN86="","",VLOOKUP($AN86,#REF!,3,0))</f>
        <v/>
      </c>
      <c r="AQ86" s="136" t="str">
        <f>IF(AN86="","",VLOOKUP($AN86,#REF!,4,0))</f>
        <v/>
      </c>
      <c r="AR86" s="137" t="str">
        <f>IF(AN86="","",HYPERLINK(VLOOKUP($AN86,#REF!,7,0)))</f>
        <v/>
      </c>
      <c r="AS86" s="1" t="str">
        <f>IF(AN86="","",(VLOOKUP(AN86,#REF!,12,0)))</f>
        <v/>
      </c>
      <c r="AT86" s="1"/>
      <c r="AU86" s="1"/>
    </row>
    <row r="87" spans="2:153" ht="16.25" customHeight="1">
      <c r="B87" s="879"/>
      <c r="C87" s="843"/>
      <c r="D87" s="843"/>
      <c r="E87" s="843"/>
      <c r="F87" s="843"/>
      <c r="G87" s="843"/>
      <c r="H87" s="843"/>
      <c r="I87" s="843"/>
      <c r="J87" s="843"/>
      <c r="K87" s="843"/>
      <c r="L87" s="843"/>
      <c r="M87" s="843"/>
      <c r="N87" s="843"/>
      <c r="O87" s="843"/>
      <c r="P87" s="843"/>
      <c r="Q87" s="843"/>
      <c r="R87" s="843"/>
      <c r="S87" s="843"/>
      <c r="T87" s="843"/>
      <c r="U87" s="843"/>
      <c r="V87" s="843"/>
      <c r="W87" s="843"/>
      <c r="X87" s="843"/>
      <c r="Y87" s="843"/>
      <c r="Z87" s="843"/>
      <c r="AA87" s="843"/>
      <c r="AB87" s="843"/>
      <c r="AC87" s="843"/>
      <c r="AD87" s="843"/>
      <c r="AE87" s="843"/>
      <c r="AF87" s="843"/>
      <c r="AG87" s="843"/>
      <c r="AH87" s="847"/>
      <c r="AI87" s="848"/>
      <c r="AJ87" s="848"/>
      <c r="AK87" s="849"/>
      <c r="AN87" s="138" t="str" cm="1">
        <f t="array" ref="AN87">IF($F$27="","",IFERROR(INDEX(#REF!,SMALL(IF(#REF!&lt;&gt;"",ROW(#REF!)-ROW(#REF!)+1,""),ROW(A77))),""))</f>
        <v/>
      </c>
      <c r="AO87" s="136" t="str">
        <f>IF(AN87="","",VLOOKUP($AN87,#REF!,2,0))</f>
        <v/>
      </c>
      <c r="AP87" s="136" t="str">
        <f>IF(AN87="","",VLOOKUP($AN87,#REF!,3,0))</f>
        <v/>
      </c>
      <c r="AQ87" s="136" t="str">
        <f>IF(AN87="","",VLOOKUP($AN87,#REF!,4,0))</f>
        <v/>
      </c>
      <c r="AR87" s="137" t="str">
        <f>IF(AN87="","",HYPERLINK(VLOOKUP($AN87,#REF!,7,0)))</f>
        <v/>
      </c>
      <c r="AS87" s="1" t="str">
        <f>IF(AN87="","",(VLOOKUP(AN87,#REF!,12,0)))</f>
        <v/>
      </c>
      <c r="AT87" s="1"/>
      <c r="AU87" s="1"/>
    </row>
    <row r="88" spans="2:153" ht="16.25" customHeight="1">
      <c r="B88" s="890" t="str">
        <f>IF(F84="","",VLOOKUP(F84,#REF!,2,0))</f>
        <v/>
      </c>
      <c r="C88" s="891"/>
      <c r="D88" s="891"/>
      <c r="E88" s="891"/>
      <c r="F88" s="891"/>
      <c r="G88" s="850" t="str">
        <f>IF(F84="","",VLOOKUP(F84,#REF!,3,0))</f>
        <v/>
      </c>
      <c r="H88" s="850"/>
      <c r="I88" s="850"/>
      <c r="J88" s="850"/>
      <c r="K88" s="850"/>
      <c r="L88" s="850"/>
      <c r="M88" s="850"/>
      <c r="N88" s="850"/>
      <c r="O88" s="850"/>
      <c r="P88" s="889" t="str">
        <f>IF(F84="","",VLOOKUP(F84,#REF!,4,0))</f>
        <v/>
      </c>
      <c r="Q88" s="889"/>
      <c r="R88" s="889"/>
      <c r="S88" s="889"/>
      <c r="T88" s="889"/>
      <c r="U88" s="889"/>
      <c r="V88" s="889" t="str">
        <f>IF(F84="","",VLOOKUP(F84,#REF!,5,0))</f>
        <v/>
      </c>
      <c r="W88" s="889"/>
      <c r="X88" s="889"/>
      <c r="Y88" s="889"/>
      <c r="Z88" s="889" t="str">
        <f>IF(F84="","",VLOOKUP(F84,#REF!,6,0))</f>
        <v/>
      </c>
      <c r="AA88" s="889"/>
      <c r="AB88" s="889"/>
      <c r="AC88" s="889"/>
      <c r="AD88" s="893"/>
      <c r="AE88" s="893"/>
      <c r="AF88" s="893"/>
      <c r="AG88" s="893"/>
      <c r="AH88" s="894"/>
      <c r="AI88" s="448"/>
      <c r="AJ88" s="448"/>
      <c r="AK88" s="449"/>
      <c r="AN88" s="138" t="str" cm="1">
        <f t="array" ref="AN88">IF($F$27="","",IFERROR(INDEX(#REF!,SMALL(IF(#REF!&lt;&gt;"",ROW(#REF!)-ROW(#REF!)+1,""),ROW(A78))),""))</f>
        <v/>
      </c>
      <c r="AO88" s="136" t="str">
        <f>IF(AN88="","",VLOOKUP($AN88,#REF!,2,0))</f>
        <v/>
      </c>
      <c r="AP88" s="136" t="str">
        <f>IF(AN88="","",VLOOKUP($AN88,#REF!,3,0))</f>
        <v/>
      </c>
      <c r="AQ88" s="136" t="str">
        <f>IF(AN88="","",VLOOKUP($AN88,#REF!,4,0))</f>
        <v/>
      </c>
      <c r="AR88" s="137" t="str">
        <f>IF(AN88="","",HYPERLINK(VLOOKUP($AN88,#REF!,7,0)))</f>
        <v/>
      </c>
      <c r="AS88" s="1" t="str">
        <f>IF(AN88="","",(VLOOKUP(AN88,#REF!,12,0)))</f>
        <v/>
      </c>
      <c r="AT88" s="1"/>
      <c r="AU88" s="1"/>
    </row>
    <row r="89" spans="2:153" ht="16.25" customHeight="1">
      <c r="B89" s="890"/>
      <c r="C89" s="891"/>
      <c r="D89" s="891"/>
      <c r="E89" s="891"/>
      <c r="F89" s="891"/>
      <c r="G89" s="850"/>
      <c r="H89" s="850"/>
      <c r="I89" s="850"/>
      <c r="J89" s="850"/>
      <c r="K89" s="850"/>
      <c r="L89" s="850"/>
      <c r="M89" s="850"/>
      <c r="N89" s="850"/>
      <c r="O89" s="850"/>
      <c r="P89" s="889"/>
      <c r="Q89" s="889"/>
      <c r="R89" s="889"/>
      <c r="S89" s="889"/>
      <c r="T89" s="889"/>
      <c r="U89" s="889"/>
      <c r="V89" s="889"/>
      <c r="W89" s="889"/>
      <c r="X89" s="889"/>
      <c r="Y89" s="889"/>
      <c r="Z89" s="889"/>
      <c r="AA89" s="889"/>
      <c r="AB89" s="889"/>
      <c r="AC89" s="889"/>
      <c r="AD89" s="893"/>
      <c r="AE89" s="893"/>
      <c r="AF89" s="893"/>
      <c r="AG89" s="893"/>
      <c r="AH89" s="448"/>
      <c r="AI89" s="448"/>
      <c r="AJ89" s="448"/>
      <c r="AK89" s="449"/>
      <c r="AN89" s="138" t="str" cm="1">
        <f t="array" ref="AN89">IF($F$27="","",IFERROR(INDEX(#REF!,SMALL(IF(#REF!&lt;&gt;"",ROW(#REF!)-ROW(#REF!)+1,""),ROW(A79))),""))</f>
        <v/>
      </c>
      <c r="AO89" s="136" t="str">
        <f>IF(AN89="","",VLOOKUP($AN89,#REF!,2,0))</f>
        <v/>
      </c>
      <c r="AP89" s="136" t="str">
        <f>IF(AN89="","",VLOOKUP($AN89,#REF!,3,0))</f>
        <v/>
      </c>
      <c r="AQ89" s="136" t="str">
        <f>IF(AN89="","",VLOOKUP($AN89,#REF!,4,0))</f>
        <v/>
      </c>
      <c r="AR89" s="137" t="str">
        <f>IF(AN89="","",HYPERLINK(VLOOKUP($AN89,#REF!,7,0)))</f>
        <v/>
      </c>
      <c r="AS89" s="1" t="str">
        <f>IF(AN89="","",(VLOOKUP(AN89,#REF!,12,0)))</f>
        <v/>
      </c>
      <c r="AT89" s="1"/>
      <c r="AU89" s="1"/>
    </row>
    <row r="90" spans="2:153" ht="16.25" customHeight="1">
      <c r="B90" s="890"/>
      <c r="C90" s="891"/>
      <c r="D90" s="891"/>
      <c r="E90" s="891"/>
      <c r="F90" s="891"/>
      <c r="G90" s="850"/>
      <c r="H90" s="850"/>
      <c r="I90" s="850"/>
      <c r="J90" s="850"/>
      <c r="K90" s="850"/>
      <c r="L90" s="850"/>
      <c r="M90" s="850"/>
      <c r="N90" s="850"/>
      <c r="O90" s="850"/>
      <c r="P90" s="889"/>
      <c r="Q90" s="889"/>
      <c r="R90" s="889"/>
      <c r="S90" s="889"/>
      <c r="T90" s="889"/>
      <c r="U90" s="889"/>
      <c r="V90" s="889"/>
      <c r="W90" s="889"/>
      <c r="X90" s="889"/>
      <c r="Y90" s="889"/>
      <c r="Z90" s="889"/>
      <c r="AA90" s="889"/>
      <c r="AB90" s="889"/>
      <c r="AC90" s="889"/>
      <c r="AD90" s="893"/>
      <c r="AE90" s="893"/>
      <c r="AF90" s="893"/>
      <c r="AG90" s="893"/>
      <c r="AH90" s="448"/>
      <c r="AI90" s="448"/>
      <c r="AJ90" s="448"/>
      <c r="AK90" s="449"/>
      <c r="AN90" s="138" t="str" cm="1">
        <f t="array" ref="AN90">IF($F$27="","",IFERROR(INDEX(#REF!,SMALL(IF(#REF!&lt;&gt;"",ROW(#REF!)-ROW(#REF!)+1,""),ROW(A80))),""))</f>
        <v/>
      </c>
      <c r="AO90" s="136" t="str">
        <f>IF(AN90="","",VLOOKUP($AN90,#REF!,2,0))</f>
        <v/>
      </c>
      <c r="AP90" s="136" t="str">
        <f>IF(AN90="","",VLOOKUP($AN90,#REF!,3,0))</f>
        <v/>
      </c>
      <c r="AQ90" s="136" t="str">
        <f>IF(AN90="","",VLOOKUP($AN90,#REF!,4,0))</f>
        <v/>
      </c>
      <c r="AR90" s="137" t="str">
        <f>IF(AN90="","",HYPERLINK(VLOOKUP($AN90,#REF!,7,0)))</f>
        <v/>
      </c>
      <c r="AS90" s="1" t="str">
        <f>IF(AN90="","",(VLOOKUP(AN90,#REF!,12,0)))</f>
        <v/>
      </c>
      <c r="AT90" s="1"/>
      <c r="AU90" s="1"/>
    </row>
    <row r="91" spans="2:153" ht="16.25" customHeight="1">
      <c r="B91" s="890"/>
      <c r="C91" s="891"/>
      <c r="D91" s="891"/>
      <c r="E91" s="891"/>
      <c r="F91" s="891"/>
      <c r="G91" s="850"/>
      <c r="H91" s="850"/>
      <c r="I91" s="850"/>
      <c r="J91" s="850"/>
      <c r="K91" s="850"/>
      <c r="L91" s="850"/>
      <c r="M91" s="850"/>
      <c r="N91" s="850"/>
      <c r="O91" s="850"/>
      <c r="P91" s="889"/>
      <c r="Q91" s="889"/>
      <c r="R91" s="889"/>
      <c r="S91" s="889"/>
      <c r="T91" s="889"/>
      <c r="U91" s="889"/>
      <c r="V91" s="889"/>
      <c r="W91" s="889"/>
      <c r="X91" s="889"/>
      <c r="Y91" s="889"/>
      <c r="Z91" s="889"/>
      <c r="AA91" s="889"/>
      <c r="AB91" s="889"/>
      <c r="AC91" s="889"/>
      <c r="AD91" s="893"/>
      <c r="AE91" s="893"/>
      <c r="AF91" s="893"/>
      <c r="AG91" s="893"/>
      <c r="AH91" s="448"/>
      <c r="AI91" s="448"/>
      <c r="AJ91" s="448"/>
      <c r="AK91" s="449"/>
      <c r="AL91" s="39"/>
      <c r="AM91" s="39"/>
      <c r="AN91" s="138" t="str" cm="1">
        <f t="array" ref="AN91">IF($F$27="","",IFERROR(INDEX(#REF!,SMALL(IF(#REF!&lt;&gt;"",ROW(#REF!)-ROW(#REF!)+1,""),ROW(A81))),""))</f>
        <v/>
      </c>
      <c r="AO91" s="136" t="str">
        <f>IF(AN91="","",VLOOKUP($AN91,#REF!,2,0))</f>
        <v/>
      </c>
      <c r="AP91" s="136" t="str">
        <f>IF(AN91="","",VLOOKUP($AN91,#REF!,3,0))</f>
        <v/>
      </c>
      <c r="AQ91" s="136" t="str">
        <f>IF(AN91="","",VLOOKUP($AN91,#REF!,4,0))</f>
        <v/>
      </c>
      <c r="AR91" s="137" t="str">
        <f>IF(AN91="","",HYPERLINK(VLOOKUP($AN91,#REF!,7,0)))</f>
        <v/>
      </c>
      <c r="AS91" s="1" t="str">
        <f>IF(AN91="","",(VLOOKUP(AN91,#REF!,12,0)))</f>
        <v/>
      </c>
      <c r="AT91" s="1"/>
      <c r="AU91" s="1"/>
      <c r="AW91" s="68"/>
      <c r="AX91" s="68"/>
      <c r="AY91" s="68"/>
      <c r="AZ91" s="68"/>
      <c r="BA91" s="68"/>
      <c r="BB91" s="68"/>
      <c r="BC91" s="68"/>
      <c r="BD91" s="68"/>
      <c r="BE91" s="68"/>
      <c r="BF91" s="68"/>
      <c r="BG91" s="68"/>
      <c r="BH91" s="68"/>
      <c r="BI91" s="68"/>
      <c r="BJ91" s="68"/>
      <c r="BK91" s="68"/>
      <c r="BL91" s="68"/>
      <c r="BM91" s="68"/>
      <c r="BN91" s="68"/>
      <c r="BO91" s="68"/>
      <c r="BP91" s="68"/>
      <c r="BQ91" s="68"/>
      <c r="BR91" s="68"/>
      <c r="BS91" s="68"/>
      <c r="BT91" s="68"/>
      <c r="BU91" s="68"/>
      <c r="BV91" s="68"/>
      <c r="BW91" s="68"/>
      <c r="BX91" s="68"/>
      <c r="BY91" s="68"/>
      <c r="BZ91" s="68"/>
      <c r="CA91" s="68"/>
      <c r="CB91" s="68"/>
      <c r="CC91" s="68"/>
      <c r="CD91" s="68"/>
      <c r="CE91" s="68"/>
      <c r="CF91" s="68"/>
      <c r="CG91" s="68"/>
      <c r="CH91" s="68"/>
      <c r="CI91" s="68"/>
      <c r="CJ91" s="68"/>
      <c r="CK91" s="68"/>
      <c r="CL91" s="68"/>
      <c r="CM91" s="68"/>
      <c r="CN91" s="68"/>
      <c r="CO91" s="68"/>
      <c r="CP91" s="68"/>
      <c r="CQ91" s="68"/>
      <c r="CR91" s="68"/>
      <c r="CS91" s="68"/>
      <c r="CT91" s="68"/>
      <c r="CU91" s="68"/>
      <c r="CV91" s="68"/>
      <c r="CW91" s="68"/>
      <c r="CX91" s="68"/>
      <c r="CY91" s="68"/>
      <c r="CZ91" s="68"/>
      <c r="DA91" s="68"/>
      <c r="DB91" s="68"/>
      <c r="DC91" s="68"/>
      <c r="DD91" s="68"/>
      <c r="DE91" s="68"/>
      <c r="DF91" s="68"/>
      <c r="DG91" s="68"/>
      <c r="DH91" s="68"/>
      <c r="DI91" s="68"/>
      <c r="DJ91" s="68"/>
      <c r="DK91" s="68"/>
      <c r="DL91" s="68"/>
      <c r="DM91" s="68"/>
      <c r="DN91" s="68"/>
      <c r="DO91" s="68"/>
      <c r="DP91" s="68"/>
      <c r="DQ91" s="68"/>
      <c r="DR91" s="68"/>
      <c r="DS91" s="68"/>
      <c r="DT91" s="68"/>
      <c r="DU91" s="68"/>
      <c r="DV91" s="68"/>
      <c r="DW91" s="68"/>
      <c r="DX91" s="68"/>
      <c r="DY91" s="68"/>
      <c r="DZ91" s="68"/>
      <c r="EA91" s="68"/>
      <c r="EB91" s="68"/>
      <c r="EC91" s="68"/>
      <c r="ED91" s="68"/>
      <c r="EE91" s="68"/>
      <c r="EF91" s="68"/>
      <c r="EG91" s="68"/>
      <c r="EH91" s="68"/>
      <c r="EI91" s="68"/>
      <c r="EJ91" s="68"/>
      <c r="EK91" s="68"/>
      <c r="EL91" s="68"/>
      <c r="EM91" s="68"/>
      <c r="EN91" s="68"/>
      <c r="EO91" s="68"/>
      <c r="EP91" s="68"/>
      <c r="EQ91" s="68"/>
      <c r="ER91" s="68"/>
    </row>
    <row r="92" spans="2:153" ht="16.25" customHeight="1">
      <c r="B92" s="890"/>
      <c r="C92" s="891"/>
      <c r="D92" s="891"/>
      <c r="E92" s="891"/>
      <c r="F92" s="891"/>
      <c r="G92" s="850"/>
      <c r="H92" s="850"/>
      <c r="I92" s="850"/>
      <c r="J92" s="850"/>
      <c r="K92" s="850"/>
      <c r="L92" s="850"/>
      <c r="M92" s="850"/>
      <c r="N92" s="850"/>
      <c r="O92" s="850"/>
      <c r="P92" s="889"/>
      <c r="Q92" s="889"/>
      <c r="R92" s="889"/>
      <c r="S92" s="889"/>
      <c r="T92" s="889"/>
      <c r="U92" s="889"/>
      <c r="V92" s="889"/>
      <c r="W92" s="889"/>
      <c r="X92" s="889"/>
      <c r="Y92" s="889"/>
      <c r="Z92" s="889"/>
      <c r="AA92" s="889"/>
      <c r="AB92" s="889"/>
      <c r="AC92" s="889"/>
      <c r="AD92" s="893"/>
      <c r="AE92" s="893"/>
      <c r="AF92" s="893"/>
      <c r="AG92" s="893"/>
      <c r="AH92" s="448"/>
      <c r="AI92" s="448"/>
      <c r="AJ92" s="448"/>
      <c r="AK92" s="449"/>
      <c r="AL92" s="39"/>
      <c r="AM92" s="39"/>
      <c r="AN92" s="138" t="str" cm="1">
        <f t="array" ref="AN92">IF($F$27="","",IFERROR(INDEX(#REF!,SMALL(IF(#REF!&lt;&gt;"",ROW(#REF!)-ROW(#REF!)+1,""),ROW(A82))),""))</f>
        <v/>
      </c>
      <c r="AO92" s="136" t="str">
        <f>IF(AN92="","",VLOOKUP($AN92,#REF!,2,0))</f>
        <v/>
      </c>
      <c r="AP92" s="136" t="str">
        <f>IF(AN92="","",VLOOKUP($AN92,#REF!,3,0))</f>
        <v/>
      </c>
      <c r="AQ92" s="136" t="str">
        <f>IF(AN92="","",VLOOKUP($AN92,#REF!,4,0))</f>
        <v/>
      </c>
      <c r="AR92" s="137" t="str">
        <f>IF(AN92="","",HYPERLINK(VLOOKUP($AN92,#REF!,7,0)))</f>
        <v/>
      </c>
      <c r="AS92" s="1" t="str">
        <f>IF(AN92="","",(VLOOKUP(AN92,#REF!,12,0)))</f>
        <v/>
      </c>
      <c r="AT92" s="1"/>
      <c r="AU92" s="1"/>
      <c r="AW92" s="68"/>
      <c r="AX92" s="68"/>
      <c r="AY92" s="68"/>
      <c r="AZ92" s="68"/>
      <c r="BA92" s="68"/>
      <c r="BB92" s="68"/>
      <c r="BC92" s="68"/>
      <c r="BD92" s="68"/>
      <c r="BE92" s="68"/>
      <c r="BF92" s="68"/>
      <c r="BG92" s="68"/>
      <c r="BH92" s="68"/>
      <c r="BI92" s="68"/>
      <c r="BJ92" s="68"/>
      <c r="BK92" s="68"/>
      <c r="BL92" s="68"/>
      <c r="BM92" s="68"/>
      <c r="BN92" s="68"/>
      <c r="BO92" s="68"/>
      <c r="BP92" s="68"/>
      <c r="BQ92" s="68"/>
      <c r="BR92" s="68"/>
      <c r="BS92" s="68"/>
      <c r="BT92" s="68"/>
      <c r="BU92" s="68"/>
      <c r="BV92" s="68"/>
      <c r="BW92" s="68"/>
      <c r="BX92" s="68"/>
      <c r="BY92" s="68"/>
      <c r="BZ92" s="68"/>
      <c r="CA92" s="68"/>
      <c r="CB92" s="68"/>
      <c r="CC92" s="68"/>
      <c r="CD92" s="68"/>
      <c r="CE92" s="68"/>
      <c r="CF92" s="68"/>
      <c r="CG92" s="68"/>
      <c r="CH92" s="68"/>
      <c r="CI92" s="68"/>
      <c r="CJ92" s="68"/>
      <c r="CK92" s="68"/>
      <c r="CL92" s="68"/>
      <c r="CM92" s="68"/>
      <c r="CN92" s="68"/>
      <c r="CO92" s="68"/>
      <c r="CP92" s="68"/>
      <c r="CQ92" s="68"/>
      <c r="CR92" s="68"/>
      <c r="CS92" s="68"/>
      <c r="CT92" s="68"/>
      <c r="CU92" s="68"/>
      <c r="CV92" s="68"/>
      <c r="CW92" s="68"/>
      <c r="CX92" s="68"/>
      <c r="CY92" s="68"/>
      <c r="CZ92" s="68"/>
      <c r="DA92" s="68"/>
      <c r="DB92" s="68"/>
      <c r="DC92" s="68"/>
      <c r="DD92" s="68"/>
      <c r="DE92" s="68"/>
      <c r="DF92" s="68"/>
      <c r="DG92" s="68"/>
      <c r="DH92" s="68"/>
      <c r="DI92" s="68"/>
      <c r="DJ92" s="68"/>
      <c r="DK92" s="68"/>
      <c r="DL92" s="68"/>
      <c r="DM92" s="68"/>
      <c r="DN92" s="68"/>
      <c r="DO92" s="68"/>
      <c r="DP92" s="68"/>
      <c r="DQ92" s="68"/>
      <c r="DR92" s="68"/>
      <c r="DS92" s="68"/>
      <c r="DT92" s="68"/>
      <c r="DU92" s="68"/>
      <c r="DV92" s="68"/>
      <c r="DW92" s="68"/>
      <c r="DX92" s="68"/>
      <c r="DY92" s="68"/>
      <c r="DZ92" s="68"/>
      <c r="EA92" s="68"/>
      <c r="EB92" s="68"/>
      <c r="EC92" s="68"/>
      <c r="ED92" s="68"/>
      <c r="EE92" s="68"/>
      <c r="EF92" s="68"/>
      <c r="EG92" s="68"/>
      <c r="EH92" s="68"/>
      <c r="EI92" s="68"/>
      <c r="EJ92" s="68"/>
      <c r="EK92" s="68"/>
      <c r="EL92" s="68"/>
      <c r="EM92" s="68"/>
      <c r="EN92" s="68"/>
      <c r="EO92" s="68"/>
      <c r="EP92" s="68"/>
      <c r="EQ92" s="68"/>
      <c r="ER92" s="68"/>
    </row>
    <row r="93" spans="2:153" ht="16.25" customHeight="1">
      <c r="B93" s="942" t="s">
        <v>291</v>
      </c>
      <c r="C93" s="943"/>
      <c r="D93" s="943"/>
      <c r="E93" s="943"/>
      <c r="F93" s="944"/>
      <c r="G93" s="946"/>
      <c r="H93" s="946"/>
      <c r="I93" s="946"/>
      <c r="J93" s="946"/>
      <c r="K93" s="946"/>
      <c r="L93" s="946"/>
      <c r="M93" s="946"/>
      <c r="N93" s="946"/>
      <c r="O93" s="946"/>
      <c r="P93" s="946"/>
      <c r="Q93" s="946"/>
      <c r="R93" s="946"/>
      <c r="S93" s="946"/>
      <c r="T93" s="946"/>
      <c r="U93" s="946"/>
      <c r="V93" s="946"/>
      <c r="W93" s="946"/>
      <c r="X93" s="946"/>
      <c r="Y93" s="946"/>
      <c r="Z93" s="946"/>
      <c r="AA93" s="946"/>
      <c r="AB93" s="946"/>
      <c r="AC93" s="946"/>
      <c r="AD93" s="946"/>
      <c r="AE93" s="946"/>
      <c r="AF93" s="946"/>
      <c r="AG93" s="946"/>
      <c r="AH93" s="946"/>
      <c r="AI93" s="946"/>
      <c r="AJ93" s="946"/>
      <c r="AK93" s="947"/>
      <c r="AL93" s="39"/>
      <c r="AM93" s="39"/>
      <c r="AN93" s="138" t="str" cm="1">
        <f t="array" ref="AN93">IF($F$27="","",IFERROR(INDEX(#REF!,SMALL(IF(#REF!&lt;&gt;"",ROW(#REF!)-ROW(#REF!)+1,""),ROW(A83))),""))</f>
        <v/>
      </c>
      <c r="AO93" s="136" t="str">
        <f>IF(AN93="","",VLOOKUP($AN93,#REF!,2,0))</f>
        <v/>
      </c>
      <c r="AP93" s="136" t="str">
        <f>IF(AN93="","",VLOOKUP($AN93,#REF!,3,0))</f>
        <v/>
      </c>
      <c r="AQ93" s="136" t="str">
        <f>IF(AN93="","",VLOOKUP($AN93,#REF!,4,0))</f>
        <v/>
      </c>
      <c r="AR93" s="137" t="str">
        <f>IF(AN93="","",HYPERLINK(VLOOKUP($AN93,#REF!,7,0)))</f>
        <v/>
      </c>
      <c r="AS93" s="1" t="str">
        <f>IF(AN93="","",(VLOOKUP(AN93,#REF!,12,0)))</f>
        <v/>
      </c>
      <c r="AT93" s="1"/>
      <c r="AU93" s="1"/>
      <c r="AW93" s="68"/>
      <c r="AX93" s="68"/>
      <c r="AY93" s="68"/>
      <c r="AZ93" s="68"/>
      <c r="BA93" s="68"/>
      <c r="BB93" s="68"/>
      <c r="BC93" s="68"/>
      <c r="BD93" s="68"/>
      <c r="BE93" s="68"/>
      <c r="BF93" s="68"/>
      <c r="BG93" s="68"/>
      <c r="BH93" s="68"/>
      <c r="BI93" s="68"/>
      <c r="BJ93" s="68"/>
      <c r="BK93" s="68"/>
      <c r="BL93" s="68"/>
      <c r="BM93" s="68"/>
      <c r="BN93" s="68"/>
      <c r="BO93" s="68"/>
      <c r="BP93" s="68"/>
      <c r="BQ93" s="68"/>
      <c r="BR93" s="68"/>
      <c r="BS93" s="68"/>
      <c r="BT93" s="68"/>
      <c r="BU93" s="68"/>
      <c r="BV93" s="68"/>
      <c r="BW93" s="68"/>
      <c r="BX93" s="68"/>
      <c r="BY93" s="68"/>
      <c r="BZ93" s="68"/>
      <c r="CA93" s="68"/>
      <c r="CB93" s="68"/>
      <c r="CC93" s="68"/>
      <c r="CD93" s="68"/>
      <c r="CE93" s="68"/>
      <c r="CF93" s="68"/>
      <c r="CG93" s="68"/>
      <c r="CH93" s="68"/>
      <c r="CI93" s="68"/>
      <c r="CJ93" s="68"/>
      <c r="CK93" s="68"/>
      <c r="CL93" s="68"/>
      <c r="CM93" s="68"/>
      <c r="CN93" s="68"/>
      <c r="CO93" s="68"/>
      <c r="CP93" s="68"/>
      <c r="CQ93" s="68"/>
      <c r="CR93" s="68"/>
      <c r="CS93" s="68"/>
      <c r="CT93" s="68"/>
      <c r="CU93" s="68"/>
      <c r="CV93" s="68"/>
      <c r="CW93" s="68"/>
      <c r="CX93" s="68"/>
      <c r="CY93" s="68"/>
      <c r="CZ93" s="68"/>
      <c r="DA93" s="68"/>
      <c r="DB93" s="68"/>
      <c r="DC93" s="68"/>
      <c r="DD93" s="68"/>
      <c r="DE93" s="68"/>
      <c r="DF93" s="68"/>
      <c r="DG93" s="68"/>
      <c r="DH93" s="68"/>
      <c r="DI93" s="68"/>
      <c r="DJ93" s="68"/>
      <c r="DK93" s="68"/>
      <c r="DL93" s="68"/>
      <c r="DM93" s="68"/>
      <c r="DN93" s="68"/>
      <c r="DO93" s="68"/>
      <c r="DP93" s="68"/>
      <c r="DQ93" s="68"/>
      <c r="DR93" s="68"/>
      <c r="DS93" s="68"/>
      <c r="DT93" s="68"/>
      <c r="DU93" s="68"/>
      <c r="DV93" s="68"/>
      <c r="DW93" s="68"/>
      <c r="DX93" s="68"/>
      <c r="DY93" s="68"/>
      <c r="DZ93" s="68"/>
      <c r="EA93" s="68"/>
      <c r="EB93" s="68"/>
      <c r="EC93" s="68"/>
      <c r="ED93" s="68"/>
      <c r="EE93" s="68"/>
      <c r="EF93" s="68"/>
      <c r="EG93" s="68"/>
      <c r="EH93" s="68"/>
      <c r="EI93" s="68"/>
      <c r="EJ93" s="68"/>
      <c r="EK93" s="68"/>
      <c r="EL93" s="68"/>
      <c r="EM93" s="68"/>
      <c r="EN93" s="68"/>
      <c r="EO93" s="68"/>
      <c r="EP93" s="68"/>
      <c r="EQ93" s="68"/>
      <c r="ER93" s="68"/>
    </row>
    <row r="94" spans="2:153" ht="16.25" customHeight="1">
      <c r="B94" s="469"/>
      <c r="C94" s="470"/>
      <c r="D94" s="470"/>
      <c r="E94" s="470"/>
      <c r="F94" s="471"/>
      <c r="G94" s="948"/>
      <c r="H94" s="948"/>
      <c r="I94" s="948"/>
      <c r="J94" s="948"/>
      <c r="K94" s="948"/>
      <c r="L94" s="948"/>
      <c r="M94" s="948"/>
      <c r="N94" s="948"/>
      <c r="O94" s="948"/>
      <c r="P94" s="948"/>
      <c r="Q94" s="948"/>
      <c r="R94" s="948"/>
      <c r="S94" s="948"/>
      <c r="T94" s="948"/>
      <c r="U94" s="948"/>
      <c r="V94" s="948"/>
      <c r="W94" s="948"/>
      <c r="X94" s="948"/>
      <c r="Y94" s="948"/>
      <c r="Z94" s="948"/>
      <c r="AA94" s="948"/>
      <c r="AB94" s="948"/>
      <c r="AC94" s="948"/>
      <c r="AD94" s="948"/>
      <c r="AE94" s="948"/>
      <c r="AF94" s="948"/>
      <c r="AG94" s="948"/>
      <c r="AH94" s="948"/>
      <c r="AI94" s="948"/>
      <c r="AJ94" s="948"/>
      <c r="AK94" s="949"/>
      <c r="AL94" s="39"/>
      <c r="AM94" s="39"/>
      <c r="AN94" s="138" t="str" cm="1">
        <f t="array" ref="AN94">IF($F$27="","",IFERROR(INDEX(#REF!,SMALL(IF(#REF!&lt;&gt;"",ROW(#REF!)-ROW(#REF!)+1,""),ROW(A84))),""))</f>
        <v/>
      </c>
      <c r="AO94" s="136" t="str">
        <f>IF(AN94="","",VLOOKUP($AN94,#REF!,2,0))</f>
        <v/>
      </c>
      <c r="AP94" s="136" t="str">
        <f>IF(AN94="","",VLOOKUP($AN94,#REF!,3,0))</f>
        <v/>
      </c>
      <c r="AQ94" s="136" t="str">
        <f>IF(AN94="","",VLOOKUP($AN94,#REF!,4,0))</f>
        <v/>
      </c>
      <c r="AR94" s="137" t="str">
        <f>IF(AN94="","",HYPERLINK(VLOOKUP($AN94,#REF!,7,0)))</f>
        <v/>
      </c>
      <c r="AS94" s="1" t="str">
        <f>IF(AN94="","",(VLOOKUP(AN94,#REF!,12,0)))</f>
        <v/>
      </c>
      <c r="AT94" s="1"/>
      <c r="AU94" s="1"/>
      <c r="AW94" s="68"/>
      <c r="AX94" s="68"/>
      <c r="AY94" s="68"/>
      <c r="AZ94" s="68"/>
      <c r="BA94" s="68"/>
      <c r="BB94" s="68"/>
      <c r="BC94" s="68"/>
      <c r="BD94" s="68"/>
      <c r="BE94" s="68"/>
      <c r="BF94" s="68"/>
      <c r="BG94" s="68"/>
      <c r="BH94" s="68"/>
      <c r="BI94" s="68"/>
      <c r="BJ94" s="68"/>
      <c r="BK94" s="68"/>
      <c r="BL94" s="68"/>
      <c r="BM94" s="68"/>
      <c r="BN94" s="68"/>
      <c r="BO94" s="68"/>
      <c r="BP94" s="68"/>
      <c r="BQ94" s="68"/>
      <c r="BR94" s="68"/>
      <c r="BS94" s="68"/>
      <c r="BT94" s="68"/>
      <c r="BU94" s="68"/>
      <c r="BV94" s="68"/>
      <c r="BW94" s="68"/>
      <c r="BX94" s="68"/>
      <c r="BY94" s="68"/>
      <c r="BZ94" s="68"/>
      <c r="CA94" s="68"/>
      <c r="CB94" s="68"/>
      <c r="CC94" s="68"/>
      <c r="CD94" s="68"/>
      <c r="CE94" s="68"/>
      <c r="CF94" s="68"/>
      <c r="CG94" s="68"/>
      <c r="CH94" s="68"/>
      <c r="CI94" s="68"/>
      <c r="CJ94" s="68"/>
      <c r="CK94" s="68"/>
      <c r="CL94" s="68"/>
      <c r="CM94" s="68"/>
      <c r="CN94" s="68"/>
      <c r="CO94" s="68"/>
      <c r="CP94" s="68"/>
      <c r="CQ94" s="68"/>
      <c r="CR94" s="68"/>
      <c r="CS94" s="68"/>
      <c r="CT94" s="68"/>
      <c r="CU94" s="68"/>
      <c r="CV94" s="68"/>
      <c r="CW94" s="68"/>
      <c r="CX94" s="68"/>
      <c r="CY94" s="68"/>
      <c r="CZ94" s="68"/>
      <c r="DA94" s="68"/>
      <c r="DB94" s="68"/>
      <c r="DC94" s="68"/>
      <c r="DD94" s="68"/>
      <c r="DE94" s="68"/>
      <c r="DF94" s="68"/>
      <c r="DG94" s="68"/>
      <c r="DH94" s="68"/>
      <c r="DI94" s="68"/>
      <c r="DJ94" s="68"/>
      <c r="DK94" s="68"/>
      <c r="DL94" s="68"/>
      <c r="DM94" s="68"/>
      <c r="DN94" s="68"/>
      <c r="DO94" s="68"/>
      <c r="DP94" s="68"/>
      <c r="DQ94" s="68"/>
      <c r="DR94" s="68"/>
      <c r="DS94" s="68"/>
      <c r="DT94" s="68"/>
      <c r="DU94" s="68"/>
      <c r="DV94" s="68"/>
      <c r="DW94" s="68"/>
      <c r="DX94" s="68"/>
      <c r="DY94" s="68"/>
      <c r="DZ94" s="68"/>
      <c r="EA94" s="68"/>
      <c r="EB94" s="68"/>
      <c r="EC94" s="68"/>
      <c r="ED94" s="68"/>
      <c r="EE94" s="68"/>
      <c r="EF94" s="68"/>
      <c r="EG94" s="68"/>
      <c r="EH94" s="68"/>
      <c r="EI94" s="68"/>
      <c r="EJ94" s="68"/>
      <c r="EK94" s="68"/>
      <c r="EL94" s="68"/>
      <c r="EM94" s="68"/>
      <c r="EN94" s="68"/>
      <c r="EO94" s="68"/>
      <c r="EP94" s="68"/>
      <c r="EQ94" s="68"/>
      <c r="ER94" s="68"/>
    </row>
    <row r="95" spans="2:153" ht="16.25" customHeight="1">
      <c r="B95" s="469"/>
      <c r="C95" s="470"/>
      <c r="D95" s="470"/>
      <c r="E95" s="470"/>
      <c r="F95" s="471"/>
      <c r="G95" s="948"/>
      <c r="H95" s="948"/>
      <c r="I95" s="948"/>
      <c r="J95" s="948"/>
      <c r="K95" s="948"/>
      <c r="L95" s="948"/>
      <c r="M95" s="948"/>
      <c r="N95" s="948"/>
      <c r="O95" s="948"/>
      <c r="P95" s="948"/>
      <c r="Q95" s="948"/>
      <c r="R95" s="948"/>
      <c r="S95" s="948"/>
      <c r="T95" s="948"/>
      <c r="U95" s="948"/>
      <c r="V95" s="948"/>
      <c r="W95" s="948"/>
      <c r="X95" s="948"/>
      <c r="Y95" s="948"/>
      <c r="Z95" s="948"/>
      <c r="AA95" s="948"/>
      <c r="AB95" s="948"/>
      <c r="AC95" s="948"/>
      <c r="AD95" s="948"/>
      <c r="AE95" s="948"/>
      <c r="AF95" s="948"/>
      <c r="AG95" s="948"/>
      <c r="AH95" s="948"/>
      <c r="AI95" s="948"/>
      <c r="AJ95" s="948"/>
      <c r="AK95" s="949"/>
      <c r="AN95" s="138" t="str" cm="1">
        <f t="array" ref="AN95">IF($F$27="","",IFERROR(INDEX(#REF!,SMALL(IF(#REF!&lt;&gt;"",ROW(#REF!)-ROW(#REF!)+1,""),ROW(A85))),""))</f>
        <v/>
      </c>
      <c r="AO95" s="136" t="str">
        <f>IF(AN95="","",VLOOKUP($AN95,#REF!,2,0))</f>
        <v/>
      </c>
      <c r="AP95" s="136" t="str">
        <f>IF(AN95="","",VLOOKUP($AN95,#REF!,3,0))</f>
        <v/>
      </c>
      <c r="AQ95" s="136" t="str">
        <f>IF(AN95="","",VLOOKUP($AN95,#REF!,4,0))</f>
        <v/>
      </c>
      <c r="AR95" s="137" t="str">
        <f>IF(AN95="","",HYPERLINK(VLOOKUP($AN95,#REF!,7,0)))</f>
        <v/>
      </c>
      <c r="AS95" s="1" t="str">
        <f>IF(AN95="","",(VLOOKUP(AN95,#REF!,12,0)))</f>
        <v/>
      </c>
      <c r="AT95" s="1"/>
      <c r="AU95" s="1"/>
    </row>
    <row r="96" spans="2:153" ht="18" customHeight="1" thickBot="1">
      <c r="B96" s="945"/>
      <c r="C96" s="528"/>
      <c r="D96" s="528"/>
      <c r="E96" s="528"/>
      <c r="F96" s="529"/>
      <c r="G96" s="950"/>
      <c r="H96" s="950"/>
      <c r="I96" s="950"/>
      <c r="J96" s="950"/>
      <c r="K96" s="950"/>
      <c r="L96" s="950"/>
      <c r="M96" s="950"/>
      <c r="N96" s="950"/>
      <c r="O96" s="950"/>
      <c r="P96" s="950"/>
      <c r="Q96" s="950"/>
      <c r="R96" s="950"/>
      <c r="S96" s="950"/>
      <c r="T96" s="950"/>
      <c r="U96" s="950"/>
      <c r="V96" s="950"/>
      <c r="W96" s="950"/>
      <c r="X96" s="950"/>
      <c r="Y96" s="950"/>
      <c r="Z96" s="950"/>
      <c r="AA96" s="950"/>
      <c r="AB96" s="950"/>
      <c r="AC96" s="950"/>
      <c r="AD96" s="950"/>
      <c r="AE96" s="950"/>
      <c r="AF96" s="950"/>
      <c r="AG96" s="950"/>
      <c r="AH96" s="950"/>
      <c r="AI96" s="950"/>
      <c r="AJ96" s="950"/>
      <c r="AK96" s="951"/>
      <c r="AL96" s="7"/>
      <c r="AM96" s="7"/>
      <c r="AN96" s="138" t="str" cm="1">
        <f t="array" ref="AN96">IF($F$27="","",IFERROR(INDEX(#REF!,SMALL(IF(#REF!&lt;&gt;"",ROW(#REF!)-ROW(#REF!)+1,""),ROW(A86))),""))</f>
        <v/>
      </c>
      <c r="AO96" s="136" t="str">
        <f>IF(AN96="","",VLOOKUP($AN96,#REF!,2,0))</f>
        <v/>
      </c>
      <c r="AP96" s="136" t="str">
        <f>IF(AN96="","",VLOOKUP($AN96,#REF!,3,0))</f>
        <v/>
      </c>
      <c r="AQ96" s="136" t="str">
        <f>IF(AN96="","",VLOOKUP($AN96,#REF!,4,0))</f>
        <v/>
      </c>
      <c r="AR96" s="137" t="str">
        <f>IF(AN96="","",HYPERLINK(VLOOKUP($AN96,#REF!,7,0)))</f>
        <v/>
      </c>
      <c r="AS96" s="1" t="str">
        <f>IF(AN96="","",(VLOOKUP(AN96,#REF!,12,0)))</f>
        <v/>
      </c>
      <c r="AT96" s="1"/>
      <c r="AU96" s="1"/>
      <c r="AV96" s="7"/>
      <c r="AW96" s="7"/>
      <c r="AX96" s="7"/>
      <c r="AY96" s="7"/>
      <c r="AZ96" s="7"/>
      <c r="BA96" s="7"/>
      <c r="BB96" s="7"/>
      <c r="BC96" s="7"/>
      <c r="BD96" s="7"/>
    </row>
    <row r="97" spans="2:56" ht="18" customHeight="1">
      <c r="B97" s="112"/>
      <c r="C97" s="112"/>
      <c r="D97" s="124"/>
      <c r="E97" s="43"/>
      <c r="F97" s="21"/>
      <c r="G97" s="20"/>
      <c r="H97" s="20"/>
      <c r="I97" s="20"/>
      <c r="P97" s="39"/>
      <c r="Q97" s="39"/>
      <c r="R97" s="39"/>
      <c r="S97" s="39"/>
      <c r="T97" s="39"/>
      <c r="U97" s="39"/>
      <c r="V97" s="39"/>
      <c r="W97" s="39"/>
      <c r="X97" s="39"/>
      <c r="Y97" s="39"/>
      <c r="Z97" s="39"/>
      <c r="AA97" s="39"/>
      <c r="AB97" s="39"/>
      <c r="AC97" s="39"/>
      <c r="AD97" s="39"/>
      <c r="AE97" s="39"/>
      <c r="AF97" s="39"/>
      <c r="AG97" s="39"/>
      <c r="AH97" s="39"/>
      <c r="AI97" s="39"/>
      <c r="AJ97" s="39"/>
      <c r="AK97" s="39"/>
      <c r="AL97" s="7"/>
      <c r="AM97" s="7"/>
      <c r="AN97" s="138" t="str" cm="1">
        <f t="array" ref="AN97">IF($F$27="","",IFERROR(INDEX(#REF!,SMALL(IF(#REF!&lt;&gt;"",ROW(#REF!)-ROW(#REF!)+1,""),ROW(A87))),""))</f>
        <v/>
      </c>
      <c r="AO97" s="136" t="str">
        <f>IF(AN97="","",VLOOKUP($AN97,#REF!,2,0))</f>
        <v/>
      </c>
      <c r="AP97" s="136" t="str">
        <f>IF(AN97="","",VLOOKUP($AN97,#REF!,3,0))</f>
        <v/>
      </c>
      <c r="AQ97" s="136" t="str">
        <f>IF(AN97="","",VLOOKUP($AN97,#REF!,4,0))</f>
        <v/>
      </c>
      <c r="AR97" s="137" t="str">
        <f>IF(AN97="","",HYPERLINK(VLOOKUP($AN97,#REF!,7,0)))</f>
        <v/>
      </c>
      <c r="AS97" s="1" t="str">
        <f>IF(AN97="","",(VLOOKUP(AN97,#REF!,12,0)))</f>
        <v/>
      </c>
      <c r="AT97" s="1"/>
      <c r="AU97" s="1"/>
      <c r="AV97" s="7"/>
      <c r="AW97" s="7"/>
      <c r="AX97" s="7"/>
      <c r="AY97" s="7"/>
      <c r="AZ97" s="7"/>
      <c r="BA97" s="7"/>
      <c r="BB97" s="7"/>
      <c r="BC97" s="7"/>
      <c r="BD97" s="7"/>
    </row>
    <row r="98" spans="2:56" ht="18" customHeight="1">
      <c r="B98" s="7" t="s">
        <v>292</v>
      </c>
      <c r="C98" s="260" t="s">
        <v>293</v>
      </c>
      <c r="D98" s="260"/>
      <c r="E98" s="260"/>
      <c r="F98" s="260"/>
      <c r="G98" s="260"/>
      <c r="H98" s="260"/>
      <c r="I98" s="260"/>
      <c r="J98" s="260"/>
      <c r="K98" s="260"/>
      <c r="L98" s="260"/>
      <c r="M98" s="260"/>
      <c r="N98" s="260"/>
      <c r="O98" s="260"/>
      <c r="P98" s="260"/>
      <c r="Q98" s="260"/>
      <c r="R98" s="260"/>
      <c r="S98" s="260"/>
      <c r="T98" s="260"/>
      <c r="U98" s="260"/>
      <c r="V98" s="260"/>
      <c r="W98" s="260"/>
      <c r="X98" s="260"/>
      <c r="Y98" s="260"/>
      <c r="Z98" s="260"/>
      <c r="AA98" s="260"/>
      <c r="AB98" s="260"/>
      <c r="AC98" s="260"/>
      <c r="AD98" s="260"/>
      <c r="AE98" s="260"/>
      <c r="AF98" s="260"/>
      <c r="AG98" s="260"/>
      <c r="AH98" s="260"/>
      <c r="AI98" s="260"/>
      <c r="AJ98" s="260"/>
      <c r="AK98" s="260"/>
    </row>
    <row r="99" spans="2:56" ht="36" customHeight="1">
      <c r="B99" s="940" t="s">
        <v>294</v>
      </c>
      <c r="C99" s="940"/>
      <c r="D99" s="940"/>
      <c r="E99" s="940"/>
      <c r="F99" s="940"/>
      <c r="G99" s="940"/>
      <c r="H99" s="940"/>
      <c r="I99" s="940"/>
      <c r="J99" s="940"/>
      <c r="K99" s="940"/>
      <c r="L99" s="940"/>
      <c r="M99" s="940"/>
      <c r="N99" s="940"/>
      <c r="O99" s="940"/>
      <c r="P99" s="940"/>
      <c r="Q99" s="940"/>
      <c r="R99" s="940"/>
      <c r="S99" s="940"/>
      <c r="T99" s="940"/>
      <c r="U99" s="940"/>
      <c r="V99" s="940"/>
      <c r="W99" s="940"/>
      <c r="X99" s="940"/>
      <c r="Y99" s="940"/>
      <c r="Z99" s="940"/>
      <c r="AA99" s="940"/>
      <c r="AB99" s="940"/>
      <c r="AC99" s="940"/>
      <c r="AD99" s="940"/>
      <c r="AE99" s="940"/>
      <c r="AF99" s="940"/>
      <c r="AG99" s="940"/>
      <c r="AH99" s="940"/>
      <c r="AI99" s="940"/>
      <c r="AJ99" s="940"/>
      <c r="AK99" s="940"/>
      <c r="AN99" s="139"/>
      <c r="AO99" s="140"/>
      <c r="AP99" s="140"/>
      <c r="AQ99" s="140"/>
      <c r="AR99" s="141"/>
      <c r="AS99" s="7"/>
      <c r="AT99" s="7"/>
      <c r="AU99" s="7"/>
    </row>
    <row r="100" spans="2:56" ht="15" customHeight="1">
      <c r="AN100" s="139"/>
      <c r="AO100" s="140"/>
      <c r="AP100" s="140"/>
      <c r="AQ100" s="140"/>
      <c r="AR100" s="141"/>
      <c r="AS100" s="7"/>
      <c r="AT100" s="7"/>
      <c r="AU100" s="7"/>
    </row>
  </sheetData>
  <mergeCells count="111">
    <mergeCell ref="F27:F29"/>
    <mergeCell ref="B34:AK35"/>
    <mergeCell ref="B38:AK38"/>
    <mergeCell ref="B41:AK44"/>
    <mergeCell ref="P88:U92"/>
    <mergeCell ref="V88:Y92"/>
    <mergeCell ref="Z88:AC92"/>
    <mergeCell ref="B86:F87"/>
    <mergeCell ref="G86:O87"/>
    <mergeCell ref="P86:U87"/>
    <mergeCell ref="V86:Y87"/>
    <mergeCell ref="Z86:AC87"/>
    <mergeCell ref="AD86:AG87"/>
    <mergeCell ref="AD88:AG92"/>
    <mergeCell ref="AH88:AK92"/>
    <mergeCell ref="B54:F58"/>
    <mergeCell ref="B46:F48"/>
    <mergeCell ref="G47:AK48"/>
    <mergeCell ref="B63:F65"/>
    <mergeCell ref="G64:AK65"/>
    <mergeCell ref="B50:E51"/>
    <mergeCell ref="G50:J51"/>
    <mergeCell ref="K50:O51"/>
    <mergeCell ref="P69:U70"/>
    <mergeCell ref="B99:AK99"/>
    <mergeCell ref="F50:F51"/>
    <mergeCell ref="P54:U58"/>
    <mergeCell ref="B67:E68"/>
    <mergeCell ref="F67:F68"/>
    <mergeCell ref="G67:J68"/>
    <mergeCell ref="K67:O68"/>
    <mergeCell ref="V54:Y58"/>
    <mergeCell ref="Z54:AC58"/>
    <mergeCell ref="AD54:AG58"/>
    <mergeCell ref="G63:AK63"/>
    <mergeCell ref="AH54:AK58"/>
    <mergeCell ref="B76:F79"/>
    <mergeCell ref="G76:AK79"/>
    <mergeCell ref="B59:F62"/>
    <mergeCell ref="G59:AK62"/>
    <mergeCell ref="B66:G66"/>
    <mergeCell ref="B93:F96"/>
    <mergeCell ref="G93:AK96"/>
    <mergeCell ref="V69:Y70"/>
    <mergeCell ref="Z69:AC70"/>
    <mergeCell ref="B80:F82"/>
    <mergeCell ref="G80:AK80"/>
    <mergeCell ref="G81:AK82"/>
    <mergeCell ref="AN1:AR2"/>
    <mergeCell ref="AN3:AR6"/>
    <mergeCell ref="B25:F26"/>
    <mergeCell ref="G25:I26"/>
    <mergeCell ref="J25:AK26"/>
    <mergeCell ref="Q2:AK2"/>
    <mergeCell ref="B7:AK11"/>
    <mergeCell ref="B4:AK5"/>
    <mergeCell ref="B17:AK17"/>
    <mergeCell ref="F14:G15"/>
    <mergeCell ref="B14:E15"/>
    <mergeCell ref="B18:AK18"/>
    <mergeCell ref="B12:AK12"/>
    <mergeCell ref="Q14:AK15"/>
    <mergeCell ref="B21:E23"/>
    <mergeCell ref="F21:AK23"/>
    <mergeCell ref="P84:U85"/>
    <mergeCell ref="V84:AC85"/>
    <mergeCell ref="AD84:AK85"/>
    <mergeCell ref="H66:AK66"/>
    <mergeCell ref="B69:F70"/>
    <mergeCell ref="G69:O70"/>
    <mergeCell ref="Z71:AC75"/>
    <mergeCell ref="C98:AK98"/>
    <mergeCell ref="B88:F92"/>
    <mergeCell ref="G88:O92"/>
    <mergeCell ref="B83:G83"/>
    <mergeCell ref="H83:AK83"/>
    <mergeCell ref="AD71:AG75"/>
    <mergeCell ref="AH71:AK75"/>
    <mergeCell ref="B71:F75"/>
    <mergeCell ref="G71:O75"/>
    <mergeCell ref="P71:U75"/>
    <mergeCell ref="V71:Y75"/>
    <mergeCell ref="AH86:AK87"/>
    <mergeCell ref="B84:E85"/>
    <mergeCell ref="F84:F85"/>
    <mergeCell ref="G84:J85"/>
    <mergeCell ref="K84:O85"/>
    <mergeCell ref="P27:AK29"/>
    <mergeCell ref="AD69:AG70"/>
    <mergeCell ref="AH52:AK53"/>
    <mergeCell ref="AH69:AK70"/>
    <mergeCell ref="V52:Y53"/>
    <mergeCell ref="Z52:AC53"/>
    <mergeCell ref="G54:O58"/>
    <mergeCell ref="B39:AK40"/>
    <mergeCell ref="B36:AK37"/>
    <mergeCell ref="P50:U51"/>
    <mergeCell ref="V50:AC51"/>
    <mergeCell ref="AD50:AK51"/>
    <mergeCell ref="P67:U68"/>
    <mergeCell ref="V67:AC68"/>
    <mergeCell ref="AD67:AK68"/>
    <mergeCell ref="G27:O29"/>
    <mergeCell ref="G46:AK46"/>
    <mergeCell ref="B52:F53"/>
    <mergeCell ref="G52:O53"/>
    <mergeCell ref="P52:U53"/>
    <mergeCell ref="B49:G49"/>
    <mergeCell ref="H49:AK49"/>
    <mergeCell ref="AD52:AG53"/>
    <mergeCell ref="B27:E29"/>
  </mergeCells>
  <phoneticPr fontId="8"/>
  <conditionalFormatting sqref="B49 H49 K50 V50 AD50 B54:AK58 B59 G59">
    <cfRule type="expression" dxfId="184" priority="54">
      <formula>$K$50="Not matched!"</formula>
    </cfRule>
  </conditionalFormatting>
  <conditionalFormatting sqref="B66 H66 V67 AD67 B71:AK75 G76">
    <cfRule type="expression" dxfId="183" priority="51">
      <formula>$K$67="Not matched!"</formula>
    </cfRule>
  </conditionalFormatting>
  <conditionalFormatting sqref="B76">
    <cfRule type="expression" dxfId="182" priority="50">
      <formula>$K$67="Not matched!"</formula>
    </cfRule>
  </conditionalFormatting>
  <conditionalFormatting sqref="B83 H83 K84 V84 AD84 B88 G88 P88 V88 Z88 AD88 AH88 B93 G93">
    <cfRule type="expression" dxfId="181" priority="15">
      <formula>$K$84="Not matched!"</formula>
    </cfRule>
  </conditionalFormatting>
  <conditionalFormatting sqref="F21">
    <cfRule type="cellIs" dxfId="180" priority="2" operator="equal">
      <formula>""</formula>
    </cfRule>
  </conditionalFormatting>
  <conditionalFormatting sqref="F27">
    <cfRule type="expression" dxfId="179" priority="183">
      <formula>$F$27=""</formula>
    </cfRule>
  </conditionalFormatting>
  <conditionalFormatting sqref="F50">
    <cfRule type="expression" dxfId="178" priority="136">
      <formula>F50=""</formula>
    </cfRule>
  </conditionalFormatting>
  <conditionalFormatting sqref="F67">
    <cfRule type="expression" dxfId="177" priority="5">
      <formula>F67=""</formula>
    </cfRule>
  </conditionalFormatting>
  <conditionalFormatting sqref="F84">
    <cfRule type="expression" dxfId="176" priority="4">
      <formula>F84=""</formula>
    </cfRule>
  </conditionalFormatting>
  <conditionalFormatting sqref="G47">
    <cfRule type="expression" dxfId="175" priority="2149">
      <formula>FIND("Not matched!",K50)</formula>
    </cfRule>
  </conditionalFormatting>
  <conditionalFormatting sqref="G59 G76">
    <cfRule type="expression" dxfId="174" priority="57">
      <formula>FIND("Not matched!",K51)</formula>
    </cfRule>
  </conditionalFormatting>
  <conditionalFormatting sqref="G59">
    <cfRule type="containsBlanks" dxfId="173" priority="104">
      <formula>LEN(TRIM(G59))=0</formula>
    </cfRule>
  </conditionalFormatting>
  <conditionalFormatting sqref="G64">
    <cfRule type="expression" dxfId="172" priority="97">
      <formula>FIND("Not matched!",K67)</formula>
    </cfRule>
  </conditionalFormatting>
  <conditionalFormatting sqref="G76">
    <cfRule type="containsBlanks" dxfId="171" priority="52">
      <formula>LEN(TRIM(G76))=0</formula>
    </cfRule>
  </conditionalFormatting>
  <conditionalFormatting sqref="G81">
    <cfRule type="expression" dxfId="170" priority="32">
      <formula>FIND("Not matched!",K84)</formula>
    </cfRule>
  </conditionalFormatting>
  <conditionalFormatting sqref="G93">
    <cfRule type="containsBlanks" dxfId="169" priority="19">
      <formula>LEN(TRIM(G93))=0</formula>
    </cfRule>
    <cfRule type="expression" dxfId="168" priority="20">
      <formula>FIND("Not matched!",K85)</formula>
    </cfRule>
  </conditionalFormatting>
  <conditionalFormatting sqref="G46:AK46">
    <cfRule type="expression" dxfId="167" priority="106">
      <formula>$V$50="Master's degree candidates are not accepted"</formula>
    </cfRule>
    <cfRule type="expression" dxfId="166" priority="105">
      <formula>$V$50="PhD candidates are not accepted"</formula>
    </cfRule>
  </conditionalFormatting>
  <conditionalFormatting sqref="G63:AK63">
    <cfRule type="expression" dxfId="165" priority="88">
      <formula>$V$67="PhD candidates are not accepted"</formula>
    </cfRule>
    <cfRule type="expression" dxfId="164" priority="89">
      <formula>$V$67="Master's degree candidates are not accepted"</formula>
    </cfRule>
  </conditionalFormatting>
  <conditionalFormatting sqref="G80:AK80">
    <cfRule type="expression" dxfId="163" priority="26">
      <formula>$V$84="Master's degree candidates are not accepted"</formula>
    </cfRule>
    <cfRule type="expression" dxfId="162" priority="25">
      <formula>$V$84="PhD candidates are not accepted"</formula>
    </cfRule>
  </conditionalFormatting>
  <conditionalFormatting sqref="K50:O51">
    <cfRule type="cellIs" dxfId="161" priority="120" operator="equal">
      <formula>"Not matched!"</formula>
    </cfRule>
  </conditionalFormatting>
  <conditionalFormatting sqref="K67:O68">
    <cfRule type="cellIs" dxfId="160" priority="93" operator="equal">
      <formula>"Not matched!"</formula>
    </cfRule>
  </conditionalFormatting>
  <conditionalFormatting sqref="K84:O85">
    <cfRule type="cellIs" dxfId="159" priority="30" operator="equal">
      <formula>"Not matched!"</formula>
    </cfRule>
  </conditionalFormatting>
  <conditionalFormatting sqref="Q14">
    <cfRule type="containsBlanks" dxfId="158" priority="221">
      <formula>LEN(TRIM(Q14))=0</formula>
    </cfRule>
  </conditionalFormatting>
  <conditionalFormatting sqref="V50">
    <cfRule type="containsText" dxfId="157" priority="117" operator="containsText" text="Master's degree candidates are not accepted">
      <formula>NOT(ISERROR(SEARCH("Master's degree candidates are not accepted",V50)))</formula>
    </cfRule>
    <cfRule type="beginsWith" dxfId="156" priority="116" operator="beginsWith" text="PhD candidates are not accepted">
      <formula>LEFT(V50,LEN("PhD candidates are not accepted"))="PhD candidates are not accepted"</formula>
    </cfRule>
    <cfRule type="containsText" dxfId="155" priority="107" operator="containsText" text="Mandatory">
      <formula>NOT(ISERROR(SEARCH("Mandatory",V50)))</formula>
    </cfRule>
  </conditionalFormatting>
  <conditionalFormatting sqref="V67">
    <cfRule type="containsText" dxfId="154" priority="90" operator="containsText" text="Mandatory">
      <formula>NOT(ISERROR(SEARCH("Mandatory",V67)))</formula>
    </cfRule>
    <cfRule type="beginsWith" dxfId="153" priority="91" operator="beginsWith" text="PhD candidates are not accepted">
      <formula>LEFT(V67,LEN("PhD candidates are not accepted"))="PhD candidates are not accepted"</formula>
    </cfRule>
    <cfRule type="containsText" dxfId="152" priority="92" operator="containsText" text="Master's degree candidates are not accepted">
      <formula>NOT(ISERROR(SEARCH("Master's degree candidates are not accepted",V67)))</formula>
    </cfRule>
  </conditionalFormatting>
  <conditionalFormatting sqref="V84">
    <cfRule type="containsText" dxfId="151" priority="27" operator="containsText" text="Mandatory">
      <formula>NOT(ISERROR(SEARCH("Mandatory",V84)))</formula>
    </cfRule>
    <cfRule type="beginsWith" dxfId="150" priority="28" operator="beginsWith" text="PhD candidates are not accepted">
      <formula>LEFT(V84,LEN("PhD candidates are not accepted"))="PhD candidates are not accepted"</formula>
    </cfRule>
    <cfRule type="containsText" dxfId="149" priority="29" operator="containsText" text="Master's degree candidates are not accepted">
      <formula>NOT(ISERROR(SEARCH("Master's degree candidates are not accepted",V84)))</formula>
    </cfRule>
  </conditionalFormatting>
  <conditionalFormatting sqref="AD54">
    <cfRule type="cellIs" dxfId="148" priority="240" operator="equal">
      <formula>""</formula>
    </cfRule>
    <cfRule type="expression" dxfId="147" priority="102">
      <formula>$V$51="Master's degree candidates are not accepted"</formula>
    </cfRule>
    <cfRule type="expression" dxfId="146" priority="103">
      <formula>$V$51="PhD candidates are not accepted"</formula>
    </cfRule>
  </conditionalFormatting>
  <conditionalFormatting sqref="AD71">
    <cfRule type="cellIs" dxfId="145" priority="96" operator="equal">
      <formula>""</formula>
    </cfRule>
    <cfRule type="expression" dxfId="144" priority="86">
      <formula>$V$68="PhD candidates are not accepted"</formula>
    </cfRule>
    <cfRule type="expression" dxfId="143" priority="85">
      <formula>$V$68="Master's degree candidates are not accepted"</formula>
    </cfRule>
  </conditionalFormatting>
  <conditionalFormatting sqref="AD88">
    <cfRule type="expression" dxfId="142" priority="24">
      <formula>$V$85="PhD candidates are not accepted"</formula>
    </cfRule>
    <cfRule type="cellIs" dxfId="141" priority="31" operator="equal">
      <formula>""</formula>
    </cfRule>
    <cfRule type="expression" dxfId="140" priority="23">
      <formula>$V$85="Master's degree candidates are not accepted"</formula>
    </cfRule>
  </conditionalFormatting>
  <conditionalFormatting sqref="AH54:AH57">
    <cfRule type="expression" dxfId="139" priority="2151">
      <formula>$V$50="Master's degree candidates are not accepted"</formula>
    </cfRule>
    <cfRule type="expression" dxfId="138" priority="2152">
      <formula>$V$50="PhD candidates are not accepted"</formula>
    </cfRule>
    <cfRule type="expression" dxfId="137" priority="2150">
      <formula>AND($V$50="mandatory",$AH$54="")</formula>
    </cfRule>
  </conditionalFormatting>
  <conditionalFormatting sqref="AH71:AH74">
    <cfRule type="expression" dxfId="136" priority="100">
      <formula>$V$67="PhD candidates are not accepted"</formula>
    </cfRule>
    <cfRule type="expression" dxfId="135" priority="99">
      <formula>$V$67="Master's degree candidates are not accepted"</formula>
    </cfRule>
    <cfRule type="expression" dxfId="134" priority="98">
      <formula>AND($V$67="mandatory",$AH$71="")</formula>
    </cfRule>
  </conditionalFormatting>
  <conditionalFormatting sqref="AH88:AH91">
    <cfRule type="expression" dxfId="133" priority="34">
      <formula>$V$84="Master's degree candidates are not accepted"</formula>
    </cfRule>
    <cfRule type="expression" dxfId="132" priority="35">
      <formula>$V$84="PhD candidates are not accepted"</formula>
    </cfRule>
  </conditionalFormatting>
  <conditionalFormatting sqref="AH88:AK92">
    <cfRule type="expression" dxfId="131" priority="16">
      <formula>AND($V$84="mandatory",$AH$88="")</formula>
    </cfRule>
  </conditionalFormatting>
  <conditionalFormatting sqref="AN11:AR115">
    <cfRule type="expression" dxfId="130" priority="1">
      <formula>COUNTIF(AH11:AS11,"Y")</formula>
    </cfRule>
    <cfRule type="expression" dxfId="129" priority="2162">
      <formula>COUNTIF(AH11:AS11,"N")</formula>
    </cfRule>
  </conditionalFormatting>
  <dataValidations count="2">
    <dataValidation type="list" allowBlank="1" showInputMessage="1" showErrorMessage="1" sqref="AD54 AD71 AD88" xr:uid="{620EEFC0-64FC-4FF2-B231-FBE90134F701}">
      <formula1>"Master,PhD"</formula1>
    </dataValidation>
    <dataValidation type="custom" showInputMessage="1" showErrorMessage="1" errorTitle="Please be noted!" error="Section code is not entered (Cell F22) _x000a_Please enter your section code selected in the List of research fields." sqref="F50:F51 F84:F85 F67:F68" xr:uid="{CAB9EA5B-BA3A-49A3-9728-AE04C10CA92B}">
      <formula1>NOT(ISBLANK($F$27))</formula1>
    </dataValidation>
  </dataValidations>
  <printOptions horizontalCentered="1"/>
  <pageMargins left="0.23622047244094491" right="0.23622047244094491" top="0.74803149606299213" bottom="0.19685039370078741" header="0.31496062992125984" footer="0.31496062992125984"/>
  <pageSetup paperSize="9" scale="70" fitToWidth="0" fitToHeight="0" orientation="portrait" cellComments="asDisplayed" r:id="rId1"/>
  <headerFooter>
    <oddHeader>&amp;R&amp;"Arial,標準"CONFIDENTIAL</oddHeader>
    <oddFooter>&amp;C&amp;P</oddFooter>
  </headerFooter>
  <rowBreaks count="1" manualBreakCount="1">
    <brk id="62" max="37" man="1"/>
  </rowBreaks>
  <colBreaks count="1" manualBreakCount="1">
    <brk id="44" max="83" man="1"/>
  </colBreaks>
  <drawing r:id="rId2"/>
  <extLst>
    <ext xmlns:x14="http://schemas.microsoft.com/office/spreadsheetml/2009/9/main" uri="{CCE6A557-97BC-4b89-ADB6-D9C93CAAB3DF}">
      <x14:dataValidations xmlns:xm="http://schemas.microsoft.com/office/excel/2006/main" count="1">
        <x14:dataValidation type="custom" allowBlank="1" showInputMessage="1" showErrorMessage="1" errorTitle="Inappropriate choice" error="This graduate school does not accpet certain degree (Master/PhD)._x000a_Please recheck the graduate school information." xr:uid="{EFDA200B-D6B3-4522-9480-2EB0483D72CB}">
          <x14:formula1>
            <xm:f>AND($V51&lt;&gt;List!$AE$2,$V51&lt;&gt;List!$AE$3)</xm:f>
          </x14:formula1>
          <xm:sqref>AH54:AH57 AH71:AH74 AH88:AH91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93C81-598C-450D-9C8E-9601849719FC}">
  <sheetPr>
    <tabColor theme="5" tint="0.79998168889431442"/>
  </sheetPr>
  <dimension ref="A1:GC92"/>
  <sheetViews>
    <sheetView showRuler="0" topLeftCell="A21" zoomScale="70" zoomScaleNormal="70" zoomScaleSheetLayoutView="70" zoomScalePageLayoutView="55" workbookViewId="0">
      <selection activeCell="F43" sqref="F43:F44"/>
    </sheetView>
  </sheetViews>
  <sheetFormatPr baseColWidth="10" defaultColWidth="2.5" defaultRowHeight="15" customHeight="1" outlineLevelCol="1"/>
  <cols>
    <col min="1" max="1" width="1" style="6" customWidth="1"/>
    <col min="2" max="5" width="2.5" style="6" customWidth="1"/>
    <col min="6" max="6" width="13.5" style="128" customWidth="1"/>
    <col min="7" max="21" width="2.5" style="6" customWidth="1"/>
    <col min="22" max="29" width="3.1640625" style="6" customWidth="1"/>
    <col min="30" max="36" width="2.5" style="6" customWidth="1"/>
    <col min="37" max="37" width="12.1640625" style="6" customWidth="1"/>
    <col min="38" max="39" width="1.5" style="6" customWidth="1"/>
    <col min="40" max="40" width="2.5" style="6" hidden="1" customWidth="1"/>
    <col min="41" max="41" width="8.5" style="68" customWidth="1"/>
    <col min="42" max="44" width="19" style="6" customWidth="1"/>
    <col min="45" max="45" width="23.5" style="20" customWidth="1"/>
    <col min="46" max="46" width="6.1640625" style="6" hidden="1" customWidth="1" outlineLevel="1"/>
    <col min="47" max="47" width="7.1640625" style="6" hidden="1" customWidth="1" outlineLevel="1"/>
    <col min="48" max="48" width="3.5" style="6" hidden="1" customWidth="1" outlineLevel="1"/>
    <col min="49" max="97" width="5.5" style="6" hidden="1" customWidth="1" outlineLevel="1"/>
    <col min="98" max="98" width="5.5" style="113" hidden="1" customWidth="1" outlineLevel="1"/>
    <col min="99" max="183" width="5.5" style="6" hidden="1" customWidth="1" outlineLevel="1"/>
    <col min="184" max="184" width="2.5" style="6" collapsed="1"/>
    <col min="185" max="16384" width="2.5" style="6"/>
  </cols>
  <sheetData>
    <row r="1" spans="2:47" ht="9" customHeight="1">
      <c r="AN1" s="1"/>
      <c r="AO1" s="964" t="s">
        <v>243</v>
      </c>
      <c r="AP1" s="964"/>
      <c r="AQ1" s="964"/>
      <c r="AR1" s="964"/>
      <c r="AS1" s="964"/>
      <c r="AT1" s="1"/>
      <c r="AU1" s="1"/>
    </row>
    <row r="2" spans="2:47" ht="15" customHeight="1">
      <c r="Q2" s="913" t="s">
        <v>244</v>
      </c>
      <c r="R2" s="913"/>
      <c r="S2" s="913"/>
      <c r="T2" s="913"/>
      <c r="U2" s="913"/>
      <c r="V2" s="913"/>
      <c r="W2" s="913"/>
      <c r="X2" s="913"/>
      <c r="Y2" s="913"/>
      <c r="Z2" s="913"/>
      <c r="AA2" s="913"/>
      <c r="AB2" s="913"/>
      <c r="AC2" s="913"/>
      <c r="AD2" s="913"/>
      <c r="AE2" s="913"/>
      <c r="AF2" s="913"/>
      <c r="AG2" s="913"/>
      <c r="AH2" s="913"/>
      <c r="AI2" s="913"/>
      <c r="AJ2" s="913"/>
      <c r="AK2" s="913"/>
      <c r="AN2" s="1"/>
      <c r="AO2" s="964"/>
      <c r="AP2" s="964"/>
      <c r="AQ2" s="964"/>
      <c r="AR2" s="964"/>
      <c r="AS2" s="964"/>
      <c r="AT2" s="1"/>
      <c r="AU2" s="1"/>
    </row>
    <row r="3" spans="2:47" ht="9" customHeight="1">
      <c r="X3" s="68"/>
      <c r="Y3" s="68"/>
      <c r="Z3" s="68"/>
      <c r="AA3" s="68"/>
      <c r="AB3" s="68"/>
      <c r="AC3" s="68"/>
      <c r="AD3" s="68"/>
      <c r="AE3" s="68"/>
      <c r="AF3" s="68"/>
      <c r="AG3" s="68"/>
      <c r="AH3" s="68"/>
      <c r="AI3" s="68"/>
      <c r="AJ3" s="68"/>
      <c r="AK3" s="68"/>
      <c r="AN3" s="1"/>
      <c r="AO3" s="965" t="s">
        <v>295</v>
      </c>
      <c r="AP3" s="965"/>
      <c r="AQ3" s="965"/>
      <c r="AR3" s="965"/>
      <c r="AS3" s="965"/>
      <c r="AT3" s="1"/>
      <c r="AU3" s="1"/>
    </row>
    <row r="4" spans="2:47" ht="16.25" customHeight="1">
      <c r="B4" s="717" t="s">
        <v>296</v>
      </c>
      <c r="C4" s="717"/>
      <c r="D4" s="717"/>
      <c r="E4" s="717"/>
      <c r="F4" s="717"/>
      <c r="G4" s="717"/>
      <c r="H4" s="717"/>
      <c r="I4" s="717"/>
      <c r="J4" s="717"/>
      <c r="K4" s="717"/>
      <c r="L4" s="717"/>
      <c r="M4" s="717"/>
      <c r="N4" s="717"/>
      <c r="O4" s="717"/>
      <c r="P4" s="717"/>
      <c r="Q4" s="717"/>
      <c r="R4" s="717"/>
      <c r="S4" s="717"/>
      <c r="T4" s="717"/>
      <c r="U4" s="717"/>
      <c r="V4" s="717"/>
      <c r="W4" s="717"/>
      <c r="X4" s="717"/>
      <c r="Y4" s="717"/>
      <c r="Z4" s="717"/>
      <c r="AA4" s="717"/>
      <c r="AB4" s="717"/>
      <c r="AC4" s="717"/>
      <c r="AD4" s="717"/>
      <c r="AE4" s="717"/>
      <c r="AF4" s="717"/>
      <c r="AG4" s="717"/>
      <c r="AH4" s="717"/>
      <c r="AI4" s="717"/>
      <c r="AJ4" s="717"/>
      <c r="AK4" s="717"/>
      <c r="AN4" s="1"/>
      <c r="AO4" s="965"/>
      <c r="AP4" s="965"/>
      <c r="AQ4" s="965"/>
      <c r="AR4" s="965"/>
      <c r="AS4" s="965"/>
      <c r="AT4" s="1"/>
      <c r="AU4" s="1"/>
    </row>
    <row r="5" spans="2:47" ht="16.25" customHeight="1">
      <c r="B5" s="717"/>
      <c r="C5" s="717"/>
      <c r="D5" s="717"/>
      <c r="E5" s="717"/>
      <c r="F5" s="717"/>
      <c r="G5" s="717"/>
      <c r="H5" s="717"/>
      <c r="I5" s="717"/>
      <c r="J5" s="717"/>
      <c r="K5" s="717"/>
      <c r="L5" s="717"/>
      <c r="M5" s="717"/>
      <c r="N5" s="717"/>
      <c r="O5" s="717"/>
      <c r="P5" s="717"/>
      <c r="Q5" s="717"/>
      <c r="R5" s="717"/>
      <c r="S5" s="717"/>
      <c r="T5" s="717"/>
      <c r="U5" s="717"/>
      <c r="V5" s="717"/>
      <c r="W5" s="717"/>
      <c r="X5" s="717"/>
      <c r="Y5" s="717"/>
      <c r="Z5" s="717"/>
      <c r="AA5" s="717"/>
      <c r="AB5" s="717"/>
      <c r="AC5" s="717"/>
      <c r="AD5" s="717"/>
      <c r="AE5" s="717"/>
      <c r="AF5" s="717"/>
      <c r="AG5" s="717"/>
      <c r="AH5" s="717"/>
      <c r="AI5" s="717"/>
      <c r="AJ5" s="717"/>
      <c r="AK5" s="717"/>
      <c r="AN5" s="1"/>
      <c r="AO5" s="965"/>
      <c r="AP5" s="965"/>
      <c r="AQ5" s="965"/>
      <c r="AR5" s="965"/>
      <c r="AS5" s="965"/>
      <c r="AT5" s="1"/>
      <c r="AU5" s="1"/>
    </row>
    <row r="6" spans="2:47" ht="8" customHeight="1">
      <c r="U6" s="8"/>
      <c r="V6" s="8"/>
      <c r="W6" s="8"/>
      <c r="X6" s="8"/>
      <c r="Y6" s="9"/>
      <c r="Z6" s="9"/>
      <c r="AA6" s="9"/>
      <c r="AB6" s="9"/>
      <c r="AC6" s="9"/>
      <c r="AD6" s="9"/>
      <c r="AE6" s="9"/>
      <c r="AF6" s="9"/>
      <c r="AG6" s="9"/>
      <c r="AH6" s="9"/>
      <c r="AI6" s="9"/>
      <c r="AJ6" s="9"/>
      <c r="AK6" s="9"/>
      <c r="AN6" s="1"/>
      <c r="AO6" s="966"/>
      <c r="AP6" s="966"/>
      <c r="AQ6" s="966"/>
      <c r="AR6" s="966"/>
      <c r="AS6" s="966"/>
      <c r="AT6" s="1"/>
      <c r="AU6" s="1"/>
    </row>
    <row r="7" spans="2:47" ht="18" customHeight="1">
      <c r="B7" s="668" t="s">
        <v>246</v>
      </c>
      <c r="C7" s="668"/>
      <c r="D7" s="668"/>
      <c r="E7" s="668"/>
      <c r="F7" s="668"/>
      <c r="G7" s="668"/>
      <c r="H7" s="668"/>
      <c r="I7" s="668"/>
      <c r="J7" s="668"/>
      <c r="K7" s="668"/>
      <c r="L7" s="668"/>
      <c r="M7" s="668"/>
      <c r="N7" s="668"/>
      <c r="O7" s="668"/>
      <c r="P7" s="668"/>
      <c r="Q7" s="668"/>
      <c r="R7" s="668"/>
      <c r="S7" s="668"/>
      <c r="T7" s="668"/>
      <c r="U7" s="668"/>
      <c r="V7" s="668"/>
      <c r="W7" s="668"/>
      <c r="X7" s="668"/>
      <c r="Y7" s="668"/>
      <c r="Z7" s="668"/>
      <c r="AA7" s="668"/>
      <c r="AB7" s="668"/>
      <c r="AC7" s="668"/>
      <c r="AD7" s="668"/>
      <c r="AE7" s="668"/>
      <c r="AF7" s="668"/>
      <c r="AG7" s="668"/>
      <c r="AH7" s="668"/>
      <c r="AI7" s="668"/>
      <c r="AJ7" s="668"/>
      <c r="AK7" s="668"/>
      <c r="AN7" s="1"/>
      <c r="AO7" s="57" t="s">
        <v>247</v>
      </c>
      <c r="AP7" s="84"/>
      <c r="AQ7" s="84"/>
      <c r="AR7" s="85"/>
      <c r="AS7" s="84"/>
      <c r="AT7" s="1"/>
      <c r="AU7" s="1"/>
    </row>
    <row r="8" spans="2:47" ht="18" customHeight="1">
      <c r="B8" s="668"/>
      <c r="C8" s="668"/>
      <c r="D8" s="668"/>
      <c r="E8" s="668"/>
      <c r="F8" s="668"/>
      <c r="G8" s="668"/>
      <c r="H8" s="668"/>
      <c r="I8" s="668"/>
      <c r="J8" s="668"/>
      <c r="K8" s="668"/>
      <c r="L8" s="668"/>
      <c r="M8" s="668"/>
      <c r="N8" s="668"/>
      <c r="O8" s="668"/>
      <c r="P8" s="668"/>
      <c r="Q8" s="668"/>
      <c r="R8" s="668"/>
      <c r="S8" s="668"/>
      <c r="T8" s="668"/>
      <c r="U8" s="668"/>
      <c r="V8" s="668"/>
      <c r="W8" s="668"/>
      <c r="X8" s="668"/>
      <c r="Y8" s="668"/>
      <c r="Z8" s="668"/>
      <c r="AA8" s="668"/>
      <c r="AB8" s="668"/>
      <c r="AC8" s="668"/>
      <c r="AD8" s="668"/>
      <c r="AE8" s="668"/>
      <c r="AF8" s="668"/>
      <c r="AG8" s="668"/>
      <c r="AH8" s="668"/>
      <c r="AI8" s="668"/>
      <c r="AJ8" s="668"/>
      <c r="AK8" s="668"/>
      <c r="AN8" s="1"/>
      <c r="AO8" s="147"/>
      <c r="AP8" s="135" t="s">
        <v>248</v>
      </c>
      <c r="AQ8" s="84"/>
      <c r="AR8" s="85"/>
      <c r="AS8" s="84"/>
      <c r="AT8" s="1"/>
      <c r="AU8" s="1"/>
    </row>
    <row r="9" spans="2:47" ht="18" customHeight="1">
      <c r="B9" s="668"/>
      <c r="C9" s="668"/>
      <c r="D9" s="668"/>
      <c r="E9" s="668"/>
      <c r="F9" s="668"/>
      <c r="G9" s="668"/>
      <c r="H9" s="668"/>
      <c r="I9" s="668"/>
      <c r="J9" s="668"/>
      <c r="K9" s="668"/>
      <c r="L9" s="668"/>
      <c r="M9" s="668"/>
      <c r="N9" s="668"/>
      <c r="O9" s="668"/>
      <c r="P9" s="668"/>
      <c r="Q9" s="668"/>
      <c r="R9" s="668"/>
      <c r="S9" s="668"/>
      <c r="T9" s="668"/>
      <c r="U9" s="668"/>
      <c r="V9" s="668"/>
      <c r="W9" s="668"/>
      <c r="X9" s="668"/>
      <c r="Y9" s="668"/>
      <c r="Z9" s="668"/>
      <c r="AA9" s="668"/>
      <c r="AB9" s="668"/>
      <c r="AC9" s="668"/>
      <c r="AD9" s="668"/>
      <c r="AE9" s="668"/>
      <c r="AF9" s="668"/>
      <c r="AG9" s="668"/>
      <c r="AH9" s="668"/>
      <c r="AI9" s="668"/>
      <c r="AJ9" s="668"/>
      <c r="AK9" s="668"/>
      <c r="AN9" s="1"/>
      <c r="AO9" s="138"/>
      <c r="AP9" s="134" t="s">
        <v>249</v>
      </c>
      <c r="AQ9" s="1"/>
      <c r="AR9" s="1"/>
      <c r="AS9" s="2"/>
      <c r="AT9" s="1"/>
      <c r="AU9" s="1"/>
    </row>
    <row r="10" spans="2:47" ht="18" customHeight="1">
      <c r="B10" s="668"/>
      <c r="C10" s="668"/>
      <c r="D10" s="668"/>
      <c r="E10" s="668"/>
      <c r="F10" s="668"/>
      <c r="G10" s="668"/>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N10" s="1"/>
      <c r="AO10" s="86"/>
      <c r="AP10" s="85"/>
      <c r="AQ10" s="1"/>
      <c r="AR10" s="1"/>
      <c r="AS10" s="2"/>
      <c r="AT10" s="1"/>
      <c r="AU10" s="1"/>
    </row>
    <row r="11" spans="2:47" ht="18" customHeight="1">
      <c r="B11" s="668"/>
      <c r="C11" s="668"/>
      <c r="D11" s="668"/>
      <c r="E11" s="668"/>
      <c r="F11" s="668"/>
      <c r="G11" s="668"/>
      <c r="H11" s="668"/>
      <c r="I11" s="668"/>
      <c r="J11" s="668"/>
      <c r="K11" s="668"/>
      <c r="L11" s="668"/>
      <c r="M11" s="668"/>
      <c r="N11" s="668"/>
      <c r="O11" s="668"/>
      <c r="P11" s="668"/>
      <c r="Q11" s="668"/>
      <c r="R11" s="668"/>
      <c r="S11" s="668"/>
      <c r="T11" s="668"/>
      <c r="U11" s="668"/>
      <c r="V11" s="668"/>
      <c r="W11" s="668"/>
      <c r="X11" s="668"/>
      <c r="Y11" s="668"/>
      <c r="Z11" s="668"/>
      <c r="AA11" s="668"/>
      <c r="AB11" s="668"/>
      <c r="AC11" s="668"/>
      <c r="AD11" s="668"/>
      <c r="AE11" s="668"/>
      <c r="AF11" s="668"/>
      <c r="AG11" s="668"/>
      <c r="AH11" s="668"/>
      <c r="AI11" s="668"/>
      <c r="AJ11" s="668"/>
      <c r="AK11" s="668"/>
      <c r="AN11" s="1" t="s">
        <v>297</v>
      </c>
      <c r="AO11" s="162" t="s">
        <v>298</v>
      </c>
      <c r="AP11" s="163" t="s">
        <v>299</v>
      </c>
      <c r="AQ11" s="163" t="s">
        <v>300</v>
      </c>
      <c r="AR11" s="163" t="s">
        <v>301</v>
      </c>
      <c r="AS11" s="164" t="s">
        <v>302</v>
      </c>
      <c r="AT11" s="1">
        <v>0</v>
      </c>
      <c r="AU11" s="1">
        <v>0</v>
      </c>
    </row>
    <row r="12" spans="2:47" ht="16.25" customHeight="1">
      <c r="B12" s="427" t="s">
        <v>250</v>
      </c>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c r="AI12" s="427"/>
      <c r="AJ12" s="427"/>
      <c r="AK12" s="427"/>
      <c r="AN12" s="1" t="s">
        <v>297</v>
      </c>
      <c r="AO12" s="162" t="s">
        <v>303</v>
      </c>
      <c r="AP12" s="163" t="s">
        <v>299</v>
      </c>
      <c r="AQ12" s="163" t="s">
        <v>300</v>
      </c>
      <c r="AR12" s="163" t="s">
        <v>301</v>
      </c>
      <c r="AS12" s="164" t="s">
        <v>302</v>
      </c>
      <c r="AT12" s="1">
        <v>0</v>
      </c>
      <c r="AU12" s="1">
        <v>0</v>
      </c>
    </row>
    <row r="13" spans="2:47" ht="16.25" customHeight="1">
      <c r="B13" s="112"/>
      <c r="C13" s="112"/>
      <c r="D13" s="112"/>
      <c r="E13" s="112"/>
      <c r="F13" s="112"/>
      <c r="G13" s="112"/>
      <c r="H13" s="112"/>
      <c r="I13" s="112"/>
      <c r="J13" s="112"/>
      <c r="K13" s="112"/>
      <c r="L13" s="112"/>
      <c r="M13" s="112"/>
      <c r="N13" s="112"/>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N13" s="1" t="s">
        <v>297</v>
      </c>
      <c r="AO13" s="162" t="s">
        <v>304</v>
      </c>
      <c r="AP13" s="163" t="s">
        <v>299</v>
      </c>
      <c r="AQ13" s="163" t="s">
        <v>300</v>
      </c>
      <c r="AR13" s="163" t="s">
        <v>301</v>
      </c>
      <c r="AS13" s="164" t="s">
        <v>302</v>
      </c>
      <c r="AT13" s="1">
        <v>0</v>
      </c>
      <c r="AU13" s="1">
        <v>0</v>
      </c>
    </row>
    <row r="14" spans="2:47" ht="16.25" customHeight="1">
      <c r="B14" s="917" t="s">
        <v>251</v>
      </c>
      <c r="C14" s="917"/>
      <c r="D14" s="917"/>
      <c r="E14" s="917"/>
      <c r="F14" s="915">
        <v>0</v>
      </c>
      <c r="G14" s="915"/>
      <c r="H14" s="9"/>
      <c r="I14" s="9"/>
      <c r="Q14" s="920" t="s">
        <v>305</v>
      </c>
      <c r="R14" s="920"/>
      <c r="S14" s="920"/>
      <c r="T14" s="920"/>
      <c r="U14" s="920"/>
      <c r="V14" s="920"/>
      <c r="W14" s="920"/>
      <c r="X14" s="920"/>
      <c r="Y14" s="920"/>
      <c r="Z14" s="920"/>
      <c r="AA14" s="920"/>
      <c r="AB14" s="920"/>
      <c r="AC14" s="920"/>
      <c r="AD14" s="920"/>
      <c r="AE14" s="920"/>
      <c r="AF14" s="920"/>
      <c r="AG14" s="920"/>
      <c r="AH14" s="920"/>
      <c r="AI14" s="920"/>
      <c r="AJ14" s="920"/>
      <c r="AK14" s="920"/>
      <c r="AN14" s="1" t="s">
        <v>297</v>
      </c>
      <c r="AO14" s="162" t="s">
        <v>306</v>
      </c>
      <c r="AP14" s="163" t="s">
        <v>299</v>
      </c>
      <c r="AQ14" s="163" t="s">
        <v>300</v>
      </c>
      <c r="AR14" s="163" t="s">
        <v>307</v>
      </c>
      <c r="AS14" s="164" t="s">
        <v>302</v>
      </c>
      <c r="AT14" s="1">
        <v>0</v>
      </c>
      <c r="AU14" s="1">
        <v>0</v>
      </c>
    </row>
    <row r="15" spans="2:47" ht="16.25" customHeight="1" thickBot="1">
      <c r="B15" s="918"/>
      <c r="C15" s="918"/>
      <c r="D15" s="918"/>
      <c r="E15" s="918"/>
      <c r="F15" s="916"/>
      <c r="G15" s="916"/>
      <c r="H15" s="9"/>
      <c r="I15" s="9"/>
      <c r="J15" s="69" t="s">
        <v>200</v>
      </c>
      <c r="K15" s="36"/>
      <c r="L15" s="36"/>
      <c r="M15" s="36"/>
      <c r="N15" s="36"/>
      <c r="O15" s="36"/>
      <c r="P15" s="111"/>
      <c r="Q15" s="921"/>
      <c r="R15" s="921"/>
      <c r="S15" s="921"/>
      <c r="T15" s="921"/>
      <c r="U15" s="921"/>
      <c r="V15" s="921"/>
      <c r="W15" s="921"/>
      <c r="X15" s="921"/>
      <c r="Y15" s="921"/>
      <c r="Z15" s="921"/>
      <c r="AA15" s="921"/>
      <c r="AB15" s="921"/>
      <c r="AC15" s="921"/>
      <c r="AD15" s="921"/>
      <c r="AE15" s="921"/>
      <c r="AF15" s="921"/>
      <c r="AG15" s="921"/>
      <c r="AH15" s="921"/>
      <c r="AI15" s="921"/>
      <c r="AJ15" s="921"/>
      <c r="AK15" s="921"/>
      <c r="AN15" s="1" t="s">
        <v>297</v>
      </c>
      <c r="AO15" s="162" t="s">
        <v>308</v>
      </c>
      <c r="AP15" s="163" t="s">
        <v>309</v>
      </c>
      <c r="AQ15" s="163" t="s">
        <v>310</v>
      </c>
      <c r="AR15" s="163" t="s">
        <v>311</v>
      </c>
      <c r="AS15" s="164" t="s">
        <v>312</v>
      </c>
      <c r="AT15" s="1">
        <v>0</v>
      </c>
      <c r="AU15" s="1">
        <v>0</v>
      </c>
    </row>
    <row r="16" spans="2:47" ht="16.25" customHeight="1">
      <c r="B16" s="125" t="s">
        <v>252</v>
      </c>
      <c r="C16" s="125"/>
      <c r="D16" s="20"/>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N16" s="1" t="s">
        <v>297</v>
      </c>
      <c r="AO16" s="162" t="s">
        <v>313</v>
      </c>
      <c r="AP16" s="163" t="s">
        <v>314</v>
      </c>
      <c r="AQ16" s="163" t="s">
        <v>315</v>
      </c>
      <c r="AR16" s="163" t="s">
        <v>316</v>
      </c>
      <c r="AS16" s="164" t="s">
        <v>317</v>
      </c>
      <c r="AT16" s="1">
        <v>0</v>
      </c>
      <c r="AU16" s="1">
        <v>0</v>
      </c>
    </row>
    <row r="17" spans="1:185" ht="16.25" customHeight="1">
      <c r="B17" s="914" t="s">
        <v>253</v>
      </c>
      <c r="C17" s="914"/>
      <c r="D17" s="914"/>
      <c r="E17" s="914"/>
      <c r="F17" s="914"/>
      <c r="G17" s="914"/>
      <c r="H17" s="914"/>
      <c r="I17" s="914"/>
      <c r="J17" s="914"/>
      <c r="K17" s="914"/>
      <c r="L17" s="914"/>
      <c r="M17" s="914"/>
      <c r="N17" s="914"/>
      <c r="O17" s="914"/>
      <c r="P17" s="914"/>
      <c r="Q17" s="914"/>
      <c r="R17" s="914"/>
      <c r="S17" s="914"/>
      <c r="T17" s="914"/>
      <c r="U17" s="914"/>
      <c r="V17" s="914"/>
      <c r="W17" s="914"/>
      <c r="X17" s="914"/>
      <c r="Y17" s="914"/>
      <c r="Z17" s="914"/>
      <c r="AA17" s="914"/>
      <c r="AB17" s="914"/>
      <c r="AC17" s="914"/>
      <c r="AD17" s="914"/>
      <c r="AE17" s="914"/>
      <c r="AF17" s="914"/>
      <c r="AG17" s="914"/>
      <c r="AH17" s="914"/>
      <c r="AI17" s="914"/>
      <c r="AJ17" s="914"/>
      <c r="AK17" s="914"/>
      <c r="AO17" s="6" t="s">
        <v>318</v>
      </c>
      <c r="AP17" s="6" t="s">
        <v>319</v>
      </c>
      <c r="AQ17" s="6" t="s">
        <v>320</v>
      </c>
      <c r="AR17" s="6" t="s">
        <v>321</v>
      </c>
      <c r="AS17" s="20" t="s">
        <v>322</v>
      </c>
      <c r="CT17" s="6"/>
    </row>
    <row r="18" spans="1:185" ht="16.25" customHeight="1">
      <c r="B18" s="919" t="s">
        <v>254</v>
      </c>
      <c r="C18" s="919"/>
      <c r="D18" s="919"/>
      <c r="E18" s="919"/>
      <c r="F18" s="919"/>
      <c r="G18" s="919"/>
      <c r="H18" s="919"/>
      <c r="I18" s="919"/>
      <c r="J18" s="919"/>
      <c r="K18" s="919"/>
      <c r="L18" s="919"/>
      <c r="M18" s="919"/>
      <c r="N18" s="919"/>
      <c r="O18" s="919"/>
      <c r="P18" s="919"/>
      <c r="Q18" s="919"/>
      <c r="R18" s="919"/>
      <c r="S18" s="919"/>
      <c r="T18" s="919"/>
      <c r="U18" s="919"/>
      <c r="V18" s="919"/>
      <c r="W18" s="919"/>
      <c r="X18" s="919"/>
      <c r="Y18" s="919"/>
      <c r="Z18" s="919"/>
      <c r="AA18" s="919"/>
      <c r="AB18" s="919"/>
      <c r="AC18" s="919"/>
      <c r="AD18" s="919"/>
      <c r="AE18" s="919"/>
      <c r="AF18" s="919"/>
      <c r="AG18" s="919"/>
      <c r="AH18" s="919"/>
      <c r="AI18" s="919"/>
      <c r="AJ18" s="919"/>
      <c r="AK18" s="919"/>
      <c r="AO18" s="6" t="s">
        <v>323</v>
      </c>
      <c r="AP18" s="6" t="s">
        <v>319</v>
      </c>
      <c r="AQ18" s="6" t="s">
        <v>320</v>
      </c>
      <c r="AR18" s="6" t="s">
        <v>324</v>
      </c>
      <c r="AS18" s="20" t="s">
        <v>322</v>
      </c>
      <c r="CT18" s="6"/>
    </row>
    <row r="19" spans="1:185" ht="16.25" customHeight="1">
      <c r="B19" s="83" t="s">
        <v>325</v>
      </c>
      <c r="C19" s="70"/>
      <c r="F19" s="6"/>
      <c r="AL19" s="39"/>
      <c r="AO19" s="6" t="s">
        <v>326</v>
      </c>
      <c r="AP19" s="6" t="s">
        <v>319</v>
      </c>
      <c r="AQ19" s="6" t="s">
        <v>320</v>
      </c>
      <c r="AR19" s="6" t="s">
        <v>327</v>
      </c>
      <c r="AS19" s="20" t="s">
        <v>322</v>
      </c>
      <c r="CT19" s="6"/>
    </row>
    <row r="20" spans="1:185" ht="16.25" customHeight="1">
      <c r="B20" s="907" t="s">
        <v>257</v>
      </c>
      <c r="C20" s="907"/>
      <c r="D20" s="907"/>
      <c r="E20" s="907"/>
      <c r="F20" s="907"/>
      <c r="G20" s="909" t="s">
        <v>328</v>
      </c>
      <c r="H20" s="909"/>
      <c r="I20" s="909"/>
      <c r="J20" s="911" t="s">
        <v>329</v>
      </c>
      <c r="K20" s="911"/>
      <c r="L20" s="911"/>
      <c r="M20" s="911"/>
      <c r="N20" s="911"/>
      <c r="O20" s="911"/>
      <c r="P20" s="911"/>
      <c r="Q20" s="911"/>
      <c r="R20" s="911"/>
      <c r="S20" s="911"/>
      <c r="T20" s="911"/>
      <c r="U20" s="911"/>
      <c r="V20" s="911"/>
      <c r="W20" s="911"/>
      <c r="X20" s="911"/>
      <c r="Y20" s="911"/>
      <c r="Z20" s="911"/>
      <c r="AA20" s="911"/>
      <c r="AB20" s="911"/>
      <c r="AC20" s="911"/>
      <c r="AD20" s="911"/>
      <c r="AE20" s="911"/>
      <c r="AF20" s="911"/>
      <c r="AG20" s="911"/>
      <c r="AH20" s="911"/>
      <c r="AI20" s="911"/>
      <c r="AJ20" s="911"/>
      <c r="AK20" s="911"/>
      <c r="AL20" s="39"/>
      <c r="AO20" s="6" t="s">
        <v>330</v>
      </c>
      <c r="AP20" s="6" t="s">
        <v>331</v>
      </c>
      <c r="AQ20" s="6" t="s">
        <v>332</v>
      </c>
      <c r="AR20" s="6" t="s">
        <v>333</v>
      </c>
      <c r="AS20" s="20" t="s">
        <v>334</v>
      </c>
      <c r="CT20" s="6"/>
    </row>
    <row r="21" spans="1:185" ht="16.25" customHeight="1" thickBot="1">
      <c r="B21" s="908"/>
      <c r="C21" s="908"/>
      <c r="D21" s="908"/>
      <c r="E21" s="908"/>
      <c r="F21" s="908"/>
      <c r="G21" s="910"/>
      <c r="H21" s="910"/>
      <c r="I21" s="910"/>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39"/>
      <c r="AO21" s="6" t="s">
        <v>335</v>
      </c>
      <c r="AP21" s="6" t="s">
        <v>331</v>
      </c>
      <c r="AQ21" s="6" t="s">
        <v>332</v>
      </c>
      <c r="AR21" s="6" t="s">
        <v>336</v>
      </c>
      <c r="AS21" s="20" t="s">
        <v>334</v>
      </c>
      <c r="CT21" s="6"/>
    </row>
    <row r="22" spans="1:185" s="77" customFormat="1" ht="16.25" customHeight="1">
      <c r="B22" s="883" t="s">
        <v>258</v>
      </c>
      <c r="C22" s="884"/>
      <c r="D22" s="884"/>
      <c r="E22" s="884"/>
      <c r="F22" s="899">
        <v>4010</v>
      </c>
      <c r="G22" s="875" t="s">
        <v>337</v>
      </c>
      <c r="H22" s="875"/>
      <c r="I22" s="875"/>
      <c r="J22" s="875"/>
      <c r="K22" s="875"/>
      <c r="L22" s="875"/>
      <c r="M22" s="875"/>
      <c r="N22" s="875"/>
      <c r="O22" s="875"/>
      <c r="P22" s="837" t="s">
        <v>338</v>
      </c>
      <c r="Q22" s="837"/>
      <c r="R22" s="837"/>
      <c r="S22" s="837"/>
      <c r="T22" s="837"/>
      <c r="U22" s="837"/>
      <c r="V22" s="837"/>
      <c r="W22" s="837"/>
      <c r="X22" s="837"/>
      <c r="Y22" s="837"/>
      <c r="Z22" s="837"/>
      <c r="AA22" s="837"/>
      <c r="AB22" s="837"/>
      <c r="AC22" s="837"/>
      <c r="AD22" s="837"/>
      <c r="AE22" s="837"/>
      <c r="AF22" s="837"/>
      <c r="AG22" s="837"/>
      <c r="AH22" s="837"/>
      <c r="AI22" s="837"/>
      <c r="AJ22" s="837"/>
      <c r="AK22" s="838"/>
      <c r="AM22" s="6"/>
      <c r="AN22" s="6"/>
      <c r="AO22" s="6" t="s">
        <v>339</v>
      </c>
      <c r="AP22" s="6" t="s">
        <v>340</v>
      </c>
      <c r="AQ22" s="6" t="s">
        <v>300</v>
      </c>
      <c r="AR22" s="6" t="s">
        <v>341</v>
      </c>
      <c r="AS22" s="20" t="s">
        <v>342</v>
      </c>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c r="FN22" s="6"/>
      <c r="FO22" s="6"/>
      <c r="FP22" s="6"/>
      <c r="FQ22" s="6"/>
      <c r="FR22" s="6"/>
      <c r="FS22" s="6"/>
      <c r="FT22" s="6"/>
      <c r="FU22" s="6"/>
      <c r="FV22" s="6"/>
      <c r="FW22" s="6"/>
      <c r="FX22" s="6"/>
      <c r="FY22" s="6"/>
      <c r="FZ22" s="6"/>
      <c r="GA22" s="6"/>
      <c r="GB22" s="6"/>
      <c r="GC22" s="6"/>
    </row>
    <row r="23" spans="1:185" s="77" customFormat="1" ht="16.25" customHeight="1">
      <c r="B23" s="885"/>
      <c r="C23" s="886"/>
      <c r="D23" s="886"/>
      <c r="E23" s="886"/>
      <c r="F23" s="900"/>
      <c r="G23" s="876"/>
      <c r="H23" s="876"/>
      <c r="I23" s="876"/>
      <c r="J23" s="876"/>
      <c r="K23" s="876"/>
      <c r="L23" s="876"/>
      <c r="M23" s="876"/>
      <c r="N23" s="876"/>
      <c r="O23" s="876"/>
      <c r="P23" s="839"/>
      <c r="Q23" s="839"/>
      <c r="R23" s="839"/>
      <c r="S23" s="839"/>
      <c r="T23" s="839"/>
      <c r="U23" s="839"/>
      <c r="V23" s="839"/>
      <c r="W23" s="839"/>
      <c r="X23" s="839"/>
      <c r="Y23" s="839"/>
      <c r="Z23" s="839"/>
      <c r="AA23" s="839"/>
      <c r="AB23" s="839"/>
      <c r="AC23" s="839"/>
      <c r="AD23" s="839"/>
      <c r="AE23" s="839"/>
      <c r="AF23" s="839"/>
      <c r="AG23" s="839"/>
      <c r="AH23" s="839"/>
      <c r="AI23" s="839"/>
      <c r="AJ23" s="839"/>
      <c r="AK23" s="840"/>
      <c r="AM23" s="6"/>
      <c r="AN23" s="6"/>
      <c r="AO23" s="6" t="s">
        <v>343</v>
      </c>
      <c r="AP23" s="6" t="s">
        <v>344</v>
      </c>
      <c r="AQ23" s="6" t="s">
        <v>345</v>
      </c>
      <c r="AR23" s="6" t="s">
        <v>346</v>
      </c>
      <c r="AS23" s="20" t="s">
        <v>347</v>
      </c>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c r="FN23" s="6"/>
      <c r="FO23" s="6"/>
      <c r="FP23" s="6"/>
      <c r="FQ23" s="6"/>
      <c r="FR23" s="6"/>
      <c r="FS23" s="6"/>
      <c r="FT23" s="6"/>
      <c r="FU23" s="6"/>
      <c r="FV23" s="6"/>
      <c r="FW23" s="6"/>
      <c r="FX23" s="6"/>
      <c r="FY23" s="6"/>
      <c r="FZ23" s="6"/>
      <c r="GA23" s="6"/>
      <c r="GB23" s="6"/>
      <c r="GC23" s="6"/>
    </row>
    <row r="24" spans="1:185" s="77" customFormat="1" ht="16.25" customHeight="1" thickBot="1">
      <c r="B24" s="887"/>
      <c r="C24" s="888"/>
      <c r="D24" s="888"/>
      <c r="E24" s="888"/>
      <c r="F24" s="960"/>
      <c r="G24" s="877"/>
      <c r="H24" s="877"/>
      <c r="I24" s="877"/>
      <c r="J24" s="877"/>
      <c r="K24" s="877"/>
      <c r="L24" s="877"/>
      <c r="M24" s="877"/>
      <c r="N24" s="877"/>
      <c r="O24" s="877"/>
      <c r="P24" s="841"/>
      <c r="Q24" s="841"/>
      <c r="R24" s="841"/>
      <c r="S24" s="841"/>
      <c r="T24" s="841"/>
      <c r="U24" s="841"/>
      <c r="V24" s="841"/>
      <c r="W24" s="841"/>
      <c r="X24" s="841"/>
      <c r="Y24" s="841"/>
      <c r="Z24" s="841"/>
      <c r="AA24" s="841"/>
      <c r="AB24" s="841"/>
      <c r="AC24" s="841"/>
      <c r="AD24" s="841"/>
      <c r="AE24" s="841"/>
      <c r="AF24" s="841"/>
      <c r="AG24" s="841"/>
      <c r="AH24" s="841"/>
      <c r="AI24" s="841"/>
      <c r="AJ24" s="841"/>
      <c r="AK24" s="842"/>
      <c r="AM24" s="6"/>
      <c r="AN24" s="6"/>
      <c r="AO24" s="6" t="s">
        <v>348</v>
      </c>
      <c r="AP24" s="6" t="s">
        <v>349</v>
      </c>
      <c r="AQ24" s="6" t="s">
        <v>350</v>
      </c>
      <c r="AR24" s="6" t="s">
        <v>351</v>
      </c>
      <c r="AS24" s="20" t="s">
        <v>352</v>
      </c>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row>
    <row r="25" spans="1:185" ht="18" customHeight="1">
      <c r="B25" s="79"/>
      <c r="C25" s="71"/>
      <c r="D25" s="71"/>
      <c r="E25" s="71"/>
      <c r="F25" s="39"/>
      <c r="G25" s="71"/>
      <c r="H25" s="71"/>
      <c r="I25" s="71"/>
      <c r="J25" s="71"/>
      <c r="K25" s="71"/>
      <c r="L25" s="71"/>
      <c r="M25" s="71"/>
      <c r="N25" s="71"/>
      <c r="O25" s="71"/>
      <c r="P25" s="71"/>
      <c r="Q25" s="71"/>
      <c r="R25" s="71"/>
      <c r="S25" s="71"/>
      <c r="T25" s="71"/>
      <c r="U25" s="71"/>
      <c r="V25" s="71"/>
      <c r="W25" s="71"/>
      <c r="X25" s="71"/>
      <c r="Y25" s="71"/>
      <c r="Z25" s="71"/>
      <c r="AA25" s="71"/>
      <c r="AB25" s="71"/>
      <c r="AC25" s="71"/>
      <c r="AD25" s="71"/>
      <c r="AE25" s="71"/>
      <c r="AF25" s="71"/>
      <c r="AG25" s="71"/>
      <c r="AH25" s="71"/>
      <c r="AI25" s="71"/>
      <c r="AJ25" s="71"/>
      <c r="AK25" s="71"/>
      <c r="AO25" s="6"/>
      <c r="AS25" s="6"/>
      <c r="CT25" s="6"/>
    </row>
    <row r="26" spans="1:185" ht="16.25" customHeight="1">
      <c r="B26" s="144" t="s">
        <v>259</v>
      </c>
      <c r="C26" s="71"/>
      <c r="D26" s="71"/>
      <c r="E26" s="71"/>
      <c r="F26" s="39"/>
      <c r="G26" s="71"/>
      <c r="H26" s="71"/>
      <c r="I26" s="71"/>
      <c r="J26" s="71"/>
      <c r="K26" s="71"/>
      <c r="L26" s="71"/>
      <c r="M26" s="71"/>
      <c r="N26" s="71"/>
      <c r="O26" s="71"/>
      <c r="P26" s="71"/>
      <c r="Q26" s="71"/>
      <c r="R26" s="71"/>
      <c r="S26" s="71"/>
      <c r="T26" s="71"/>
      <c r="U26" s="71"/>
      <c r="V26" s="71"/>
      <c r="W26" s="71"/>
      <c r="X26" s="71"/>
      <c r="Y26" s="71"/>
      <c r="Z26" s="71"/>
      <c r="AA26" s="71"/>
      <c r="AB26" s="71"/>
      <c r="AC26" s="71"/>
      <c r="AD26" s="71"/>
      <c r="AE26" s="71"/>
      <c r="AF26" s="71"/>
      <c r="AG26" s="71"/>
      <c r="AH26" s="71"/>
      <c r="AI26" s="71"/>
      <c r="AJ26" s="71"/>
      <c r="AK26" s="71"/>
      <c r="AO26" s="6"/>
      <c r="AS26" s="6"/>
      <c r="CT26" s="6"/>
    </row>
    <row r="27" spans="1:185" ht="16.25" customHeight="1">
      <c r="B27" s="145" t="s">
        <v>260</v>
      </c>
      <c r="C27" s="71"/>
      <c r="D27" s="71"/>
      <c r="E27" s="71"/>
      <c r="F27" s="39"/>
      <c r="G27" s="71"/>
      <c r="H27" s="71"/>
      <c r="I27" s="71"/>
      <c r="J27" s="71"/>
      <c r="K27" s="71"/>
      <c r="L27" s="71"/>
      <c r="M27" s="71"/>
      <c r="N27" s="71"/>
      <c r="O27" s="71"/>
      <c r="P27" s="71"/>
      <c r="Q27" s="71"/>
      <c r="R27" s="71"/>
      <c r="S27" s="71"/>
      <c r="T27" s="71"/>
      <c r="U27" s="71"/>
      <c r="V27" s="71"/>
      <c r="W27" s="71"/>
      <c r="X27" s="71"/>
      <c r="Y27" s="71"/>
      <c r="Z27" s="71"/>
      <c r="AA27" s="71"/>
      <c r="AB27" s="71"/>
      <c r="AC27" s="71"/>
      <c r="AD27" s="71"/>
      <c r="AE27" s="71"/>
      <c r="AF27" s="71"/>
      <c r="AG27" s="71"/>
      <c r="AH27" s="71"/>
      <c r="AI27" s="71"/>
      <c r="AJ27" s="71"/>
      <c r="AK27" s="71"/>
      <c r="AL27" s="73"/>
      <c r="AO27" s="6"/>
      <c r="AS27" s="6"/>
      <c r="CT27" s="6"/>
    </row>
    <row r="28" spans="1:185" ht="15.5" customHeight="1">
      <c r="B28" s="146" t="s">
        <v>261</v>
      </c>
      <c r="C28" s="29"/>
      <c r="D28" s="29"/>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73"/>
      <c r="AO28" s="6"/>
      <c r="AS28" s="6"/>
      <c r="CT28" s="6"/>
    </row>
    <row r="29" spans="1:185" s="128" customFormat="1" ht="16.5" customHeight="1">
      <c r="A29" s="6"/>
      <c r="B29" s="260" t="s">
        <v>262</v>
      </c>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0"/>
      <c r="AL29" s="78"/>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row>
    <row r="30" spans="1:185" s="128" customFormat="1" ht="13">
      <c r="A30" s="6"/>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0"/>
      <c r="AL30" s="78"/>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row>
    <row r="31" spans="1:185" ht="22" customHeight="1">
      <c r="B31" s="260" t="s">
        <v>263</v>
      </c>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O31" s="6"/>
      <c r="AS31" s="6"/>
      <c r="CT31" s="6"/>
    </row>
    <row r="32" spans="1:185" ht="16.25" customHeight="1">
      <c r="B32" s="191" t="s">
        <v>264</v>
      </c>
      <c r="C32" s="191"/>
      <c r="D32" s="191"/>
      <c r="E32" s="191"/>
      <c r="F32" s="191"/>
      <c r="G32" s="191"/>
      <c r="H32" s="191"/>
      <c r="I32" s="191"/>
      <c r="J32" s="191"/>
      <c r="K32" s="191"/>
      <c r="L32" s="191"/>
      <c r="M32" s="191"/>
      <c r="N32" s="191"/>
      <c r="O32" s="191"/>
      <c r="P32" s="191"/>
      <c r="Q32" s="191"/>
      <c r="R32" s="191"/>
      <c r="S32" s="191"/>
      <c r="T32" s="191"/>
      <c r="U32" s="191"/>
      <c r="V32" s="191"/>
      <c r="W32" s="191"/>
      <c r="X32" s="191"/>
      <c r="Y32" s="191"/>
      <c r="Z32" s="191"/>
      <c r="AA32" s="191"/>
      <c r="AB32" s="191"/>
      <c r="AC32" s="191"/>
      <c r="AD32" s="191"/>
      <c r="AE32" s="191"/>
      <c r="AF32" s="191"/>
      <c r="AG32" s="191"/>
      <c r="AH32" s="191"/>
      <c r="AI32" s="191"/>
      <c r="AJ32" s="191"/>
      <c r="AK32" s="191"/>
      <c r="AL32" s="39"/>
      <c r="AO32" s="6"/>
      <c r="AS32" s="6"/>
      <c r="CT32" s="6"/>
    </row>
    <row r="33" spans="1:185" ht="16.25" customHeight="1">
      <c r="B33" s="260" t="s">
        <v>265</v>
      </c>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260"/>
      <c r="AL33" s="39"/>
      <c r="AO33" s="6"/>
      <c r="AS33" s="6"/>
      <c r="CT33" s="6"/>
    </row>
    <row r="34" spans="1:185" ht="23" customHeight="1">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260"/>
      <c r="AL34" s="39"/>
      <c r="AO34" s="6"/>
      <c r="AS34" s="6"/>
      <c r="CT34" s="6"/>
    </row>
    <row r="35" spans="1:185" ht="24" customHeight="1">
      <c r="B35" s="961" t="s">
        <v>266</v>
      </c>
      <c r="C35" s="961"/>
      <c r="D35" s="961"/>
      <c r="E35" s="961"/>
      <c r="F35" s="961"/>
      <c r="G35" s="961"/>
      <c r="H35" s="961"/>
      <c r="I35" s="961"/>
      <c r="J35" s="961"/>
      <c r="K35" s="961"/>
      <c r="L35" s="961"/>
      <c r="M35" s="961"/>
      <c r="N35" s="961"/>
      <c r="O35" s="961"/>
      <c r="P35" s="961"/>
      <c r="Q35" s="961"/>
      <c r="R35" s="961"/>
      <c r="S35" s="961"/>
      <c r="T35" s="961"/>
      <c r="U35" s="961"/>
      <c r="V35" s="961"/>
      <c r="W35" s="961"/>
      <c r="X35" s="961"/>
      <c r="Y35" s="961"/>
      <c r="Z35" s="961"/>
      <c r="AA35" s="961"/>
      <c r="AB35" s="961"/>
      <c r="AC35" s="961"/>
      <c r="AD35" s="961"/>
      <c r="AE35" s="961"/>
      <c r="AF35" s="961"/>
      <c r="AG35" s="961"/>
      <c r="AH35" s="961"/>
      <c r="AI35" s="961"/>
      <c r="AJ35" s="961"/>
      <c r="AK35" s="961"/>
      <c r="AO35" s="6"/>
      <c r="AS35" s="6"/>
      <c r="CT35" s="6"/>
    </row>
    <row r="36" spans="1:185" ht="24" customHeight="1">
      <c r="B36" s="961"/>
      <c r="C36" s="961"/>
      <c r="D36" s="961"/>
      <c r="E36" s="961"/>
      <c r="F36" s="961"/>
      <c r="G36" s="961"/>
      <c r="H36" s="961"/>
      <c r="I36" s="961"/>
      <c r="J36" s="961"/>
      <c r="K36" s="961"/>
      <c r="L36" s="961"/>
      <c r="M36" s="961"/>
      <c r="N36" s="961"/>
      <c r="O36" s="961"/>
      <c r="P36" s="961"/>
      <c r="Q36" s="961"/>
      <c r="R36" s="961"/>
      <c r="S36" s="961"/>
      <c r="T36" s="961"/>
      <c r="U36" s="961"/>
      <c r="V36" s="961"/>
      <c r="W36" s="961"/>
      <c r="X36" s="961"/>
      <c r="Y36" s="961"/>
      <c r="Z36" s="961"/>
      <c r="AA36" s="961"/>
      <c r="AB36" s="961"/>
      <c r="AC36" s="961"/>
      <c r="AD36" s="961"/>
      <c r="AE36" s="961"/>
      <c r="AF36" s="961"/>
      <c r="AG36" s="961"/>
      <c r="AH36" s="961"/>
      <c r="AI36" s="961"/>
      <c r="AJ36" s="961"/>
      <c r="AK36" s="961"/>
      <c r="AO36" s="6"/>
      <c r="AS36" s="6"/>
      <c r="CT36" s="6"/>
    </row>
    <row r="37" spans="1:185" ht="16.25" customHeight="1">
      <c r="A37" s="128"/>
      <c r="B37" s="961"/>
      <c r="C37" s="961"/>
      <c r="D37" s="961"/>
      <c r="E37" s="961"/>
      <c r="F37" s="961"/>
      <c r="G37" s="961"/>
      <c r="H37" s="961"/>
      <c r="I37" s="961"/>
      <c r="J37" s="961"/>
      <c r="K37" s="961"/>
      <c r="L37" s="961"/>
      <c r="M37" s="961"/>
      <c r="N37" s="961"/>
      <c r="O37" s="961"/>
      <c r="P37" s="961"/>
      <c r="Q37" s="961"/>
      <c r="R37" s="961"/>
      <c r="S37" s="961"/>
      <c r="T37" s="961"/>
      <c r="U37" s="961"/>
      <c r="V37" s="961"/>
      <c r="W37" s="961"/>
      <c r="X37" s="961"/>
      <c r="Y37" s="961"/>
      <c r="Z37" s="961"/>
      <c r="AA37" s="961"/>
      <c r="AB37" s="961"/>
      <c r="AC37" s="961"/>
      <c r="AD37" s="961"/>
      <c r="AE37" s="961"/>
      <c r="AF37" s="961"/>
      <c r="AG37" s="961"/>
      <c r="AH37" s="961"/>
      <c r="AI37" s="961"/>
      <c r="AJ37" s="961"/>
      <c r="AK37" s="961"/>
      <c r="AO37" s="6"/>
      <c r="AS37" s="6"/>
      <c r="CT37" s="6"/>
    </row>
    <row r="38" spans="1:185" s="73" customFormat="1" ht="16.25" customHeight="1">
      <c r="A38" s="128"/>
      <c r="B38" s="961"/>
      <c r="C38" s="961"/>
      <c r="D38" s="961"/>
      <c r="E38" s="961"/>
      <c r="F38" s="961"/>
      <c r="G38" s="961"/>
      <c r="H38" s="961"/>
      <c r="I38" s="961"/>
      <c r="J38" s="961"/>
      <c r="K38" s="961"/>
      <c r="L38" s="961"/>
      <c r="M38" s="961"/>
      <c r="N38" s="961"/>
      <c r="O38" s="961"/>
      <c r="P38" s="961"/>
      <c r="Q38" s="961"/>
      <c r="R38" s="961"/>
      <c r="S38" s="961"/>
      <c r="T38" s="961"/>
      <c r="U38" s="961"/>
      <c r="V38" s="961"/>
      <c r="W38" s="961"/>
      <c r="X38" s="961"/>
      <c r="Y38" s="961"/>
      <c r="Z38" s="961"/>
      <c r="AA38" s="961"/>
      <c r="AB38" s="961"/>
      <c r="AC38" s="961"/>
      <c r="AD38" s="961"/>
      <c r="AE38" s="961"/>
      <c r="AF38" s="961"/>
      <c r="AG38" s="961"/>
      <c r="AH38" s="961"/>
      <c r="AI38" s="961"/>
      <c r="AJ38" s="961"/>
      <c r="AK38" s="961"/>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c r="EZ38" s="6"/>
      <c r="FA38" s="6"/>
      <c r="FB38" s="6"/>
      <c r="FC38" s="6"/>
      <c r="FD38" s="6"/>
      <c r="FE38" s="6"/>
      <c r="FF38" s="6"/>
      <c r="FG38" s="6"/>
      <c r="FH38" s="6"/>
      <c r="FI38" s="6"/>
      <c r="FJ38" s="6"/>
      <c r="FK38" s="6"/>
      <c r="FL38" s="6"/>
      <c r="FM38" s="6"/>
      <c r="FN38" s="6"/>
      <c r="FO38" s="6"/>
      <c r="FP38" s="6"/>
      <c r="FQ38" s="6"/>
      <c r="FR38" s="6"/>
      <c r="FS38" s="6"/>
      <c r="FT38" s="6"/>
      <c r="FU38" s="6"/>
      <c r="FV38" s="6"/>
      <c r="FW38" s="6"/>
      <c r="FX38" s="6"/>
      <c r="FY38" s="6"/>
      <c r="FZ38" s="6"/>
      <c r="GA38" s="6"/>
      <c r="GB38" s="6"/>
      <c r="GC38" s="6"/>
    </row>
    <row r="39" spans="1:185" ht="16.25" customHeight="1">
      <c r="B39" s="958" t="s">
        <v>268</v>
      </c>
      <c r="C39" s="958"/>
      <c r="D39" s="958"/>
      <c r="E39" s="958"/>
      <c r="F39" s="958"/>
      <c r="G39" s="878">
        <v>0</v>
      </c>
      <c r="H39" s="878"/>
      <c r="I39" s="878"/>
      <c r="J39" s="878"/>
      <c r="K39" s="878"/>
      <c r="L39" s="878"/>
      <c r="M39" s="878"/>
      <c r="N39" s="878"/>
      <c r="O39" s="878"/>
      <c r="P39" s="878"/>
      <c r="Q39" s="878"/>
      <c r="R39" s="878"/>
      <c r="S39" s="878"/>
      <c r="T39" s="878"/>
      <c r="U39" s="878"/>
      <c r="V39" s="878"/>
      <c r="W39" s="878"/>
      <c r="X39" s="878"/>
      <c r="Y39" s="878"/>
      <c r="Z39" s="878"/>
      <c r="AA39" s="878"/>
      <c r="AB39" s="878"/>
      <c r="AC39" s="878"/>
      <c r="AD39" s="878"/>
      <c r="AE39" s="878"/>
      <c r="AF39" s="878"/>
      <c r="AG39" s="878"/>
      <c r="AH39" s="878"/>
      <c r="AI39" s="878"/>
      <c r="AJ39" s="878"/>
      <c r="AK39" s="878"/>
      <c r="AO39" s="6"/>
      <c r="AS39" s="6"/>
      <c r="CT39" s="6"/>
    </row>
    <row r="40" spans="1:185" ht="16.25" customHeight="1">
      <c r="B40" s="958"/>
      <c r="C40" s="958"/>
      <c r="D40" s="958"/>
      <c r="E40" s="958"/>
      <c r="F40" s="958"/>
      <c r="G40" s="959">
        <v>0</v>
      </c>
      <c r="H40" s="959"/>
      <c r="I40" s="959"/>
      <c r="J40" s="959"/>
      <c r="K40" s="959"/>
      <c r="L40" s="959"/>
      <c r="M40" s="959"/>
      <c r="N40" s="959"/>
      <c r="O40" s="959"/>
      <c r="P40" s="959"/>
      <c r="Q40" s="959"/>
      <c r="R40" s="959"/>
      <c r="S40" s="959"/>
      <c r="T40" s="959"/>
      <c r="U40" s="959"/>
      <c r="V40" s="959"/>
      <c r="W40" s="959"/>
      <c r="X40" s="959"/>
      <c r="Y40" s="959"/>
      <c r="Z40" s="959"/>
      <c r="AA40" s="959"/>
      <c r="AB40" s="959"/>
      <c r="AC40" s="959"/>
      <c r="AD40" s="959"/>
      <c r="AE40" s="959"/>
      <c r="AF40" s="959"/>
      <c r="AG40" s="959"/>
      <c r="AH40" s="959"/>
      <c r="AI40" s="959"/>
      <c r="AJ40" s="959"/>
      <c r="AK40" s="959"/>
      <c r="AO40" s="6"/>
      <c r="AS40" s="6"/>
      <c r="CT40" s="6"/>
    </row>
    <row r="41" spans="1:185" ht="16.25" customHeight="1">
      <c r="B41" s="958"/>
      <c r="C41" s="958"/>
      <c r="D41" s="958"/>
      <c r="E41" s="958"/>
      <c r="F41" s="958"/>
      <c r="G41" s="959"/>
      <c r="H41" s="959"/>
      <c r="I41" s="959"/>
      <c r="J41" s="959"/>
      <c r="K41" s="959"/>
      <c r="L41" s="959"/>
      <c r="M41" s="959"/>
      <c r="N41" s="959"/>
      <c r="O41" s="959"/>
      <c r="P41" s="959"/>
      <c r="Q41" s="959"/>
      <c r="R41" s="959"/>
      <c r="S41" s="959"/>
      <c r="T41" s="959"/>
      <c r="U41" s="959"/>
      <c r="V41" s="959"/>
      <c r="W41" s="959"/>
      <c r="X41" s="959"/>
      <c r="Y41" s="959"/>
      <c r="Z41" s="959"/>
      <c r="AA41" s="959"/>
      <c r="AB41" s="959"/>
      <c r="AC41" s="959"/>
      <c r="AD41" s="959"/>
      <c r="AE41" s="959"/>
      <c r="AF41" s="959"/>
      <c r="AG41" s="959"/>
      <c r="AH41" s="959"/>
      <c r="AI41" s="959"/>
      <c r="AJ41" s="959"/>
      <c r="AK41" s="959"/>
      <c r="AN41" s="1" t="s">
        <v>353</v>
      </c>
      <c r="AO41" s="86"/>
      <c r="AP41" s="1"/>
      <c r="AQ41" s="1"/>
      <c r="AR41" s="1"/>
      <c r="AS41" s="89"/>
      <c r="AT41" s="1">
        <v>0</v>
      </c>
      <c r="AU41" s="1">
        <v>0</v>
      </c>
    </row>
    <row r="42" spans="1:185" ht="16.25" customHeight="1" thickBot="1">
      <c r="B42" s="880" t="s">
        <v>271</v>
      </c>
      <c r="C42" s="880"/>
      <c r="D42" s="880"/>
      <c r="E42" s="880"/>
      <c r="F42" s="880"/>
      <c r="G42" s="880"/>
      <c r="H42" s="962" t="s">
        <v>354</v>
      </c>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N42" s="1" t="s">
        <v>353</v>
      </c>
      <c r="AO42" s="86"/>
      <c r="AP42" s="1"/>
      <c r="AQ42" s="1"/>
      <c r="AR42" s="1"/>
      <c r="AS42" s="89"/>
      <c r="AT42" s="1">
        <v>0</v>
      </c>
      <c r="AU42" s="1">
        <v>0</v>
      </c>
    </row>
    <row r="43" spans="1:185" ht="16.25" customHeight="1">
      <c r="B43" s="895" t="s">
        <v>272</v>
      </c>
      <c r="C43" s="896"/>
      <c r="D43" s="896"/>
      <c r="E43" s="896"/>
      <c r="F43" s="899" t="s">
        <v>355</v>
      </c>
      <c r="G43" s="901" t="s">
        <v>273</v>
      </c>
      <c r="H43" s="901"/>
      <c r="I43" s="901"/>
      <c r="J43" s="901"/>
      <c r="K43" s="902" t="s">
        <v>356</v>
      </c>
      <c r="L43" s="902"/>
      <c r="M43" s="902"/>
      <c r="N43" s="902"/>
      <c r="O43" s="902"/>
      <c r="P43" s="851" t="s">
        <v>274</v>
      </c>
      <c r="Q43" s="852"/>
      <c r="R43" s="852"/>
      <c r="S43" s="852"/>
      <c r="T43" s="852"/>
      <c r="U43" s="853"/>
      <c r="V43" s="857" t="s">
        <v>357</v>
      </c>
      <c r="W43" s="858"/>
      <c r="X43" s="858"/>
      <c r="Y43" s="858"/>
      <c r="Z43" s="858"/>
      <c r="AA43" s="858"/>
      <c r="AB43" s="858"/>
      <c r="AC43" s="859"/>
      <c r="AD43" s="863" t="s">
        <v>358</v>
      </c>
      <c r="AE43" s="864"/>
      <c r="AF43" s="864"/>
      <c r="AG43" s="864"/>
      <c r="AH43" s="864"/>
      <c r="AI43" s="864"/>
      <c r="AJ43" s="864"/>
      <c r="AK43" s="865"/>
      <c r="AN43" s="1" t="s">
        <v>353</v>
      </c>
      <c r="AO43" s="86"/>
      <c r="AP43" s="1"/>
      <c r="AQ43" s="1"/>
      <c r="AR43" s="1"/>
      <c r="AS43" s="89"/>
      <c r="AT43" s="1">
        <v>0</v>
      </c>
      <c r="AU43" s="1">
        <v>0</v>
      </c>
    </row>
    <row r="44" spans="1:185" ht="16.25" customHeight="1">
      <c r="B44" s="897"/>
      <c r="C44" s="898"/>
      <c r="D44" s="898"/>
      <c r="E44" s="898"/>
      <c r="F44" s="900"/>
      <c r="G44" s="843"/>
      <c r="H44" s="843"/>
      <c r="I44" s="843"/>
      <c r="J44" s="843"/>
      <c r="K44" s="903"/>
      <c r="L44" s="903"/>
      <c r="M44" s="903"/>
      <c r="N44" s="903"/>
      <c r="O44" s="903"/>
      <c r="P44" s="854"/>
      <c r="Q44" s="855"/>
      <c r="R44" s="855"/>
      <c r="S44" s="855"/>
      <c r="T44" s="855"/>
      <c r="U44" s="856"/>
      <c r="V44" s="860"/>
      <c r="W44" s="861"/>
      <c r="X44" s="861"/>
      <c r="Y44" s="861"/>
      <c r="Z44" s="861"/>
      <c r="AA44" s="861"/>
      <c r="AB44" s="861"/>
      <c r="AC44" s="862"/>
      <c r="AD44" s="866"/>
      <c r="AE44" s="867"/>
      <c r="AF44" s="867"/>
      <c r="AG44" s="867"/>
      <c r="AH44" s="867"/>
      <c r="AI44" s="867"/>
      <c r="AJ44" s="867"/>
      <c r="AK44" s="868"/>
      <c r="AL44" s="39"/>
      <c r="AM44" s="39"/>
      <c r="AN44" s="1" t="s">
        <v>353</v>
      </c>
      <c r="AO44" s="86"/>
      <c r="AP44" s="1"/>
      <c r="AQ44" s="1"/>
      <c r="AR44" s="1"/>
      <c r="AS44" s="89"/>
      <c r="AT44" s="1">
        <v>0</v>
      </c>
      <c r="AU44" s="1">
        <v>0</v>
      </c>
      <c r="AW44" s="68"/>
      <c r="AX44" s="68"/>
      <c r="AY44" s="68"/>
      <c r="AZ44" s="68"/>
      <c r="BA44" s="68"/>
      <c r="BB44" s="68"/>
      <c r="BC44" s="68"/>
      <c r="BD44" s="68"/>
      <c r="BE44" s="68"/>
      <c r="BF44" s="68"/>
      <c r="BG44" s="68"/>
      <c r="BH44" s="68"/>
      <c r="BI44" s="68"/>
      <c r="BJ44" s="68"/>
      <c r="BK44" s="68"/>
      <c r="BL44" s="68"/>
      <c r="BM44" s="68"/>
      <c r="BN44" s="68"/>
      <c r="BO44" s="68"/>
      <c r="BP44" s="68"/>
      <c r="BQ44" s="68"/>
      <c r="BR44" s="68"/>
      <c r="BS44" s="68"/>
      <c r="BT44" s="68"/>
      <c r="BU44" s="68"/>
      <c r="BV44" s="68"/>
      <c r="BW44" s="68"/>
      <c r="BX44" s="68"/>
      <c r="BY44" s="68"/>
      <c r="BZ44" s="68"/>
      <c r="CA44" s="68"/>
      <c r="CB44" s="68"/>
      <c r="CC44" s="68"/>
      <c r="CD44" s="68"/>
      <c r="CE44" s="68"/>
      <c r="CF44" s="68"/>
      <c r="CG44" s="68"/>
      <c r="CH44" s="68"/>
      <c r="CI44" s="68"/>
      <c r="CJ44" s="68"/>
      <c r="CK44" s="68"/>
      <c r="CL44" s="68"/>
      <c r="CM44" s="68"/>
      <c r="CN44" s="68"/>
      <c r="CO44" s="68"/>
      <c r="CP44" s="68"/>
      <c r="CQ44" s="68"/>
      <c r="CR44" s="68"/>
      <c r="CS44" s="68"/>
      <c r="CT44" s="114"/>
      <c r="CU44" s="68"/>
      <c r="CV44" s="68"/>
      <c r="CW44" s="68"/>
      <c r="CX44" s="68"/>
      <c r="CY44" s="68"/>
      <c r="CZ44" s="68"/>
      <c r="DA44" s="68"/>
      <c r="DB44" s="68"/>
      <c r="DC44" s="68"/>
      <c r="DD44" s="68"/>
      <c r="DE44" s="68"/>
      <c r="DF44" s="68"/>
      <c r="DG44" s="68"/>
      <c r="DH44" s="68"/>
      <c r="DI44" s="68"/>
      <c r="DJ44" s="68"/>
      <c r="DK44" s="68"/>
      <c r="DL44" s="68"/>
      <c r="DM44" s="68"/>
      <c r="DN44" s="68"/>
      <c r="DO44" s="68"/>
      <c r="DP44" s="68"/>
      <c r="DQ44" s="68"/>
      <c r="DR44" s="68"/>
      <c r="DS44" s="68"/>
      <c r="DT44" s="68"/>
      <c r="DU44" s="68"/>
      <c r="DV44" s="68"/>
      <c r="DW44" s="68"/>
      <c r="DX44" s="68"/>
      <c r="DY44" s="68"/>
      <c r="DZ44" s="68"/>
      <c r="EA44" s="68"/>
      <c r="EB44" s="68"/>
      <c r="EC44" s="68"/>
      <c r="ED44" s="68"/>
      <c r="EE44" s="68"/>
      <c r="EF44" s="68"/>
      <c r="EG44" s="68"/>
      <c r="EH44" s="68"/>
      <c r="EI44" s="68"/>
      <c r="EJ44" s="68"/>
      <c r="EK44" s="68"/>
      <c r="EL44" s="68"/>
      <c r="EM44" s="68"/>
      <c r="EN44" s="68"/>
      <c r="EO44" s="68"/>
      <c r="EP44" s="68"/>
      <c r="EQ44" s="68"/>
      <c r="ER44" s="68"/>
    </row>
    <row r="45" spans="1:185" ht="16.25" customHeight="1">
      <c r="B45" s="879" t="s">
        <v>275</v>
      </c>
      <c r="C45" s="843"/>
      <c r="D45" s="843"/>
      <c r="E45" s="843"/>
      <c r="F45" s="843"/>
      <c r="G45" s="843" t="s">
        <v>276</v>
      </c>
      <c r="H45" s="843"/>
      <c r="I45" s="843"/>
      <c r="J45" s="843"/>
      <c r="K45" s="843"/>
      <c r="L45" s="843"/>
      <c r="M45" s="843"/>
      <c r="N45" s="843"/>
      <c r="O45" s="843"/>
      <c r="P45" s="843" t="s">
        <v>277</v>
      </c>
      <c r="Q45" s="843"/>
      <c r="R45" s="843"/>
      <c r="S45" s="843"/>
      <c r="T45" s="843"/>
      <c r="U45" s="843"/>
      <c r="V45" s="843" t="s">
        <v>278</v>
      </c>
      <c r="W45" s="843"/>
      <c r="X45" s="843"/>
      <c r="Y45" s="843"/>
      <c r="Z45" s="843" t="s">
        <v>279</v>
      </c>
      <c r="AA45" s="843"/>
      <c r="AB45" s="843"/>
      <c r="AC45" s="843"/>
      <c r="AD45" s="843" t="s">
        <v>280</v>
      </c>
      <c r="AE45" s="843"/>
      <c r="AF45" s="843"/>
      <c r="AG45" s="882"/>
      <c r="AH45" s="844" t="s">
        <v>281</v>
      </c>
      <c r="AI45" s="845"/>
      <c r="AJ45" s="845"/>
      <c r="AK45" s="846"/>
      <c r="AL45" s="39"/>
      <c r="AM45" s="39"/>
      <c r="AN45" s="1" t="s">
        <v>353</v>
      </c>
      <c r="AO45" s="86"/>
      <c r="AP45" s="1"/>
      <c r="AQ45" s="1"/>
      <c r="AR45" s="1"/>
      <c r="AS45" s="89"/>
      <c r="AT45" s="1">
        <v>0</v>
      </c>
      <c r="AU45" s="1">
        <v>0</v>
      </c>
      <c r="AW45" s="68"/>
      <c r="AX45" s="68"/>
      <c r="AY45" s="68"/>
      <c r="AZ45" s="68"/>
      <c r="BA45" s="68"/>
      <c r="BB45" s="68"/>
      <c r="BC45" s="68"/>
      <c r="BD45" s="68"/>
      <c r="BE45" s="68"/>
      <c r="BF45" s="68"/>
      <c r="BG45" s="68"/>
      <c r="BH45" s="68"/>
      <c r="BI45" s="68"/>
      <c r="BJ45" s="68"/>
      <c r="BK45" s="68"/>
      <c r="BL45" s="68"/>
      <c r="BM45" s="68"/>
      <c r="BN45" s="68"/>
      <c r="BO45" s="68"/>
      <c r="BP45" s="68"/>
      <c r="BQ45" s="68"/>
      <c r="BR45" s="68"/>
      <c r="BS45" s="68"/>
      <c r="BT45" s="68"/>
      <c r="BU45" s="68"/>
      <c r="BV45" s="68"/>
      <c r="BW45" s="68"/>
      <c r="BX45" s="68"/>
      <c r="BY45" s="68"/>
      <c r="BZ45" s="68"/>
      <c r="CA45" s="68"/>
      <c r="CB45" s="68"/>
      <c r="CC45" s="68"/>
      <c r="CD45" s="68"/>
      <c r="CE45" s="68"/>
      <c r="CF45" s="68"/>
      <c r="CG45" s="68"/>
      <c r="CH45" s="68"/>
      <c r="CI45" s="68"/>
      <c r="CJ45" s="68"/>
      <c r="CK45" s="68"/>
      <c r="CL45" s="68"/>
      <c r="CM45" s="68"/>
      <c r="CN45" s="68"/>
      <c r="CO45" s="68"/>
      <c r="CP45" s="68"/>
      <c r="CQ45" s="68"/>
      <c r="CR45" s="68"/>
      <c r="CS45" s="68"/>
      <c r="CT45" s="114"/>
      <c r="CU45" s="68"/>
      <c r="CV45" s="68"/>
      <c r="CW45" s="68"/>
      <c r="CX45" s="68"/>
      <c r="CY45" s="68"/>
      <c r="CZ45" s="68"/>
      <c r="DA45" s="68"/>
      <c r="DB45" s="68"/>
      <c r="DC45" s="68"/>
      <c r="DD45" s="68"/>
      <c r="DE45" s="68"/>
      <c r="DF45" s="68"/>
      <c r="DG45" s="68"/>
      <c r="DH45" s="68"/>
      <c r="DI45" s="68"/>
      <c r="DJ45" s="68"/>
      <c r="DK45" s="68"/>
      <c r="DL45" s="68"/>
      <c r="DM45" s="68"/>
      <c r="DN45" s="68"/>
      <c r="DO45" s="68"/>
      <c r="DP45" s="68"/>
      <c r="DQ45" s="68"/>
      <c r="DR45" s="68"/>
      <c r="DS45" s="68"/>
      <c r="DT45" s="68"/>
      <c r="DU45" s="68"/>
      <c r="DV45" s="68"/>
      <c r="DW45" s="68"/>
      <c r="DX45" s="68"/>
      <c r="DY45" s="68"/>
      <c r="DZ45" s="68"/>
      <c r="EA45" s="68"/>
      <c r="EB45" s="68"/>
      <c r="EC45" s="68"/>
      <c r="ED45" s="68"/>
      <c r="EE45" s="68"/>
      <c r="EF45" s="68"/>
      <c r="EG45" s="68"/>
      <c r="EH45" s="68"/>
      <c r="EI45" s="68"/>
      <c r="EJ45" s="68"/>
      <c r="EK45" s="68"/>
      <c r="EL45" s="68"/>
      <c r="EM45" s="68"/>
      <c r="EN45" s="68"/>
      <c r="EO45" s="68"/>
      <c r="EP45" s="68"/>
      <c r="EQ45" s="68"/>
      <c r="ER45" s="68"/>
    </row>
    <row r="46" spans="1:185" ht="16.25" customHeight="1">
      <c r="A46" s="73"/>
      <c r="B46" s="879"/>
      <c r="C46" s="843"/>
      <c r="D46" s="843"/>
      <c r="E46" s="843"/>
      <c r="F46" s="843"/>
      <c r="G46" s="843"/>
      <c r="H46" s="843"/>
      <c r="I46" s="843"/>
      <c r="J46" s="843"/>
      <c r="K46" s="843"/>
      <c r="L46" s="843"/>
      <c r="M46" s="843"/>
      <c r="N46" s="843"/>
      <c r="O46" s="843"/>
      <c r="P46" s="843"/>
      <c r="Q46" s="843"/>
      <c r="R46" s="843"/>
      <c r="S46" s="843"/>
      <c r="T46" s="843"/>
      <c r="U46" s="843"/>
      <c r="V46" s="843"/>
      <c r="W46" s="843"/>
      <c r="X46" s="843"/>
      <c r="Y46" s="843"/>
      <c r="Z46" s="843"/>
      <c r="AA46" s="843"/>
      <c r="AB46" s="843"/>
      <c r="AC46" s="843"/>
      <c r="AD46" s="843"/>
      <c r="AE46" s="843"/>
      <c r="AF46" s="843"/>
      <c r="AG46" s="882"/>
      <c r="AH46" s="847"/>
      <c r="AI46" s="848"/>
      <c r="AJ46" s="848"/>
      <c r="AK46" s="849"/>
      <c r="AL46" s="39"/>
      <c r="AM46" s="39"/>
      <c r="AN46" s="1" t="s">
        <v>353</v>
      </c>
      <c r="AO46" s="86"/>
      <c r="AP46" s="1"/>
      <c r="AQ46" s="1"/>
      <c r="AR46" s="1"/>
      <c r="AS46" s="89"/>
      <c r="AT46" s="1">
        <v>0</v>
      </c>
      <c r="AU46" s="1">
        <v>0</v>
      </c>
      <c r="AW46" s="68"/>
      <c r="AX46" s="68"/>
      <c r="AY46" s="68"/>
      <c r="AZ46" s="68"/>
      <c r="BA46" s="68"/>
      <c r="BB46" s="68"/>
      <c r="BC46" s="68"/>
      <c r="BD46" s="68"/>
      <c r="BE46" s="68"/>
      <c r="BF46" s="68"/>
      <c r="BG46" s="68"/>
      <c r="BH46" s="68"/>
      <c r="BI46" s="68"/>
      <c r="BJ46" s="68"/>
      <c r="BK46" s="68"/>
      <c r="BL46" s="68"/>
      <c r="BM46" s="68"/>
      <c r="BN46" s="68"/>
      <c r="BO46" s="68"/>
      <c r="BP46" s="68"/>
      <c r="BQ46" s="68"/>
      <c r="BR46" s="68"/>
      <c r="BS46" s="68"/>
      <c r="BT46" s="68"/>
      <c r="BU46" s="68"/>
      <c r="BV46" s="68"/>
      <c r="BW46" s="68"/>
      <c r="BX46" s="68"/>
      <c r="BY46" s="68"/>
      <c r="BZ46" s="68"/>
      <c r="CA46" s="68"/>
      <c r="CB46" s="68"/>
      <c r="CC46" s="68"/>
      <c r="CD46" s="68"/>
      <c r="CE46" s="68"/>
      <c r="CF46" s="68"/>
      <c r="CG46" s="68"/>
      <c r="CH46" s="68"/>
      <c r="CI46" s="68"/>
      <c r="CJ46" s="68"/>
      <c r="CK46" s="68"/>
      <c r="CL46" s="68"/>
      <c r="CM46" s="68"/>
      <c r="CN46" s="68"/>
      <c r="CO46" s="68"/>
      <c r="CP46" s="68"/>
      <c r="CQ46" s="68"/>
      <c r="CR46" s="68"/>
      <c r="CS46" s="68"/>
      <c r="CT46" s="114"/>
      <c r="CU46" s="68"/>
      <c r="CV46" s="68"/>
      <c r="CW46" s="68"/>
      <c r="CX46" s="68"/>
      <c r="CY46" s="68"/>
      <c r="CZ46" s="68"/>
      <c r="DA46" s="68"/>
      <c r="DB46" s="68"/>
      <c r="DC46" s="68"/>
      <c r="DD46" s="68"/>
      <c r="DE46" s="68"/>
      <c r="DF46" s="68"/>
      <c r="DG46" s="68"/>
      <c r="DH46" s="68"/>
      <c r="DI46" s="68"/>
      <c r="DJ46" s="68"/>
      <c r="DK46" s="68"/>
      <c r="DL46" s="68"/>
      <c r="DM46" s="68"/>
      <c r="DN46" s="68"/>
      <c r="DO46" s="68"/>
      <c r="DP46" s="68"/>
      <c r="DQ46" s="68"/>
      <c r="DR46" s="68"/>
      <c r="DS46" s="68"/>
      <c r="DT46" s="68"/>
      <c r="DU46" s="68"/>
      <c r="DV46" s="68"/>
      <c r="DW46" s="68"/>
      <c r="DX46" s="68"/>
      <c r="DY46" s="68"/>
      <c r="DZ46" s="68"/>
      <c r="EA46" s="68"/>
      <c r="EB46" s="68"/>
      <c r="EC46" s="68"/>
      <c r="ED46" s="68"/>
      <c r="EE46" s="68"/>
      <c r="EF46" s="68"/>
      <c r="EG46" s="68"/>
      <c r="EH46" s="68"/>
      <c r="EI46" s="68"/>
      <c r="EJ46" s="68"/>
      <c r="EK46" s="68"/>
      <c r="EL46" s="68"/>
      <c r="EM46" s="68"/>
      <c r="EN46" s="68"/>
      <c r="EO46" s="68"/>
      <c r="EP46" s="68"/>
      <c r="EQ46" s="68"/>
      <c r="ER46" s="68"/>
    </row>
    <row r="47" spans="1:185" ht="16.25" customHeight="1">
      <c r="B47" s="890" t="s">
        <v>340</v>
      </c>
      <c r="C47" s="891"/>
      <c r="D47" s="891"/>
      <c r="E47" s="891"/>
      <c r="F47" s="891"/>
      <c r="G47" s="850" t="s">
        <v>300</v>
      </c>
      <c r="H47" s="850"/>
      <c r="I47" s="850"/>
      <c r="J47" s="850"/>
      <c r="K47" s="850"/>
      <c r="L47" s="850"/>
      <c r="M47" s="850"/>
      <c r="N47" s="850"/>
      <c r="O47" s="850"/>
      <c r="P47" s="889" t="s">
        <v>341</v>
      </c>
      <c r="Q47" s="889"/>
      <c r="R47" s="889"/>
      <c r="S47" s="889"/>
      <c r="T47" s="889"/>
      <c r="U47" s="889"/>
      <c r="V47" s="889">
        <v>0</v>
      </c>
      <c r="W47" s="889"/>
      <c r="X47" s="889"/>
      <c r="Y47" s="889"/>
      <c r="Z47" s="889">
        <v>0</v>
      </c>
      <c r="AA47" s="889"/>
      <c r="AB47" s="889"/>
      <c r="AC47" s="889"/>
      <c r="AD47" s="893" t="s">
        <v>359</v>
      </c>
      <c r="AE47" s="893"/>
      <c r="AF47" s="893"/>
      <c r="AG47" s="893"/>
      <c r="AH47" s="941" t="s">
        <v>360</v>
      </c>
      <c r="AI47" s="941"/>
      <c r="AJ47" s="941"/>
      <c r="AK47" s="465"/>
      <c r="AL47" s="39"/>
      <c r="AM47" s="39"/>
      <c r="AN47" s="1" t="s">
        <v>353</v>
      </c>
      <c r="AO47" s="86"/>
      <c r="AP47" s="1"/>
      <c r="AQ47" s="1"/>
      <c r="AR47" s="1"/>
      <c r="AS47" s="89"/>
      <c r="AT47" s="1">
        <v>0</v>
      </c>
      <c r="AU47" s="1">
        <v>0</v>
      </c>
      <c r="AW47" s="68"/>
      <c r="AX47" s="68"/>
      <c r="AY47" s="68"/>
      <c r="AZ47" s="68"/>
      <c r="BA47" s="68"/>
      <c r="BB47" s="68"/>
      <c r="BC47" s="68"/>
      <c r="BD47" s="68"/>
      <c r="BE47" s="68"/>
      <c r="BF47" s="68"/>
      <c r="BG47" s="68"/>
      <c r="BH47" s="68"/>
      <c r="BI47" s="68"/>
      <c r="BJ47" s="68"/>
      <c r="BK47" s="68"/>
      <c r="BL47" s="68"/>
      <c r="BM47" s="68"/>
      <c r="BN47" s="68"/>
      <c r="BO47" s="68"/>
      <c r="BP47" s="68"/>
      <c r="BQ47" s="68"/>
      <c r="BR47" s="68"/>
      <c r="BS47" s="68"/>
      <c r="BT47" s="68"/>
      <c r="BU47" s="68"/>
      <c r="BV47" s="68"/>
      <c r="BW47" s="68"/>
      <c r="BX47" s="68"/>
      <c r="BY47" s="68"/>
      <c r="BZ47" s="68"/>
      <c r="CA47" s="68"/>
      <c r="CB47" s="68"/>
      <c r="CC47" s="68"/>
      <c r="CD47" s="68"/>
      <c r="CE47" s="68"/>
      <c r="CF47" s="68"/>
      <c r="CG47" s="68"/>
      <c r="CH47" s="68"/>
      <c r="CI47" s="68"/>
      <c r="CJ47" s="68"/>
      <c r="CK47" s="68"/>
      <c r="CL47" s="68"/>
      <c r="CM47" s="68"/>
      <c r="CN47" s="68"/>
      <c r="CO47" s="68"/>
      <c r="CP47" s="68"/>
      <c r="CQ47" s="68"/>
      <c r="CR47" s="68"/>
      <c r="CS47" s="68"/>
      <c r="CT47" s="114"/>
      <c r="CU47" s="68"/>
      <c r="CV47" s="68"/>
      <c r="CW47" s="68"/>
      <c r="CX47" s="68"/>
      <c r="CY47" s="68"/>
      <c r="CZ47" s="68"/>
      <c r="DA47" s="68"/>
      <c r="DB47" s="68"/>
      <c r="DC47" s="68"/>
      <c r="DD47" s="68"/>
      <c r="DE47" s="68"/>
      <c r="DF47" s="68"/>
      <c r="DG47" s="68"/>
      <c r="DH47" s="68"/>
      <c r="DI47" s="68"/>
      <c r="DJ47" s="68"/>
      <c r="DK47" s="68"/>
      <c r="DL47" s="68"/>
      <c r="DM47" s="68"/>
      <c r="DN47" s="68"/>
      <c r="DO47" s="68"/>
      <c r="DP47" s="68"/>
      <c r="DQ47" s="68"/>
      <c r="DR47" s="68"/>
      <c r="DS47" s="68"/>
      <c r="DT47" s="68"/>
      <c r="DU47" s="68"/>
      <c r="DV47" s="68"/>
      <c r="DW47" s="68"/>
      <c r="DX47" s="68"/>
      <c r="DY47" s="68"/>
      <c r="DZ47" s="68"/>
      <c r="EA47" s="68"/>
      <c r="EB47" s="68"/>
      <c r="EC47" s="68"/>
      <c r="ED47" s="68"/>
      <c r="EE47" s="68"/>
      <c r="EF47" s="68"/>
      <c r="EG47" s="68"/>
      <c r="EH47" s="68"/>
      <c r="EI47" s="68"/>
      <c r="EJ47" s="68"/>
      <c r="EK47" s="68"/>
      <c r="EL47" s="68"/>
      <c r="EM47" s="68"/>
      <c r="EN47" s="68"/>
      <c r="EO47" s="68"/>
      <c r="EP47" s="68"/>
      <c r="EQ47" s="68"/>
      <c r="ER47" s="68"/>
    </row>
    <row r="48" spans="1:185" ht="18" customHeight="1">
      <c r="B48" s="890"/>
      <c r="C48" s="891"/>
      <c r="D48" s="891"/>
      <c r="E48" s="891"/>
      <c r="F48" s="891"/>
      <c r="G48" s="850"/>
      <c r="H48" s="850"/>
      <c r="I48" s="850"/>
      <c r="J48" s="850"/>
      <c r="K48" s="850"/>
      <c r="L48" s="850"/>
      <c r="M48" s="850"/>
      <c r="N48" s="850"/>
      <c r="O48" s="850"/>
      <c r="P48" s="889"/>
      <c r="Q48" s="889"/>
      <c r="R48" s="889"/>
      <c r="S48" s="889"/>
      <c r="T48" s="889"/>
      <c r="U48" s="889"/>
      <c r="V48" s="889"/>
      <c r="W48" s="889"/>
      <c r="X48" s="889"/>
      <c r="Y48" s="889"/>
      <c r="Z48" s="889"/>
      <c r="AA48" s="889"/>
      <c r="AB48" s="889"/>
      <c r="AC48" s="889"/>
      <c r="AD48" s="893"/>
      <c r="AE48" s="893"/>
      <c r="AF48" s="893"/>
      <c r="AG48" s="893"/>
      <c r="AH48" s="448"/>
      <c r="AI48" s="448"/>
      <c r="AJ48" s="448"/>
      <c r="AK48" s="449"/>
      <c r="AN48" s="1"/>
      <c r="AO48" s="86"/>
      <c r="AP48" s="1"/>
      <c r="AQ48" s="1"/>
      <c r="AR48" s="1"/>
      <c r="AS48" s="89"/>
      <c r="AT48" s="1"/>
      <c r="AU48" s="1"/>
      <c r="AW48" s="68"/>
      <c r="AX48" s="68"/>
      <c r="AY48" s="68"/>
      <c r="AZ48" s="68"/>
      <c r="BA48" s="68"/>
      <c r="BB48" s="68"/>
      <c r="BC48" s="68"/>
      <c r="BD48" s="68"/>
      <c r="BE48" s="68"/>
      <c r="BF48" s="68"/>
      <c r="BG48" s="68"/>
      <c r="BH48" s="68"/>
      <c r="BI48" s="68"/>
      <c r="BJ48" s="68"/>
      <c r="BK48" s="68"/>
      <c r="BL48" s="68"/>
      <c r="BM48" s="68"/>
      <c r="BN48" s="68"/>
      <c r="BO48" s="68"/>
      <c r="BP48" s="68"/>
      <c r="BQ48" s="68"/>
      <c r="BR48" s="68"/>
      <c r="BS48" s="68"/>
      <c r="BT48" s="68"/>
      <c r="BU48" s="68"/>
      <c r="BV48" s="68"/>
      <c r="BW48" s="68"/>
      <c r="BX48" s="68"/>
      <c r="BY48" s="68"/>
      <c r="BZ48" s="68"/>
      <c r="CA48" s="68"/>
      <c r="CB48" s="68"/>
      <c r="CC48" s="68"/>
      <c r="CD48" s="68"/>
      <c r="CE48" s="68"/>
      <c r="CF48" s="68"/>
      <c r="CG48" s="68"/>
      <c r="CH48" s="68"/>
      <c r="CI48" s="68"/>
      <c r="CJ48" s="68"/>
      <c r="CK48" s="68"/>
      <c r="CL48" s="68"/>
      <c r="CM48" s="68"/>
      <c r="CN48" s="68"/>
      <c r="CO48" s="68"/>
      <c r="CP48" s="68"/>
      <c r="CQ48" s="68"/>
      <c r="CR48" s="68"/>
      <c r="CS48" s="68"/>
      <c r="CT48" s="114"/>
      <c r="CU48" s="68"/>
      <c r="CV48" s="68"/>
      <c r="CW48" s="68"/>
      <c r="CX48" s="68"/>
      <c r="CY48" s="68"/>
      <c r="CZ48" s="68"/>
      <c r="DA48" s="68"/>
      <c r="DB48" s="68"/>
      <c r="DC48" s="68"/>
      <c r="DD48" s="68"/>
      <c r="DE48" s="68"/>
      <c r="DF48" s="68"/>
      <c r="DG48" s="68"/>
      <c r="DH48" s="68"/>
      <c r="DI48" s="68"/>
      <c r="DJ48" s="68"/>
      <c r="DK48" s="68"/>
      <c r="DL48" s="68"/>
      <c r="DM48" s="68"/>
      <c r="DN48" s="68"/>
      <c r="DO48" s="68"/>
      <c r="DP48" s="68"/>
      <c r="DQ48" s="68"/>
      <c r="DR48" s="68"/>
      <c r="DS48" s="68"/>
      <c r="DT48" s="68"/>
      <c r="DU48" s="68"/>
      <c r="DV48" s="68"/>
      <c r="DW48" s="68"/>
      <c r="DX48" s="68"/>
      <c r="DY48" s="68"/>
      <c r="DZ48" s="68"/>
      <c r="EA48" s="68"/>
      <c r="EB48" s="68"/>
      <c r="EC48" s="68"/>
      <c r="ED48" s="68"/>
      <c r="EE48" s="68"/>
      <c r="EF48" s="68"/>
      <c r="EG48" s="68"/>
      <c r="EH48" s="68"/>
      <c r="EI48" s="68"/>
      <c r="EJ48" s="68"/>
      <c r="EK48" s="68"/>
      <c r="EL48" s="68"/>
      <c r="EM48" s="68"/>
      <c r="EN48" s="68"/>
      <c r="EO48" s="68"/>
      <c r="EP48" s="68"/>
      <c r="EQ48" s="68"/>
      <c r="ER48" s="68"/>
    </row>
    <row r="49" spans="1:185" ht="16.25" customHeight="1">
      <c r="B49" s="890"/>
      <c r="C49" s="891"/>
      <c r="D49" s="891"/>
      <c r="E49" s="891"/>
      <c r="F49" s="891"/>
      <c r="G49" s="850"/>
      <c r="H49" s="850"/>
      <c r="I49" s="850"/>
      <c r="J49" s="850"/>
      <c r="K49" s="850"/>
      <c r="L49" s="850"/>
      <c r="M49" s="850"/>
      <c r="N49" s="850"/>
      <c r="O49" s="850"/>
      <c r="P49" s="889"/>
      <c r="Q49" s="889"/>
      <c r="R49" s="889"/>
      <c r="S49" s="889"/>
      <c r="T49" s="889"/>
      <c r="U49" s="889"/>
      <c r="V49" s="889"/>
      <c r="W49" s="889"/>
      <c r="X49" s="889"/>
      <c r="Y49" s="889"/>
      <c r="Z49" s="889"/>
      <c r="AA49" s="889"/>
      <c r="AB49" s="889"/>
      <c r="AC49" s="889"/>
      <c r="AD49" s="893"/>
      <c r="AE49" s="893"/>
      <c r="AF49" s="893"/>
      <c r="AG49" s="893"/>
      <c r="AH49" s="448"/>
      <c r="AI49" s="448"/>
      <c r="AJ49" s="448"/>
      <c r="AK49" s="449"/>
      <c r="AL49" s="39"/>
      <c r="AM49" s="39"/>
      <c r="AN49" s="1"/>
      <c r="AO49" s="86"/>
      <c r="AP49" s="1"/>
      <c r="AQ49" s="1"/>
      <c r="AR49" s="1"/>
      <c r="AS49" s="89"/>
      <c r="AT49" s="1"/>
      <c r="AU49" s="1"/>
    </row>
    <row r="50" spans="1:185" ht="16.25" customHeight="1">
      <c r="B50" s="890"/>
      <c r="C50" s="891"/>
      <c r="D50" s="891"/>
      <c r="E50" s="891"/>
      <c r="F50" s="891"/>
      <c r="G50" s="850"/>
      <c r="H50" s="850"/>
      <c r="I50" s="850"/>
      <c r="J50" s="850"/>
      <c r="K50" s="850"/>
      <c r="L50" s="850"/>
      <c r="M50" s="850"/>
      <c r="N50" s="850"/>
      <c r="O50" s="850"/>
      <c r="P50" s="889"/>
      <c r="Q50" s="889"/>
      <c r="R50" s="889"/>
      <c r="S50" s="889"/>
      <c r="T50" s="889"/>
      <c r="U50" s="889"/>
      <c r="V50" s="889"/>
      <c r="W50" s="889"/>
      <c r="X50" s="889"/>
      <c r="Y50" s="889"/>
      <c r="Z50" s="889"/>
      <c r="AA50" s="889"/>
      <c r="AB50" s="889"/>
      <c r="AC50" s="889"/>
      <c r="AD50" s="893"/>
      <c r="AE50" s="893"/>
      <c r="AF50" s="893"/>
      <c r="AG50" s="893"/>
      <c r="AH50" s="448"/>
      <c r="AI50" s="448"/>
      <c r="AJ50" s="448"/>
      <c r="AK50" s="449"/>
      <c r="AL50" s="39"/>
      <c r="AM50" s="39"/>
      <c r="AN50" s="1"/>
      <c r="AO50" s="86"/>
      <c r="AP50" s="1"/>
      <c r="AQ50" s="1"/>
      <c r="AR50" s="1"/>
      <c r="AS50" s="89"/>
      <c r="AT50" s="1"/>
      <c r="AU50" s="1"/>
    </row>
    <row r="51" spans="1:185" ht="37.5" customHeight="1">
      <c r="B51" s="890"/>
      <c r="C51" s="891"/>
      <c r="D51" s="891"/>
      <c r="E51" s="891"/>
      <c r="F51" s="891"/>
      <c r="G51" s="850"/>
      <c r="H51" s="850"/>
      <c r="I51" s="850"/>
      <c r="J51" s="850"/>
      <c r="K51" s="850"/>
      <c r="L51" s="850"/>
      <c r="M51" s="850"/>
      <c r="N51" s="850"/>
      <c r="O51" s="850"/>
      <c r="P51" s="889"/>
      <c r="Q51" s="889"/>
      <c r="R51" s="889"/>
      <c r="S51" s="889"/>
      <c r="T51" s="889"/>
      <c r="U51" s="889"/>
      <c r="V51" s="889"/>
      <c r="W51" s="889"/>
      <c r="X51" s="889"/>
      <c r="Y51" s="889"/>
      <c r="Z51" s="889"/>
      <c r="AA51" s="889"/>
      <c r="AB51" s="889"/>
      <c r="AC51" s="889"/>
      <c r="AD51" s="893"/>
      <c r="AE51" s="893"/>
      <c r="AF51" s="893"/>
      <c r="AG51" s="893"/>
      <c r="AH51" s="448"/>
      <c r="AI51" s="448"/>
      <c r="AJ51" s="448"/>
      <c r="AK51" s="449"/>
      <c r="AL51" s="39"/>
      <c r="AM51" s="39"/>
      <c r="AN51" s="1"/>
      <c r="AO51" s="86"/>
      <c r="AP51" s="1"/>
      <c r="AQ51" s="1"/>
      <c r="AR51" s="1"/>
      <c r="AS51" s="89"/>
      <c r="AT51" s="1"/>
      <c r="AU51" s="1"/>
      <c r="AW51" s="6" t="s">
        <v>284</v>
      </c>
    </row>
    <row r="52" spans="1:185" ht="24" customHeight="1">
      <c r="B52" s="942" t="s">
        <v>282</v>
      </c>
      <c r="C52" s="943"/>
      <c r="D52" s="943"/>
      <c r="E52" s="943"/>
      <c r="F52" s="944"/>
      <c r="G52" s="946" t="s">
        <v>361</v>
      </c>
      <c r="H52" s="946"/>
      <c r="I52" s="946"/>
      <c r="J52" s="946"/>
      <c r="K52" s="946"/>
      <c r="L52" s="946"/>
      <c r="M52" s="946"/>
      <c r="N52" s="946"/>
      <c r="O52" s="946"/>
      <c r="P52" s="946"/>
      <c r="Q52" s="946"/>
      <c r="R52" s="946"/>
      <c r="S52" s="946"/>
      <c r="T52" s="946"/>
      <c r="U52" s="946"/>
      <c r="V52" s="946"/>
      <c r="W52" s="946"/>
      <c r="X52" s="946"/>
      <c r="Y52" s="946"/>
      <c r="Z52" s="946"/>
      <c r="AA52" s="946"/>
      <c r="AB52" s="946"/>
      <c r="AC52" s="946"/>
      <c r="AD52" s="946"/>
      <c r="AE52" s="946"/>
      <c r="AF52" s="946"/>
      <c r="AG52" s="946"/>
      <c r="AH52" s="946"/>
      <c r="AI52" s="946"/>
      <c r="AJ52" s="946"/>
      <c r="AK52" s="947"/>
      <c r="AN52" s="1"/>
      <c r="AO52" s="86"/>
      <c r="AP52" s="1"/>
      <c r="AQ52" s="1"/>
      <c r="AR52" s="1"/>
      <c r="AS52" s="89"/>
      <c r="AT52" s="1"/>
      <c r="AU52" s="1"/>
      <c r="AW52" s="80">
        <v>32010</v>
      </c>
      <c r="AX52" s="80">
        <v>34010</v>
      </c>
      <c r="AY52" s="80">
        <v>0</v>
      </c>
      <c r="AZ52" s="80">
        <v>0</v>
      </c>
      <c r="BA52" s="80">
        <v>0</v>
      </c>
      <c r="BB52" s="80">
        <v>0</v>
      </c>
      <c r="BC52" s="80">
        <v>0</v>
      </c>
      <c r="BD52" s="80">
        <v>0</v>
      </c>
      <c r="BE52" s="80">
        <v>0</v>
      </c>
      <c r="BF52" s="80">
        <v>0</v>
      </c>
      <c r="BG52" s="80">
        <v>0</v>
      </c>
      <c r="BH52" s="80">
        <v>0</v>
      </c>
      <c r="BI52" s="80">
        <v>0</v>
      </c>
      <c r="BJ52" s="80">
        <v>0</v>
      </c>
      <c r="BK52" s="80">
        <v>0</v>
      </c>
      <c r="BL52" s="80">
        <v>0</v>
      </c>
      <c r="BM52" s="80">
        <v>0</v>
      </c>
      <c r="BN52" s="80">
        <v>0</v>
      </c>
      <c r="BO52" s="80">
        <v>0</v>
      </c>
      <c r="BP52" s="80">
        <v>0</v>
      </c>
      <c r="BQ52" s="80">
        <v>0</v>
      </c>
      <c r="BR52" s="80">
        <v>0</v>
      </c>
      <c r="BS52" s="80">
        <v>0</v>
      </c>
      <c r="BT52" s="80">
        <v>0</v>
      </c>
      <c r="BU52" s="80">
        <v>0</v>
      </c>
      <c r="BV52" s="80">
        <v>0</v>
      </c>
      <c r="BW52" s="80">
        <v>0</v>
      </c>
      <c r="BX52" s="80">
        <v>0</v>
      </c>
      <c r="BY52" s="80">
        <v>0</v>
      </c>
      <c r="BZ52" s="80">
        <v>0</v>
      </c>
      <c r="CA52" s="80">
        <v>0</v>
      </c>
      <c r="CB52" s="80">
        <v>0</v>
      </c>
      <c r="CC52" s="80">
        <v>0</v>
      </c>
      <c r="CD52" s="80">
        <v>0</v>
      </c>
      <c r="CE52" s="80">
        <v>0</v>
      </c>
      <c r="CF52" s="80">
        <v>0</v>
      </c>
      <c r="CG52" s="80">
        <v>0</v>
      </c>
      <c r="CH52" s="80">
        <v>0</v>
      </c>
      <c r="CI52" s="80">
        <v>0</v>
      </c>
      <c r="CJ52" s="80">
        <v>0</v>
      </c>
      <c r="CK52" s="80">
        <v>0</v>
      </c>
      <c r="CL52" s="80">
        <v>0</v>
      </c>
      <c r="CM52" s="80">
        <v>0</v>
      </c>
      <c r="CN52" s="80">
        <v>0</v>
      </c>
      <c r="CO52" s="80">
        <v>0</v>
      </c>
      <c r="CP52" s="80">
        <v>0</v>
      </c>
      <c r="CQ52" s="80">
        <v>0</v>
      </c>
      <c r="CR52" s="80">
        <v>0</v>
      </c>
      <c r="CS52" s="80">
        <v>0</v>
      </c>
      <c r="CT52" s="115">
        <v>0</v>
      </c>
      <c r="CU52" s="80">
        <v>0</v>
      </c>
      <c r="CV52" s="80">
        <v>0</v>
      </c>
      <c r="CW52" s="80">
        <v>0</v>
      </c>
      <c r="CX52" s="80">
        <v>0</v>
      </c>
      <c r="CY52" s="80">
        <v>0</v>
      </c>
      <c r="CZ52" s="80">
        <v>0</v>
      </c>
      <c r="DA52" s="80">
        <v>0</v>
      </c>
      <c r="DB52" s="80">
        <v>0</v>
      </c>
      <c r="DC52" s="80">
        <v>0</v>
      </c>
      <c r="DD52" s="80">
        <v>0</v>
      </c>
      <c r="DE52" s="80">
        <v>0</v>
      </c>
      <c r="DF52" s="80">
        <v>0</v>
      </c>
      <c r="DG52" s="80">
        <v>0</v>
      </c>
      <c r="DH52" s="80">
        <v>0</v>
      </c>
      <c r="DI52" s="80">
        <v>0</v>
      </c>
      <c r="DJ52" s="80">
        <v>0</v>
      </c>
      <c r="DK52" s="80">
        <v>0</v>
      </c>
      <c r="DL52" s="80">
        <v>0</v>
      </c>
      <c r="DM52" s="80">
        <v>0</v>
      </c>
      <c r="DN52" s="80">
        <v>0</v>
      </c>
      <c r="DO52" s="80">
        <v>0</v>
      </c>
      <c r="DP52" s="80">
        <v>0</v>
      </c>
      <c r="DQ52" s="80">
        <v>0</v>
      </c>
      <c r="DR52" s="80">
        <v>0</v>
      </c>
      <c r="DS52" s="80">
        <v>0</v>
      </c>
      <c r="DT52" s="80">
        <v>0</v>
      </c>
      <c r="DU52" s="80">
        <v>0</v>
      </c>
      <c r="DV52" s="80">
        <v>0</v>
      </c>
      <c r="DW52" s="80">
        <v>0</v>
      </c>
      <c r="DX52" s="80">
        <v>0</v>
      </c>
      <c r="DY52" s="80">
        <v>0</v>
      </c>
      <c r="DZ52" s="80">
        <v>0</v>
      </c>
      <c r="EA52" s="80">
        <v>0</v>
      </c>
      <c r="EB52" s="80">
        <v>0</v>
      </c>
      <c r="EC52" s="80">
        <v>0</v>
      </c>
      <c r="ED52" s="80">
        <v>0</v>
      </c>
      <c r="EE52" s="80">
        <v>0</v>
      </c>
      <c r="EF52" s="80">
        <v>0</v>
      </c>
      <c r="EG52" s="80">
        <v>0</v>
      </c>
      <c r="EH52" s="80">
        <v>0</v>
      </c>
      <c r="EI52" s="80">
        <v>0</v>
      </c>
      <c r="EJ52" s="80">
        <v>0</v>
      </c>
      <c r="EK52" s="80">
        <v>0</v>
      </c>
      <c r="EL52" s="80">
        <v>0</v>
      </c>
      <c r="EM52" s="80">
        <v>0</v>
      </c>
      <c r="EN52" s="80">
        <v>0</v>
      </c>
      <c r="EO52" s="80">
        <v>0</v>
      </c>
      <c r="EP52" s="80">
        <v>0</v>
      </c>
      <c r="EQ52" s="80">
        <v>0</v>
      </c>
      <c r="ER52" s="80">
        <v>0</v>
      </c>
      <c r="ES52" s="80">
        <v>0</v>
      </c>
      <c r="ET52" s="80">
        <v>0</v>
      </c>
      <c r="EU52" s="80">
        <v>0</v>
      </c>
      <c r="EV52" s="80">
        <v>0</v>
      </c>
      <c r="EW52" s="80">
        <v>0</v>
      </c>
      <c r="EX52" s="80">
        <v>0</v>
      </c>
      <c r="EY52" s="80">
        <v>0</v>
      </c>
      <c r="EZ52" s="80">
        <v>0</v>
      </c>
      <c r="FA52" s="80">
        <v>0</v>
      </c>
      <c r="FB52" s="80">
        <v>0</v>
      </c>
      <c r="FC52" s="80">
        <v>0</v>
      </c>
      <c r="FD52" s="80">
        <v>0</v>
      </c>
      <c r="FE52" s="80">
        <v>0</v>
      </c>
      <c r="FF52" s="80">
        <v>0</v>
      </c>
      <c r="FG52" s="80">
        <v>0</v>
      </c>
      <c r="FH52" s="80">
        <v>0</v>
      </c>
      <c r="FI52" s="80">
        <v>0</v>
      </c>
      <c r="FJ52" s="80">
        <v>0</v>
      </c>
      <c r="FK52" s="80">
        <v>0</v>
      </c>
      <c r="FL52" s="80">
        <v>0</v>
      </c>
      <c r="FM52" s="80">
        <v>0</v>
      </c>
      <c r="FN52" s="80">
        <v>0</v>
      </c>
      <c r="FO52" s="80">
        <v>0</v>
      </c>
      <c r="FP52" s="80">
        <v>0</v>
      </c>
      <c r="FQ52" s="80">
        <v>0</v>
      </c>
      <c r="FR52" s="80">
        <v>0</v>
      </c>
      <c r="FS52" s="80">
        <v>0</v>
      </c>
      <c r="FT52" s="80">
        <v>0</v>
      </c>
      <c r="FU52" s="80">
        <v>0</v>
      </c>
      <c r="FV52" s="80">
        <v>0</v>
      </c>
      <c r="FW52" s="80">
        <v>0</v>
      </c>
      <c r="FX52" s="80">
        <v>0</v>
      </c>
      <c r="FY52" s="80">
        <v>0</v>
      </c>
      <c r="FZ52" s="80">
        <v>0</v>
      </c>
      <c r="GA52" s="80">
        <v>0</v>
      </c>
      <c r="GB52" s="72"/>
      <c r="GC52" s="72"/>
    </row>
    <row r="53" spans="1:185" ht="14" customHeight="1">
      <c r="B53" s="469"/>
      <c r="C53" s="470"/>
      <c r="D53" s="470"/>
      <c r="E53" s="470"/>
      <c r="F53" s="471"/>
      <c r="G53" s="948"/>
      <c r="H53" s="948"/>
      <c r="I53" s="948"/>
      <c r="J53" s="948"/>
      <c r="K53" s="948"/>
      <c r="L53" s="948"/>
      <c r="M53" s="948"/>
      <c r="N53" s="948"/>
      <c r="O53" s="948"/>
      <c r="P53" s="948"/>
      <c r="Q53" s="948"/>
      <c r="R53" s="948"/>
      <c r="S53" s="948"/>
      <c r="T53" s="948"/>
      <c r="U53" s="948"/>
      <c r="V53" s="948"/>
      <c r="W53" s="948"/>
      <c r="X53" s="948"/>
      <c r="Y53" s="948"/>
      <c r="Z53" s="948"/>
      <c r="AA53" s="948"/>
      <c r="AB53" s="948"/>
      <c r="AC53" s="948"/>
      <c r="AD53" s="948"/>
      <c r="AE53" s="948"/>
      <c r="AF53" s="948"/>
      <c r="AG53" s="948"/>
      <c r="AH53" s="948"/>
      <c r="AI53" s="948"/>
      <c r="AJ53" s="948"/>
      <c r="AK53" s="949"/>
      <c r="AN53" s="1"/>
      <c r="AO53" s="86"/>
      <c r="AP53" s="1"/>
      <c r="AQ53" s="1"/>
      <c r="AR53" s="1"/>
      <c r="AS53" s="89"/>
      <c r="AT53" s="1"/>
      <c r="AU53" s="1"/>
      <c r="AW53" s="72" t="s">
        <v>362</v>
      </c>
      <c r="AX53" s="72" t="s">
        <v>363</v>
      </c>
      <c r="AY53" s="72" t="s">
        <v>353</v>
      </c>
      <c r="AZ53" s="72" t="s">
        <v>353</v>
      </c>
      <c r="BA53" s="72" t="s">
        <v>353</v>
      </c>
      <c r="BB53" s="72" t="s">
        <v>353</v>
      </c>
      <c r="BC53" s="72" t="s">
        <v>353</v>
      </c>
      <c r="BD53" s="72" t="s">
        <v>353</v>
      </c>
      <c r="BE53" s="72" t="s">
        <v>353</v>
      </c>
      <c r="BF53" s="72" t="s">
        <v>353</v>
      </c>
      <c r="BG53" s="72" t="s">
        <v>353</v>
      </c>
      <c r="BH53" s="72" t="s">
        <v>353</v>
      </c>
      <c r="BI53" s="72" t="s">
        <v>353</v>
      </c>
      <c r="BJ53" s="72" t="s">
        <v>353</v>
      </c>
      <c r="BK53" s="72" t="s">
        <v>353</v>
      </c>
      <c r="BL53" s="72" t="s">
        <v>353</v>
      </c>
      <c r="BM53" s="72" t="s">
        <v>353</v>
      </c>
      <c r="BN53" s="72" t="s">
        <v>353</v>
      </c>
      <c r="BO53" s="72" t="s">
        <v>353</v>
      </c>
      <c r="BP53" s="72" t="s">
        <v>353</v>
      </c>
      <c r="BQ53" s="72" t="s">
        <v>353</v>
      </c>
      <c r="BR53" s="72" t="s">
        <v>353</v>
      </c>
      <c r="BS53" s="72" t="s">
        <v>353</v>
      </c>
      <c r="BT53" s="72" t="s">
        <v>353</v>
      </c>
      <c r="BU53" s="72" t="s">
        <v>353</v>
      </c>
      <c r="BV53" s="72" t="s">
        <v>353</v>
      </c>
      <c r="BW53" s="72" t="s">
        <v>353</v>
      </c>
      <c r="BX53" s="72" t="s">
        <v>353</v>
      </c>
      <c r="BY53" s="72" t="s">
        <v>353</v>
      </c>
      <c r="BZ53" s="72" t="s">
        <v>353</v>
      </c>
      <c r="CA53" s="72" t="s">
        <v>353</v>
      </c>
      <c r="CB53" s="72" t="s">
        <v>353</v>
      </c>
      <c r="CC53" s="72" t="s">
        <v>353</v>
      </c>
      <c r="CD53" s="72" t="s">
        <v>353</v>
      </c>
      <c r="CE53" s="72" t="s">
        <v>353</v>
      </c>
      <c r="CF53" s="72" t="s">
        <v>353</v>
      </c>
      <c r="CG53" s="72" t="s">
        <v>353</v>
      </c>
      <c r="CH53" s="72" t="s">
        <v>353</v>
      </c>
      <c r="CI53" s="72" t="s">
        <v>353</v>
      </c>
      <c r="CJ53" s="72" t="s">
        <v>353</v>
      </c>
      <c r="CK53" s="72" t="s">
        <v>353</v>
      </c>
      <c r="CL53" s="72" t="s">
        <v>353</v>
      </c>
      <c r="CM53" s="72" t="s">
        <v>353</v>
      </c>
      <c r="CN53" s="72" t="s">
        <v>353</v>
      </c>
      <c r="CO53" s="72" t="s">
        <v>353</v>
      </c>
      <c r="CP53" s="72" t="s">
        <v>353</v>
      </c>
      <c r="CQ53" s="72" t="s">
        <v>353</v>
      </c>
      <c r="CR53" s="72" t="s">
        <v>353</v>
      </c>
      <c r="CS53" s="72" t="s">
        <v>353</v>
      </c>
      <c r="CT53" s="116">
        <v>0</v>
      </c>
    </row>
    <row r="54" spans="1:185" ht="16.25" customHeight="1">
      <c r="B54" s="469"/>
      <c r="C54" s="470"/>
      <c r="D54" s="470"/>
      <c r="E54" s="470"/>
      <c r="F54" s="471"/>
      <c r="G54" s="948"/>
      <c r="H54" s="948"/>
      <c r="I54" s="948"/>
      <c r="J54" s="948"/>
      <c r="K54" s="948"/>
      <c r="L54" s="948"/>
      <c r="M54" s="948"/>
      <c r="N54" s="948"/>
      <c r="O54" s="948"/>
      <c r="P54" s="948"/>
      <c r="Q54" s="948"/>
      <c r="R54" s="948"/>
      <c r="S54" s="948"/>
      <c r="T54" s="948"/>
      <c r="U54" s="948"/>
      <c r="V54" s="948"/>
      <c r="W54" s="948"/>
      <c r="X54" s="948"/>
      <c r="Y54" s="948"/>
      <c r="Z54" s="948"/>
      <c r="AA54" s="948"/>
      <c r="AB54" s="948"/>
      <c r="AC54" s="948"/>
      <c r="AD54" s="948"/>
      <c r="AE54" s="948"/>
      <c r="AF54" s="948"/>
      <c r="AG54" s="948"/>
      <c r="AH54" s="948"/>
      <c r="AI54" s="948"/>
      <c r="AJ54" s="948"/>
      <c r="AK54" s="949"/>
      <c r="AN54" s="1"/>
      <c r="AO54" s="86"/>
      <c r="AP54" s="1"/>
      <c r="AQ54" s="1"/>
      <c r="AR54" s="1"/>
      <c r="AS54" s="89"/>
      <c r="AT54" s="1"/>
      <c r="AU54" s="1"/>
    </row>
    <row r="55" spans="1:185" s="73" customFormat="1" ht="16.25" customHeight="1" thickBot="1">
      <c r="A55" s="6"/>
      <c r="B55" s="945"/>
      <c r="C55" s="528"/>
      <c r="D55" s="528"/>
      <c r="E55" s="528"/>
      <c r="F55" s="529"/>
      <c r="G55" s="950"/>
      <c r="H55" s="950"/>
      <c r="I55" s="950"/>
      <c r="J55" s="950"/>
      <c r="K55" s="950"/>
      <c r="L55" s="950"/>
      <c r="M55" s="950"/>
      <c r="N55" s="950"/>
      <c r="O55" s="950"/>
      <c r="P55" s="950"/>
      <c r="Q55" s="950"/>
      <c r="R55" s="950"/>
      <c r="S55" s="950"/>
      <c r="T55" s="950"/>
      <c r="U55" s="950"/>
      <c r="V55" s="950"/>
      <c r="W55" s="950"/>
      <c r="X55" s="950"/>
      <c r="Y55" s="950"/>
      <c r="Z55" s="950"/>
      <c r="AA55" s="950"/>
      <c r="AB55" s="950"/>
      <c r="AC55" s="950"/>
      <c r="AD55" s="950"/>
      <c r="AE55" s="950"/>
      <c r="AF55" s="950"/>
      <c r="AG55" s="950"/>
      <c r="AH55" s="950"/>
      <c r="AI55" s="950"/>
      <c r="AJ55" s="950"/>
      <c r="AK55" s="951"/>
      <c r="AN55" s="1"/>
      <c r="AO55" s="86"/>
      <c r="AP55" s="1"/>
      <c r="AQ55" s="1"/>
      <c r="AR55" s="1"/>
      <c r="AS55" s="89"/>
      <c r="AT55" s="1"/>
      <c r="AU55" s="1"/>
      <c r="AV55" s="6"/>
      <c r="CT55" s="117"/>
    </row>
    <row r="56" spans="1:185" ht="16.25" customHeight="1">
      <c r="B56" s="958" t="s">
        <v>283</v>
      </c>
      <c r="C56" s="958"/>
      <c r="D56" s="958"/>
      <c r="E56" s="958"/>
      <c r="F56" s="958"/>
      <c r="G56" s="963">
        <v>0</v>
      </c>
      <c r="H56" s="963"/>
      <c r="I56" s="963"/>
      <c r="J56" s="963"/>
      <c r="K56" s="963"/>
      <c r="L56" s="963"/>
      <c r="M56" s="963"/>
      <c r="N56" s="963"/>
      <c r="O56" s="963"/>
      <c r="P56" s="963"/>
      <c r="Q56" s="963"/>
      <c r="R56" s="963"/>
      <c r="S56" s="963"/>
      <c r="T56" s="963"/>
      <c r="U56" s="963"/>
      <c r="V56" s="963"/>
      <c r="W56" s="963"/>
      <c r="X56" s="963"/>
      <c r="Y56" s="963"/>
      <c r="Z56" s="963"/>
      <c r="AA56" s="963"/>
      <c r="AB56" s="963"/>
      <c r="AC56" s="963"/>
      <c r="AD56" s="963"/>
      <c r="AE56" s="963"/>
      <c r="AF56" s="963"/>
      <c r="AG56" s="963"/>
      <c r="AH56" s="963"/>
      <c r="AI56" s="963"/>
      <c r="AJ56" s="963"/>
      <c r="AK56" s="963"/>
      <c r="AN56" s="1"/>
      <c r="AO56" s="86"/>
      <c r="AP56" s="1"/>
      <c r="AQ56" s="1"/>
      <c r="AR56" s="1"/>
      <c r="AS56" s="89"/>
      <c r="AT56" s="1"/>
      <c r="AU56" s="1"/>
    </row>
    <row r="57" spans="1:185" ht="9" customHeight="1">
      <c r="B57" s="958"/>
      <c r="C57" s="958"/>
      <c r="D57" s="958"/>
      <c r="E57" s="958"/>
      <c r="F57" s="958"/>
      <c r="G57" s="959" t="s">
        <v>364</v>
      </c>
      <c r="H57" s="959"/>
      <c r="I57" s="959"/>
      <c r="J57" s="959"/>
      <c r="K57" s="959"/>
      <c r="L57" s="959"/>
      <c r="M57" s="959"/>
      <c r="N57" s="959"/>
      <c r="O57" s="959"/>
      <c r="P57" s="959"/>
      <c r="Q57" s="959"/>
      <c r="R57" s="959"/>
      <c r="S57" s="959"/>
      <c r="T57" s="959"/>
      <c r="U57" s="959"/>
      <c r="V57" s="959"/>
      <c r="W57" s="959"/>
      <c r="X57" s="959"/>
      <c r="Y57" s="959"/>
      <c r="Z57" s="959"/>
      <c r="AA57" s="959"/>
      <c r="AB57" s="959"/>
      <c r="AC57" s="959"/>
      <c r="AD57" s="959"/>
      <c r="AE57" s="959"/>
      <c r="AF57" s="959"/>
      <c r="AG57" s="959"/>
      <c r="AH57" s="959"/>
      <c r="AI57" s="959"/>
      <c r="AJ57" s="959"/>
      <c r="AK57" s="959"/>
      <c r="AN57" s="1"/>
      <c r="AO57" s="86"/>
      <c r="AP57" s="1"/>
      <c r="AQ57" s="1"/>
      <c r="AR57" s="1"/>
      <c r="AS57" s="89"/>
      <c r="AT57" s="1"/>
      <c r="AU57" s="1"/>
    </row>
    <row r="58" spans="1:185" ht="16.25" customHeight="1">
      <c r="B58" s="958"/>
      <c r="C58" s="958"/>
      <c r="D58" s="958"/>
      <c r="E58" s="958"/>
      <c r="F58" s="958"/>
      <c r="G58" s="959"/>
      <c r="H58" s="959"/>
      <c r="I58" s="959"/>
      <c r="J58" s="959"/>
      <c r="K58" s="959"/>
      <c r="L58" s="959"/>
      <c r="M58" s="959"/>
      <c r="N58" s="959"/>
      <c r="O58" s="959"/>
      <c r="P58" s="959"/>
      <c r="Q58" s="959"/>
      <c r="R58" s="959"/>
      <c r="S58" s="959"/>
      <c r="T58" s="959"/>
      <c r="U58" s="959"/>
      <c r="V58" s="959"/>
      <c r="W58" s="959"/>
      <c r="X58" s="959"/>
      <c r="Y58" s="959"/>
      <c r="Z58" s="959"/>
      <c r="AA58" s="959"/>
      <c r="AB58" s="959"/>
      <c r="AC58" s="959"/>
      <c r="AD58" s="959"/>
      <c r="AE58" s="959"/>
      <c r="AF58" s="959"/>
      <c r="AG58" s="959"/>
      <c r="AH58" s="959"/>
      <c r="AI58" s="959"/>
      <c r="AJ58" s="959"/>
      <c r="AK58" s="959"/>
      <c r="AN58" s="1"/>
      <c r="AO58" s="86"/>
      <c r="AP58" s="1"/>
      <c r="AQ58" s="1"/>
      <c r="AR58" s="1"/>
      <c r="AS58" s="89"/>
      <c r="AT58" s="1"/>
      <c r="AU58" s="1"/>
    </row>
    <row r="59" spans="1:185" ht="16.25" customHeight="1" thickBot="1">
      <c r="B59" s="880" t="s">
        <v>285</v>
      </c>
      <c r="C59" s="880"/>
      <c r="D59" s="880"/>
      <c r="E59" s="880"/>
      <c r="F59" s="880"/>
      <c r="G59" s="880"/>
      <c r="H59" s="881" t="s">
        <v>365</v>
      </c>
      <c r="I59" s="881"/>
      <c r="J59" s="881"/>
      <c r="K59" s="881"/>
      <c r="L59" s="881"/>
      <c r="M59" s="881"/>
      <c r="N59" s="881"/>
      <c r="O59" s="881"/>
      <c r="P59" s="881"/>
      <c r="Q59" s="881"/>
      <c r="R59" s="881"/>
      <c r="S59" s="881"/>
      <c r="T59" s="881"/>
      <c r="U59" s="881"/>
      <c r="V59" s="881"/>
      <c r="W59" s="881"/>
      <c r="X59" s="881"/>
      <c r="Y59" s="881"/>
      <c r="Z59" s="881"/>
      <c r="AA59" s="881"/>
      <c r="AB59" s="881"/>
      <c r="AC59" s="881"/>
      <c r="AD59" s="881"/>
      <c r="AE59" s="881"/>
      <c r="AF59" s="881"/>
      <c r="AG59" s="881"/>
      <c r="AH59" s="881"/>
      <c r="AI59" s="881"/>
      <c r="AJ59" s="881"/>
      <c r="AK59" s="881"/>
      <c r="AN59" s="1"/>
      <c r="AO59" s="86"/>
      <c r="AP59" s="1"/>
      <c r="AQ59" s="1"/>
      <c r="AR59" s="1"/>
      <c r="AS59" s="89"/>
      <c r="AT59" s="1"/>
      <c r="AU59" s="1"/>
    </row>
    <row r="60" spans="1:185" ht="16.25" customHeight="1">
      <c r="B60" s="895" t="s">
        <v>272</v>
      </c>
      <c r="C60" s="896"/>
      <c r="D60" s="896"/>
      <c r="E60" s="896"/>
      <c r="F60" s="899" t="s">
        <v>366</v>
      </c>
      <c r="G60" s="901" t="s">
        <v>273</v>
      </c>
      <c r="H60" s="901"/>
      <c r="I60" s="901"/>
      <c r="J60" s="901"/>
      <c r="K60" s="902" t="s">
        <v>367</v>
      </c>
      <c r="L60" s="902"/>
      <c r="M60" s="902"/>
      <c r="N60" s="902"/>
      <c r="O60" s="902"/>
      <c r="P60" s="851" t="s">
        <v>274</v>
      </c>
      <c r="Q60" s="852"/>
      <c r="R60" s="852"/>
      <c r="S60" s="852"/>
      <c r="T60" s="852"/>
      <c r="U60" s="853"/>
      <c r="V60" s="857" t="s">
        <v>357</v>
      </c>
      <c r="W60" s="858"/>
      <c r="X60" s="858"/>
      <c r="Y60" s="858"/>
      <c r="Z60" s="858"/>
      <c r="AA60" s="858"/>
      <c r="AB60" s="858"/>
      <c r="AC60" s="859"/>
      <c r="AD60" s="869" t="s">
        <v>368</v>
      </c>
      <c r="AE60" s="870"/>
      <c r="AF60" s="870"/>
      <c r="AG60" s="870"/>
      <c r="AH60" s="870"/>
      <c r="AI60" s="870"/>
      <c r="AJ60" s="870"/>
      <c r="AK60" s="871"/>
      <c r="AN60" s="1"/>
      <c r="AO60" s="86"/>
      <c r="AP60" s="1"/>
      <c r="AQ60" s="1"/>
      <c r="AR60" s="1"/>
      <c r="AS60" s="89"/>
      <c r="AT60" s="1"/>
      <c r="AU60" s="1"/>
    </row>
    <row r="61" spans="1:185" ht="25" customHeight="1">
      <c r="B61" s="897"/>
      <c r="C61" s="898"/>
      <c r="D61" s="898"/>
      <c r="E61" s="898"/>
      <c r="F61" s="900"/>
      <c r="G61" s="843"/>
      <c r="H61" s="843"/>
      <c r="I61" s="843"/>
      <c r="J61" s="843"/>
      <c r="K61" s="903"/>
      <c r="L61" s="903"/>
      <c r="M61" s="903"/>
      <c r="N61" s="903"/>
      <c r="O61" s="903"/>
      <c r="P61" s="854"/>
      <c r="Q61" s="855"/>
      <c r="R61" s="855"/>
      <c r="S61" s="855"/>
      <c r="T61" s="855"/>
      <c r="U61" s="856"/>
      <c r="V61" s="860"/>
      <c r="W61" s="861"/>
      <c r="X61" s="861"/>
      <c r="Y61" s="861"/>
      <c r="Z61" s="861"/>
      <c r="AA61" s="861"/>
      <c r="AB61" s="861"/>
      <c r="AC61" s="862"/>
      <c r="AD61" s="872"/>
      <c r="AE61" s="873"/>
      <c r="AF61" s="873"/>
      <c r="AG61" s="873"/>
      <c r="AH61" s="873"/>
      <c r="AI61" s="873"/>
      <c r="AJ61" s="873"/>
      <c r="AK61" s="874"/>
      <c r="AL61" s="39"/>
      <c r="AM61" s="39"/>
      <c r="AN61" s="1"/>
      <c r="AO61" s="86"/>
      <c r="AP61" s="1"/>
      <c r="AQ61" s="1"/>
      <c r="AR61" s="1"/>
      <c r="AS61" s="89"/>
      <c r="AT61" s="1"/>
      <c r="AU61" s="1"/>
      <c r="AW61" s="68"/>
      <c r="AX61" s="68"/>
      <c r="AY61" s="68"/>
      <c r="AZ61" s="68"/>
      <c r="BA61" s="68"/>
      <c r="BB61" s="68"/>
      <c r="BC61" s="68"/>
      <c r="BD61" s="68"/>
      <c r="BE61" s="68"/>
      <c r="BF61" s="68"/>
      <c r="BG61" s="68"/>
      <c r="BH61" s="68"/>
      <c r="BI61" s="68"/>
      <c r="BJ61" s="68"/>
      <c r="BK61" s="68"/>
      <c r="BL61" s="68"/>
      <c r="BM61" s="68"/>
      <c r="BN61" s="68"/>
      <c r="BO61" s="68"/>
      <c r="BP61" s="68"/>
      <c r="BQ61" s="68"/>
      <c r="BR61" s="68"/>
      <c r="BS61" s="68"/>
      <c r="BT61" s="68"/>
      <c r="BU61" s="68"/>
      <c r="BV61" s="68"/>
      <c r="BW61" s="68"/>
      <c r="BX61" s="68"/>
      <c r="BY61" s="68"/>
      <c r="BZ61" s="68"/>
      <c r="CA61" s="68"/>
      <c r="CB61" s="68"/>
      <c r="CC61" s="68"/>
      <c r="CD61" s="68"/>
      <c r="CE61" s="68"/>
      <c r="CF61" s="68"/>
      <c r="CG61" s="68"/>
      <c r="CH61" s="68"/>
      <c r="CI61" s="68"/>
      <c r="CJ61" s="68"/>
      <c r="CK61" s="68"/>
      <c r="CL61" s="68"/>
      <c r="CM61" s="68"/>
      <c r="CN61" s="68"/>
      <c r="CO61" s="68"/>
      <c r="CP61" s="68"/>
      <c r="CQ61" s="68"/>
      <c r="CR61" s="68"/>
      <c r="CS61" s="68"/>
      <c r="CT61" s="114"/>
      <c r="CU61" s="68"/>
      <c r="CV61" s="68"/>
      <c r="CW61" s="68"/>
      <c r="CX61" s="68"/>
      <c r="CY61" s="68"/>
      <c r="CZ61" s="68"/>
      <c r="DA61" s="68"/>
      <c r="DB61" s="68"/>
      <c r="DC61" s="68"/>
      <c r="DD61" s="68"/>
      <c r="DE61" s="68"/>
      <c r="DF61" s="68"/>
      <c r="DG61" s="68"/>
      <c r="DH61" s="68"/>
      <c r="DI61" s="68"/>
      <c r="DJ61" s="68"/>
      <c r="DK61" s="68"/>
      <c r="DL61" s="68"/>
      <c r="DM61" s="68"/>
      <c r="DN61" s="68"/>
      <c r="DO61" s="68"/>
      <c r="DP61" s="68"/>
      <c r="DQ61" s="68"/>
      <c r="DR61" s="68"/>
      <c r="DS61" s="68"/>
      <c r="DT61" s="68"/>
      <c r="DU61" s="68"/>
      <c r="DV61" s="68"/>
      <c r="DW61" s="68"/>
      <c r="DX61" s="68"/>
      <c r="DY61" s="68"/>
      <c r="DZ61" s="68"/>
      <c r="EA61" s="68"/>
      <c r="EB61" s="68"/>
      <c r="EC61" s="68"/>
      <c r="ED61" s="68"/>
      <c r="EE61" s="68"/>
      <c r="EF61" s="68"/>
      <c r="EG61" s="68"/>
      <c r="EH61" s="68"/>
      <c r="EI61" s="68"/>
      <c r="EJ61" s="68"/>
      <c r="EK61" s="68"/>
      <c r="EL61" s="68"/>
      <c r="EM61" s="68"/>
      <c r="EN61" s="68"/>
      <c r="EO61" s="68"/>
      <c r="EP61" s="68"/>
      <c r="EQ61" s="68"/>
      <c r="ER61" s="68"/>
    </row>
    <row r="62" spans="1:185" ht="16.25" customHeight="1">
      <c r="B62" s="879" t="s">
        <v>286</v>
      </c>
      <c r="C62" s="843"/>
      <c r="D62" s="843"/>
      <c r="E62" s="843"/>
      <c r="F62" s="843"/>
      <c r="G62" s="843" t="s">
        <v>276</v>
      </c>
      <c r="H62" s="843"/>
      <c r="I62" s="843"/>
      <c r="J62" s="843"/>
      <c r="K62" s="843"/>
      <c r="L62" s="843"/>
      <c r="M62" s="843"/>
      <c r="N62" s="843"/>
      <c r="O62" s="843"/>
      <c r="P62" s="843" t="s">
        <v>277</v>
      </c>
      <c r="Q62" s="843"/>
      <c r="R62" s="843"/>
      <c r="S62" s="843"/>
      <c r="T62" s="843"/>
      <c r="U62" s="843"/>
      <c r="V62" s="843" t="s">
        <v>278</v>
      </c>
      <c r="W62" s="843"/>
      <c r="X62" s="843"/>
      <c r="Y62" s="843"/>
      <c r="Z62" s="843" t="s">
        <v>279</v>
      </c>
      <c r="AA62" s="843"/>
      <c r="AB62" s="843"/>
      <c r="AC62" s="843"/>
      <c r="AD62" s="843" t="s">
        <v>280</v>
      </c>
      <c r="AE62" s="843"/>
      <c r="AF62" s="843"/>
      <c r="AG62" s="843"/>
      <c r="AH62" s="844" t="s">
        <v>287</v>
      </c>
      <c r="AI62" s="845"/>
      <c r="AJ62" s="845"/>
      <c r="AK62" s="846"/>
      <c r="AL62" s="39"/>
      <c r="AM62" s="39"/>
      <c r="AN62" s="1"/>
      <c r="AO62" s="86"/>
      <c r="AP62" s="1"/>
      <c r="AQ62" s="1"/>
      <c r="AR62" s="1"/>
      <c r="AS62" s="89"/>
      <c r="AT62" s="1"/>
      <c r="AU62" s="1"/>
      <c r="AW62" s="68"/>
      <c r="AX62" s="68"/>
      <c r="AY62" s="68"/>
      <c r="AZ62" s="68"/>
      <c r="BA62" s="68"/>
      <c r="BB62" s="68"/>
      <c r="BC62" s="68"/>
      <c r="BD62" s="68"/>
      <c r="BE62" s="68"/>
      <c r="BF62" s="68"/>
      <c r="BG62" s="68"/>
      <c r="BH62" s="68"/>
      <c r="BI62" s="68"/>
      <c r="BJ62" s="68"/>
      <c r="BK62" s="68"/>
      <c r="BL62" s="68"/>
      <c r="BM62" s="68"/>
      <c r="BN62" s="68"/>
      <c r="BO62" s="68"/>
      <c r="BP62" s="68"/>
      <c r="BQ62" s="68"/>
      <c r="BR62" s="68"/>
      <c r="BS62" s="68"/>
      <c r="BT62" s="68"/>
      <c r="BU62" s="68"/>
      <c r="BV62" s="68"/>
      <c r="BW62" s="68"/>
      <c r="BX62" s="68"/>
      <c r="BY62" s="68"/>
      <c r="BZ62" s="68"/>
      <c r="CA62" s="68"/>
      <c r="CB62" s="68"/>
      <c r="CC62" s="68"/>
      <c r="CD62" s="68"/>
      <c r="CE62" s="68"/>
      <c r="CF62" s="68"/>
      <c r="CG62" s="68"/>
      <c r="CH62" s="68"/>
      <c r="CI62" s="68"/>
      <c r="CJ62" s="68"/>
      <c r="CK62" s="68"/>
      <c r="CL62" s="68"/>
      <c r="CM62" s="68"/>
      <c r="CN62" s="68"/>
      <c r="CO62" s="68"/>
      <c r="CP62" s="68"/>
      <c r="CQ62" s="68"/>
      <c r="CR62" s="68"/>
      <c r="CS62" s="68"/>
      <c r="CT62" s="114"/>
      <c r="CU62" s="68"/>
      <c r="CV62" s="68"/>
      <c r="CW62" s="68"/>
      <c r="CX62" s="68"/>
      <c r="CY62" s="68"/>
      <c r="CZ62" s="68"/>
      <c r="DA62" s="68"/>
      <c r="DB62" s="68"/>
      <c r="DC62" s="68"/>
      <c r="DD62" s="68"/>
      <c r="DE62" s="68"/>
      <c r="DF62" s="68"/>
      <c r="DG62" s="68"/>
      <c r="DH62" s="68"/>
      <c r="DI62" s="68"/>
      <c r="DJ62" s="68"/>
      <c r="DK62" s="68"/>
      <c r="DL62" s="68"/>
      <c r="DM62" s="68"/>
      <c r="DN62" s="68"/>
      <c r="DO62" s="68"/>
      <c r="DP62" s="68"/>
      <c r="DQ62" s="68"/>
      <c r="DR62" s="68"/>
      <c r="DS62" s="68"/>
      <c r="DT62" s="68"/>
      <c r="DU62" s="68"/>
      <c r="DV62" s="68"/>
      <c r="DW62" s="68"/>
      <c r="DX62" s="68"/>
      <c r="DY62" s="68"/>
      <c r="DZ62" s="68"/>
      <c r="EA62" s="68"/>
      <c r="EB62" s="68"/>
      <c r="EC62" s="68"/>
      <c r="ED62" s="68"/>
      <c r="EE62" s="68"/>
      <c r="EF62" s="68"/>
      <c r="EG62" s="68"/>
      <c r="EH62" s="68"/>
      <c r="EI62" s="68"/>
      <c r="EJ62" s="68"/>
      <c r="EK62" s="68"/>
      <c r="EL62" s="68"/>
      <c r="EM62" s="68"/>
      <c r="EN62" s="68"/>
      <c r="EO62" s="68"/>
      <c r="EP62" s="68"/>
      <c r="EQ62" s="68"/>
      <c r="ER62" s="68"/>
    </row>
    <row r="63" spans="1:185" ht="16.25" customHeight="1">
      <c r="A63" s="73"/>
      <c r="B63" s="879"/>
      <c r="C63" s="843"/>
      <c r="D63" s="843"/>
      <c r="E63" s="843"/>
      <c r="F63" s="843"/>
      <c r="G63" s="843"/>
      <c r="H63" s="843"/>
      <c r="I63" s="843"/>
      <c r="J63" s="843"/>
      <c r="K63" s="843"/>
      <c r="L63" s="843"/>
      <c r="M63" s="843"/>
      <c r="N63" s="843"/>
      <c r="O63" s="843"/>
      <c r="P63" s="843"/>
      <c r="Q63" s="843"/>
      <c r="R63" s="843"/>
      <c r="S63" s="843"/>
      <c r="T63" s="843"/>
      <c r="U63" s="843"/>
      <c r="V63" s="843"/>
      <c r="W63" s="843"/>
      <c r="X63" s="843"/>
      <c r="Y63" s="843"/>
      <c r="Z63" s="843"/>
      <c r="AA63" s="843"/>
      <c r="AB63" s="843"/>
      <c r="AC63" s="843"/>
      <c r="AD63" s="843"/>
      <c r="AE63" s="843"/>
      <c r="AF63" s="843"/>
      <c r="AG63" s="843"/>
      <c r="AH63" s="847"/>
      <c r="AI63" s="848"/>
      <c r="AJ63" s="848"/>
      <c r="AK63" s="849"/>
      <c r="AL63" s="39"/>
      <c r="AM63" s="39"/>
      <c r="AN63" s="1"/>
      <c r="AO63" s="86"/>
      <c r="AP63" s="1"/>
      <c r="AQ63" s="1"/>
      <c r="AR63" s="1"/>
      <c r="AS63" s="89"/>
      <c r="AT63" s="1"/>
      <c r="AU63" s="1"/>
      <c r="AW63" s="68"/>
      <c r="AX63" s="68"/>
      <c r="AY63" s="68"/>
      <c r="AZ63" s="68"/>
      <c r="BA63" s="68"/>
      <c r="BB63" s="68"/>
      <c r="BC63" s="68"/>
      <c r="BD63" s="68"/>
      <c r="BE63" s="68"/>
      <c r="BF63" s="68"/>
      <c r="BG63" s="68"/>
      <c r="BH63" s="68"/>
      <c r="BI63" s="68"/>
      <c r="BJ63" s="68"/>
      <c r="BK63" s="68"/>
      <c r="BL63" s="68"/>
      <c r="BM63" s="68"/>
      <c r="BN63" s="68"/>
      <c r="BO63" s="68"/>
      <c r="BP63" s="68"/>
      <c r="BQ63" s="68"/>
      <c r="BR63" s="68"/>
      <c r="BS63" s="68"/>
      <c r="BT63" s="68"/>
      <c r="BU63" s="68"/>
      <c r="BV63" s="68"/>
      <c r="BW63" s="68"/>
      <c r="BX63" s="68"/>
      <c r="BY63" s="68"/>
      <c r="BZ63" s="68"/>
      <c r="CA63" s="68"/>
      <c r="CB63" s="68"/>
      <c r="CC63" s="68"/>
      <c r="CD63" s="68"/>
      <c r="CE63" s="68"/>
      <c r="CF63" s="68"/>
      <c r="CG63" s="68"/>
      <c r="CH63" s="68"/>
      <c r="CI63" s="68"/>
      <c r="CJ63" s="68"/>
      <c r="CK63" s="68"/>
      <c r="CL63" s="68"/>
      <c r="CM63" s="68"/>
      <c r="CN63" s="68"/>
      <c r="CO63" s="68"/>
      <c r="CP63" s="68"/>
      <c r="CQ63" s="68"/>
      <c r="CR63" s="68"/>
      <c r="CS63" s="68"/>
      <c r="CT63" s="114"/>
      <c r="CU63" s="68"/>
      <c r="CV63" s="68"/>
      <c r="CW63" s="68"/>
      <c r="CX63" s="68"/>
      <c r="CY63" s="68"/>
      <c r="CZ63" s="68"/>
      <c r="DA63" s="68"/>
      <c r="DB63" s="68"/>
      <c r="DC63" s="68"/>
      <c r="DD63" s="68"/>
      <c r="DE63" s="68"/>
      <c r="DF63" s="68"/>
      <c r="DG63" s="68"/>
      <c r="DH63" s="68"/>
      <c r="DI63" s="68"/>
      <c r="DJ63" s="68"/>
      <c r="DK63" s="68"/>
      <c r="DL63" s="68"/>
      <c r="DM63" s="68"/>
      <c r="DN63" s="68"/>
      <c r="DO63" s="68"/>
      <c r="DP63" s="68"/>
      <c r="DQ63" s="68"/>
      <c r="DR63" s="68"/>
      <c r="DS63" s="68"/>
      <c r="DT63" s="68"/>
      <c r="DU63" s="68"/>
      <c r="DV63" s="68"/>
      <c r="DW63" s="68"/>
      <c r="DX63" s="68"/>
      <c r="DY63" s="68"/>
      <c r="DZ63" s="68"/>
      <c r="EA63" s="68"/>
      <c r="EB63" s="68"/>
      <c r="EC63" s="68"/>
      <c r="ED63" s="68"/>
      <c r="EE63" s="68"/>
      <c r="EF63" s="68"/>
      <c r="EG63" s="68"/>
      <c r="EH63" s="68"/>
      <c r="EI63" s="68"/>
      <c r="EJ63" s="68"/>
      <c r="EK63" s="68"/>
      <c r="EL63" s="68"/>
      <c r="EM63" s="68"/>
      <c r="EN63" s="68"/>
      <c r="EO63" s="68"/>
      <c r="EP63" s="68"/>
      <c r="EQ63" s="68"/>
      <c r="ER63" s="68"/>
    </row>
    <row r="64" spans="1:185" ht="16.25" customHeight="1">
      <c r="B64" s="890" t="s">
        <v>369</v>
      </c>
      <c r="C64" s="891"/>
      <c r="D64" s="891"/>
      <c r="E64" s="891"/>
      <c r="F64" s="891"/>
      <c r="G64" s="850" t="s">
        <v>370</v>
      </c>
      <c r="H64" s="850"/>
      <c r="I64" s="850"/>
      <c r="J64" s="850"/>
      <c r="K64" s="850"/>
      <c r="L64" s="850"/>
      <c r="M64" s="850"/>
      <c r="N64" s="850"/>
      <c r="O64" s="850"/>
      <c r="P64" s="889" t="s">
        <v>371</v>
      </c>
      <c r="Q64" s="889"/>
      <c r="R64" s="889"/>
      <c r="S64" s="889"/>
      <c r="T64" s="889"/>
      <c r="U64" s="889"/>
      <c r="V64" s="889">
        <v>0</v>
      </c>
      <c r="W64" s="889"/>
      <c r="X64" s="889"/>
      <c r="Y64" s="889"/>
      <c r="Z64" s="889" t="s">
        <v>372</v>
      </c>
      <c r="AA64" s="889"/>
      <c r="AB64" s="889"/>
      <c r="AC64" s="889"/>
      <c r="AD64" s="893" t="s">
        <v>359</v>
      </c>
      <c r="AE64" s="893"/>
      <c r="AF64" s="893"/>
      <c r="AG64" s="893"/>
      <c r="AH64" s="448"/>
      <c r="AI64" s="448"/>
      <c r="AJ64" s="448"/>
      <c r="AK64" s="449"/>
      <c r="AL64" s="39"/>
      <c r="AM64" s="39"/>
      <c r="AN64" s="1"/>
      <c r="AO64" s="86"/>
      <c r="AP64" s="1"/>
      <c r="AQ64" s="1"/>
      <c r="AR64" s="1"/>
      <c r="AS64" s="89"/>
      <c r="AT64" s="1"/>
      <c r="AU64" s="1"/>
      <c r="AW64" s="68"/>
      <c r="AX64" s="68"/>
      <c r="AY64" s="68"/>
      <c r="AZ64" s="68"/>
      <c r="BA64" s="68"/>
      <c r="BB64" s="68"/>
      <c r="BC64" s="68"/>
      <c r="BD64" s="68"/>
      <c r="BE64" s="68"/>
      <c r="BF64" s="68"/>
      <c r="BG64" s="68"/>
      <c r="BH64" s="68"/>
      <c r="BI64" s="68"/>
      <c r="BJ64" s="68"/>
      <c r="BK64" s="68"/>
      <c r="BL64" s="68"/>
      <c r="BM64" s="68"/>
      <c r="BN64" s="68"/>
      <c r="BO64" s="68"/>
      <c r="BP64" s="68"/>
      <c r="BQ64" s="68"/>
      <c r="BR64" s="68"/>
      <c r="BS64" s="68"/>
      <c r="BT64" s="68"/>
      <c r="BU64" s="68"/>
      <c r="BV64" s="68"/>
      <c r="BW64" s="68"/>
      <c r="BX64" s="68"/>
      <c r="BY64" s="68"/>
      <c r="BZ64" s="68"/>
      <c r="CA64" s="68"/>
      <c r="CB64" s="68"/>
      <c r="CC64" s="68"/>
      <c r="CD64" s="68"/>
      <c r="CE64" s="68"/>
      <c r="CF64" s="68"/>
      <c r="CG64" s="68"/>
      <c r="CH64" s="68"/>
      <c r="CI64" s="68"/>
      <c r="CJ64" s="68"/>
      <c r="CK64" s="68"/>
      <c r="CL64" s="68"/>
      <c r="CM64" s="68"/>
      <c r="CN64" s="68"/>
      <c r="CO64" s="68"/>
      <c r="CP64" s="68"/>
      <c r="CQ64" s="68"/>
      <c r="CR64" s="68"/>
      <c r="CS64" s="68"/>
      <c r="CT64" s="114"/>
      <c r="CU64" s="68"/>
      <c r="CV64" s="68"/>
      <c r="CW64" s="68"/>
      <c r="CX64" s="68"/>
      <c r="CY64" s="68"/>
      <c r="CZ64" s="68"/>
      <c r="DA64" s="68"/>
      <c r="DB64" s="68"/>
      <c r="DC64" s="68"/>
      <c r="DD64" s="68"/>
      <c r="DE64" s="68"/>
      <c r="DF64" s="68"/>
      <c r="DG64" s="68"/>
      <c r="DH64" s="68"/>
      <c r="DI64" s="68"/>
      <c r="DJ64" s="68"/>
      <c r="DK64" s="68"/>
      <c r="DL64" s="68"/>
      <c r="DM64" s="68"/>
      <c r="DN64" s="68"/>
      <c r="DO64" s="68"/>
      <c r="DP64" s="68"/>
      <c r="DQ64" s="68"/>
      <c r="DR64" s="68"/>
      <c r="DS64" s="68"/>
      <c r="DT64" s="68"/>
      <c r="DU64" s="68"/>
      <c r="DV64" s="68"/>
      <c r="DW64" s="68"/>
      <c r="DX64" s="68"/>
      <c r="DY64" s="68"/>
      <c r="DZ64" s="68"/>
      <c r="EA64" s="68"/>
      <c r="EB64" s="68"/>
      <c r="EC64" s="68"/>
      <c r="ED64" s="68"/>
      <c r="EE64" s="68"/>
      <c r="EF64" s="68"/>
      <c r="EG64" s="68"/>
      <c r="EH64" s="68"/>
      <c r="EI64" s="68"/>
      <c r="EJ64" s="68"/>
      <c r="EK64" s="68"/>
      <c r="EL64" s="68"/>
      <c r="EM64" s="68"/>
      <c r="EN64" s="68"/>
      <c r="EO64" s="68"/>
      <c r="EP64" s="68"/>
      <c r="EQ64" s="68"/>
      <c r="ER64" s="68"/>
    </row>
    <row r="65" spans="1:185" ht="18" customHeight="1">
      <c r="B65" s="890"/>
      <c r="C65" s="891"/>
      <c r="D65" s="891"/>
      <c r="E65" s="891"/>
      <c r="F65" s="891"/>
      <c r="G65" s="850"/>
      <c r="H65" s="850"/>
      <c r="I65" s="850"/>
      <c r="J65" s="850"/>
      <c r="K65" s="850"/>
      <c r="L65" s="850"/>
      <c r="M65" s="850"/>
      <c r="N65" s="850"/>
      <c r="O65" s="850"/>
      <c r="P65" s="889"/>
      <c r="Q65" s="889"/>
      <c r="R65" s="889"/>
      <c r="S65" s="889"/>
      <c r="T65" s="889"/>
      <c r="U65" s="889"/>
      <c r="V65" s="889"/>
      <c r="W65" s="889"/>
      <c r="X65" s="889"/>
      <c r="Y65" s="889"/>
      <c r="Z65" s="889"/>
      <c r="AA65" s="889"/>
      <c r="AB65" s="889"/>
      <c r="AC65" s="889"/>
      <c r="AD65" s="893"/>
      <c r="AE65" s="893"/>
      <c r="AF65" s="893"/>
      <c r="AG65" s="893"/>
      <c r="AH65" s="448"/>
      <c r="AI65" s="448"/>
      <c r="AJ65" s="448"/>
      <c r="AK65" s="449"/>
      <c r="AN65" s="1"/>
      <c r="AO65" s="86"/>
      <c r="AP65" s="1"/>
      <c r="AQ65" s="1"/>
      <c r="AR65" s="1"/>
      <c r="AS65" s="89"/>
      <c r="AT65" s="1"/>
      <c r="AU65" s="1"/>
      <c r="AW65" s="68"/>
      <c r="AX65" s="68"/>
      <c r="AY65" s="68"/>
      <c r="AZ65" s="68"/>
      <c r="BA65" s="68"/>
      <c r="BB65" s="68"/>
      <c r="BC65" s="68"/>
      <c r="BD65" s="68"/>
      <c r="BE65" s="68"/>
      <c r="BF65" s="68"/>
      <c r="BG65" s="68"/>
      <c r="BH65" s="68"/>
      <c r="BI65" s="68"/>
      <c r="BJ65" s="68"/>
      <c r="BK65" s="68"/>
      <c r="BL65" s="68"/>
      <c r="BM65" s="68"/>
      <c r="BN65" s="68"/>
      <c r="BO65" s="68"/>
      <c r="BP65" s="68"/>
      <c r="BQ65" s="68"/>
      <c r="BR65" s="68"/>
      <c r="BS65" s="68"/>
      <c r="BT65" s="68"/>
      <c r="BU65" s="68"/>
      <c r="BV65" s="68"/>
      <c r="BW65" s="68"/>
      <c r="BX65" s="68"/>
      <c r="BY65" s="68"/>
      <c r="BZ65" s="68"/>
      <c r="CA65" s="68"/>
      <c r="CB65" s="68"/>
      <c r="CC65" s="68"/>
      <c r="CD65" s="68"/>
      <c r="CE65" s="68"/>
      <c r="CF65" s="68"/>
      <c r="CG65" s="68"/>
      <c r="CH65" s="68"/>
      <c r="CI65" s="68"/>
      <c r="CJ65" s="68"/>
      <c r="CK65" s="68"/>
      <c r="CL65" s="68"/>
      <c r="CM65" s="68"/>
      <c r="CN65" s="68"/>
      <c r="CO65" s="68"/>
      <c r="CP65" s="68"/>
      <c r="CQ65" s="68"/>
      <c r="CR65" s="68"/>
      <c r="CS65" s="68"/>
      <c r="CT65" s="114"/>
      <c r="CU65" s="68"/>
      <c r="CV65" s="68"/>
      <c r="CW65" s="68"/>
      <c r="CX65" s="68"/>
      <c r="CY65" s="68"/>
      <c r="CZ65" s="68"/>
      <c r="DA65" s="68"/>
      <c r="DB65" s="68"/>
      <c r="DC65" s="68"/>
      <c r="DD65" s="68"/>
      <c r="DE65" s="68"/>
      <c r="DF65" s="68"/>
      <c r="DG65" s="68"/>
      <c r="DH65" s="68"/>
      <c r="DI65" s="68"/>
      <c r="DJ65" s="68"/>
      <c r="DK65" s="68"/>
      <c r="DL65" s="68"/>
      <c r="DM65" s="68"/>
      <c r="DN65" s="68"/>
      <c r="DO65" s="68"/>
      <c r="DP65" s="68"/>
      <c r="DQ65" s="68"/>
      <c r="DR65" s="68"/>
      <c r="DS65" s="68"/>
      <c r="DT65" s="68"/>
      <c r="DU65" s="68"/>
      <c r="DV65" s="68"/>
      <c r="DW65" s="68"/>
      <c r="DX65" s="68"/>
      <c r="DY65" s="68"/>
      <c r="DZ65" s="68"/>
      <c r="EA65" s="68"/>
      <c r="EB65" s="68"/>
      <c r="EC65" s="68"/>
      <c r="ED65" s="68"/>
      <c r="EE65" s="68"/>
      <c r="EF65" s="68"/>
      <c r="EG65" s="68"/>
      <c r="EH65" s="68"/>
      <c r="EI65" s="68"/>
      <c r="EJ65" s="68"/>
      <c r="EK65" s="68"/>
      <c r="EL65" s="68"/>
      <c r="EM65" s="68"/>
      <c r="EN65" s="68"/>
      <c r="EO65" s="68"/>
      <c r="EP65" s="68"/>
      <c r="EQ65" s="68"/>
      <c r="ER65" s="68"/>
    </row>
    <row r="66" spans="1:185" ht="16.25" customHeight="1">
      <c r="B66" s="890"/>
      <c r="C66" s="891"/>
      <c r="D66" s="891"/>
      <c r="E66" s="891"/>
      <c r="F66" s="891"/>
      <c r="G66" s="850"/>
      <c r="H66" s="850"/>
      <c r="I66" s="850"/>
      <c r="J66" s="850"/>
      <c r="K66" s="850"/>
      <c r="L66" s="850"/>
      <c r="M66" s="850"/>
      <c r="N66" s="850"/>
      <c r="O66" s="850"/>
      <c r="P66" s="889"/>
      <c r="Q66" s="889"/>
      <c r="R66" s="889"/>
      <c r="S66" s="889"/>
      <c r="T66" s="889"/>
      <c r="U66" s="889"/>
      <c r="V66" s="889"/>
      <c r="W66" s="889"/>
      <c r="X66" s="889"/>
      <c r="Y66" s="889"/>
      <c r="Z66" s="889"/>
      <c r="AA66" s="889"/>
      <c r="AB66" s="889"/>
      <c r="AC66" s="889"/>
      <c r="AD66" s="893"/>
      <c r="AE66" s="893"/>
      <c r="AF66" s="893"/>
      <c r="AG66" s="893"/>
      <c r="AH66" s="448"/>
      <c r="AI66" s="448"/>
      <c r="AJ66" s="448"/>
      <c r="AK66" s="449"/>
      <c r="AL66" s="39"/>
      <c r="AM66" s="39"/>
      <c r="AN66" s="1"/>
      <c r="AO66" s="86"/>
      <c r="AP66" s="1"/>
      <c r="AQ66" s="1"/>
      <c r="AR66" s="1"/>
      <c r="AS66" s="89"/>
      <c r="AT66" s="1"/>
      <c r="AU66" s="1"/>
    </row>
    <row r="67" spans="1:185" ht="16.25" customHeight="1">
      <c r="B67" s="890"/>
      <c r="C67" s="891"/>
      <c r="D67" s="891"/>
      <c r="E67" s="891"/>
      <c r="F67" s="891"/>
      <c r="G67" s="850"/>
      <c r="H67" s="850"/>
      <c r="I67" s="850"/>
      <c r="J67" s="850"/>
      <c r="K67" s="850"/>
      <c r="L67" s="850"/>
      <c r="M67" s="850"/>
      <c r="N67" s="850"/>
      <c r="O67" s="850"/>
      <c r="P67" s="889"/>
      <c r="Q67" s="889"/>
      <c r="R67" s="889"/>
      <c r="S67" s="889"/>
      <c r="T67" s="889"/>
      <c r="U67" s="889"/>
      <c r="V67" s="889"/>
      <c r="W67" s="889"/>
      <c r="X67" s="889"/>
      <c r="Y67" s="889"/>
      <c r="Z67" s="889"/>
      <c r="AA67" s="889"/>
      <c r="AB67" s="889"/>
      <c r="AC67" s="889"/>
      <c r="AD67" s="893"/>
      <c r="AE67" s="893"/>
      <c r="AF67" s="893"/>
      <c r="AG67" s="893"/>
      <c r="AH67" s="448"/>
      <c r="AI67" s="448"/>
      <c r="AJ67" s="448"/>
      <c r="AK67" s="449"/>
      <c r="AL67" s="39"/>
      <c r="AM67" s="39"/>
      <c r="AN67" s="1"/>
      <c r="AO67" s="86"/>
      <c r="AP67" s="1"/>
      <c r="AQ67" s="1"/>
      <c r="AR67" s="1"/>
      <c r="AS67" s="89"/>
      <c r="AT67" s="1"/>
      <c r="AU67" s="1"/>
    </row>
    <row r="68" spans="1:185" ht="12.5" customHeight="1">
      <c r="B68" s="890"/>
      <c r="C68" s="891"/>
      <c r="D68" s="891"/>
      <c r="E68" s="891"/>
      <c r="F68" s="891"/>
      <c r="G68" s="850"/>
      <c r="H68" s="850"/>
      <c r="I68" s="850"/>
      <c r="J68" s="850"/>
      <c r="K68" s="850"/>
      <c r="L68" s="850"/>
      <c r="M68" s="850"/>
      <c r="N68" s="850"/>
      <c r="O68" s="850"/>
      <c r="P68" s="889"/>
      <c r="Q68" s="889"/>
      <c r="R68" s="889"/>
      <c r="S68" s="889"/>
      <c r="T68" s="889"/>
      <c r="U68" s="889"/>
      <c r="V68" s="889"/>
      <c r="W68" s="889"/>
      <c r="X68" s="889"/>
      <c r="Y68" s="889"/>
      <c r="Z68" s="889"/>
      <c r="AA68" s="889"/>
      <c r="AB68" s="889"/>
      <c r="AC68" s="889"/>
      <c r="AD68" s="893"/>
      <c r="AE68" s="893"/>
      <c r="AF68" s="893"/>
      <c r="AG68" s="893"/>
      <c r="AH68" s="448"/>
      <c r="AI68" s="448"/>
      <c r="AJ68" s="448"/>
      <c r="AK68" s="449"/>
      <c r="AL68" s="39"/>
      <c r="AM68" s="39"/>
      <c r="AN68" s="1"/>
      <c r="AO68" s="86"/>
      <c r="AP68" s="1"/>
      <c r="AQ68" s="1"/>
      <c r="AR68" s="1"/>
      <c r="AS68" s="89"/>
      <c r="AT68" s="1"/>
      <c r="AU68" s="1"/>
      <c r="AW68" s="6" t="s">
        <v>284</v>
      </c>
    </row>
    <row r="69" spans="1:185" ht="24" customHeight="1">
      <c r="B69" s="942" t="s">
        <v>288</v>
      </c>
      <c r="C69" s="943"/>
      <c r="D69" s="943"/>
      <c r="E69" s="943"/>
      <c r="F69" s="944"/>
      <c r="G69" s="946" t="s">
        <v>361</v>
      </c>
      <c r="H69" s="946"/>
      <c r="I69" s="946"/>
      <c r="J69" s="946"/>
      <c r="K69" s="946"/>
      <c r="L69" s="946"/>
      <c r="M69" s="946"/>
      <c r="N69" s="946"/>
      <c r="O69" s="946"/>
      <c r="P69" s="946"/>
      <c r="Q69" s="946"/>
      <c r="R69" s="946"/>
      <c r="S69" s="946"/>
      <c r="T69" s="946"/>
      <c r="U69" s="946"/>
      <c r="V69" s="946"/>
      <c r="W69" s="946"/>
      <c r="X69" s="946"/>
      <c r="Y69" s="946"/>
      <c r="Z69" s="946"/>
      <c r="AA69" s="946"/>
      <c r="AB69" s="946"/>
      <c r="AC69" s="946"/>
      <c r="AD69" s="946"/>
      <c r="AE69" s="946"/>
      <c r="AF69" s="946"/>
      <c r="AG69" s="946"/>
      <c r="AH69" s="946"/>
      <c r="AI69" s="946"/>
      <c r="AJ69" s="946"/>
      <c r="AK69" s="947"/>
      <c r="AN69" s="1"/>
      <c r="AO69" s="86"/>
      <c r="AP69" s="1"/>
      <c r="AQ69" s="1"/>
      <c r="AR69" s="1"/>
      <c r="AS69" s="89"/>
      <c r="AT69" s="1"/>
      <c r="AU69" s="1"/>
      <c r="AW69" s="80">
        <v>0</v>
      </c>
      <c r="AX69" s="80">
        <v>0</v>
      </c>
      <c r="AY69" s="80">
        <v>0</v>
      </c>
      <c r="AZ69" s="80">
        <v>0</v>
      </c>
      <c r="BA69" s="80">
        <v>0</v>
      </c>
      <c r="BB69" s="80">
        <v>0</v>
      </c>
      <c r="BC69" s="80">
        <v>0</v>
      </c>
      <c r="BD69" s="80">
        <v>0</v>
      </c>
      <c r="BE69" s="80">
        <v>0</v>
      </c>
      <c r="BF69" s="80">
        <v>0</v>
      </c>
      <c r="BG69" s="80">
        <v>0</v>
      </c>
      <c r="BH69" s="80">
        <v>0</v>
      </c>
      <c r="BI69" s="80">
        <v>0</v>
      </c>
      <c r="BJ69" s="80">
        <v>0</v>
      </c>
      <c r="BK69" s="80">
        <v>0</v>
      </c>
      <c r="BL69" s="80">
        <v>0</v>
      </c>
      <c r="BM69" s="80">
        <v>0</v>
      </c>
      <c r="BN69" s="80">
        <v>0</v>
      </c>
      <c r="BO69" s="80">
        <v>0</v>
      </c>
      <c r="BP69" s="80">
        <v>0</v>
      </c>
      <c r="BQ69" s="80">
        <v>0</v>
      </c>
      <c r="BR69" s="80">
        <v>0</v>
      </c>
      <c r="BS69" s="80">
        <v>0</v>
      </c>
      <c r="BT69" s="80">
        <v>0</v>
      </c>
      <c r="BU69" s="80">
        <v>0</v>
      </c>
      <c r="BV69" s="80">
        <v>0</v>
      </c>
      <c r="BW69" s="80">
        <v>0</v>
      </c>
      <c r="BX69" s="80">
        <v>0</v>
      </c>
      <c r="BY69" s="80">
        <v>0</v>
      </c>
      <c r="BZ69" s="80">
        <v>0</v>
      </c>
      <c r="CA69" s="80">
        <v>0</v>
      </c>
      <c r="CB69" s="80">
        <v>0</v>
      </c>
      <c r="CC69" s="80">
        <v>0</v>
      </c>
      <c r="CD69" s="80">
        <v>0</v>
      </c>
      <c r="CE69" s="80">
        <v>0</v>
      </c>
      <c r="CF69" s="80">
        <v>0</v>
      </c>
      <c r="CG69" s="80">
        <v>0</v>
      </c>
      <c r="CH69" s="80">
        <v>0</v>
      </c>
      <c r="CI69" s="80">
        <v>0</v>
      </c>
      <c r="CJ69" s="80">
        <v>0</v>
      </c>
      <c r="CK69" s="80">
        <v>0</v>
      </c>
      <c r="CL69" s="80">
        <v>0</v>
      </c>
      <c r="CM69" s="80">
        <v>0</v>
      </c>
      <c r="CN69" s="80">
        <v>0</v>
      </c>
      <c r="CO69" s="80">
        <v>0</v>
      </c>
      <c r="CP69" s="80">
        <v>0</v>
      </c>
      <c r="CQ69" s="80">
        <v>0</v>
      </c>
      <c r="CR69" s="80">
        <v>0</v>
      </c>
      <c r="CS69" s="80">
        <v>0</v>
      </c>
      <c r="CT69" s="115">
        <v>0</v>
      </c>
      <c r="CU69" s="80">
        <v>0</v>
      </c>
      <c r="CV69" s="80">
        <v>0</v>
      </c>
      <c r="CW69" s="80">
        <v>0</v>
      </c>
      <c r="CX69" s="80">
        <v>0</v>
      </c>
      <c r="CY69" s="80">
        <v>0</v>
      </c>
      <c r="CZ69" s="80">
        <v>0</v>
      </c>
      <c r="DA69" s="80">
        <v>0</v>
      </c>
      <c r="DB69" s="80">
        <v>0</v>
      </c>
      <c r="DC69" s="80">
        <v>0</v>
      </c>
      <c r="DD69" s="80">
        <v>0</v>
      </c>
      <c r="DE69" s="80">
        <v>0</v>
      </c>
      <c r="DF69" s="80">
        <v>0</v>
      </c>
      <c r="DG69" s="80">
        <v>0</v>
      </c>
      <c r="DH69" s="80">
        <v>0</v>
      </c>
      <c r="DI69" s="80">
        <v>0</v>
      </c>
      <c r="DJ69" s="80">
        <v>0</v>
      </c>
      <c r="DK69" s="80">
        <v>0</v>
      </c>
      <c r="DL69" s="80">
        <v>0</v>
      </c>
      <c r="DM69" s="80">
        <v>0</v>
      </c>
      <c r="DN69" s="80">
        <v>0</v>
      </c>
      <c r="DO69" s="80">
        <v>0</v>
      </c>
      <c r="DP69" s="80">
        <v>0</v>
      </c>
      <c r="DQ69" s="80">
        <v>0</v>
      </c>
      <c r="DR69" s="80">
        <v>0</v>
      </c>
      <c r="DS69" s="80">
        <v>0</v>
      </c>
      <c r="DT69" s="80">
        <v>0</v>
      </c>
      <c r="DU69" s="80">
        <v>0</v>
      </c>
      <c r="DV69" s="80">
        <v>0</v>
      </c>
      <c r="DW69" s="80">
        <v>0</v>
      </c>
      <c r="DX69" s="80">
        <v>0</v>
      </c>
      <c r="DY69" s="80">
        <v>0</v>
      </c>
      <c r="DZ69" s="80">
        <v>0</v>
      </c>
      <c r="EA69" s="80">
        <v>0</v>
      </c>
      <c r="EB69" s="80">
        <v>0</v>
      </c>
      <c r="EC69" s="80">
        <v>0</v>
      </c>
      <c r="ED69" s="80">
        <v>0</v>
      </c>
      <c r="EE69" s="80">
        <v>0</v>
      </c>
      <c r="EF69" s="80">
        <v>0</v>
      </c>
      <c r="EG69" s="80">
        <v>0</v>
      </c>
      <c r="EH69" s="80">
        <v>0</v>
      </c>
      <c r="EI69" s="80">
        <v>0</v>
      </c>
      <c r="EJ69" s="80">
        <v>0</v>
      </c>
      <c r="EK69" s="80">
        <v>0</v>
      </c>
      <c r="EL69" s="80">
        <v>0</v>
      </c>
      <c r="EM69" s="80">
        <v>0</v>
      </c>
      <c r="EN69" s="80">
        <v>0</v>
      </c>
      <c r="EO69" s="80">
        <v>0</v>
      </c>
      <c r="EP69" s="80">
        <v>0</v>
      </c>
      <c r="EQ69" s="80">
        <v>0</v>
      </c>
      <c r="ER69" s="80">
        <v>0</v>
      </c>
      <c r="ES69" s="80">
        <v>0</v>
      </c>
      <c r="ET69" s="80">
        <v>0</v>
      </c>
      <c r="EU69" s="80">
        <v>0</v>
      </c>
      <c r="EV69" s="80">
        <v>0</v>
      </c>
      <c r="EW69" s="80">
        <v>0</v>
      </c>
      <c r="EX69" s="80">
        <v>0</v>
      </c>
      <c r="EY69" s="80">
        <v>0</v>
      </c>
      <c r="EZ69" s="80">
        <v>0</v>
      </c>
      <c r="FA69" s="80">
        <v>0</v>
      </c>
      <c r="FB69" s="80">
        <v>0</v>
      </c>
      <c r="FC69" s="80">
        <v>0</v>
      </c>
      <c r="FD69" s="80">
        <v>0</v>
      </c>
      <c r="FE69" s="80">
        <v>0</v>
      </c>
      <c r="FF69" s="80">
        <v>0</v>
      </c>
      <c r="FG69" s="80">
        <v>0</v>
      </c>
      <c r="FH69" s="80">
        <v>0</v>
      </c>
      <c r="FI69" s="80">
        <v>0</v>
      </c>
      <c r="FJ69" s="80">
        <v>0</v>
      </c>
      <c r="FK69" s="80">
        <v>0</v>
      </c>
      <c r="FL69" s="80">
        <v>0</v>
      </c>
      <c r="FM69" s="80">
        <v>0</v>
      </c>
      <c r="FN69" s="80">
        <v>0</v>
      </c>
      <c r="FO69" s="80">
        <v>0</v>
      </c>
      <c r="FP69" s="80">
        <v>0</v>
      </c>
      <c r="FQ69" s="80">
        <v>0</v>
      </c>
      <c r="FR69" s="80">
        <v>0</v>
      </c>
      <c r="FS69" s="80">
        <v>0</v>
      </c>
      <c r="FT69" s="80">
        <v>0</v>
      </c>
      <c r="FU69" s="80">
        <v>0</v>
      </c>
      <c r="FV69" s="80">
        <v>0</v>
      </c>
      <c r="FW69" s="80">
        <v>0</v>
      </c>
      <c r="FX69" s="80">
        <v>0</v>
      </c>
      <c r="FY69" s="80">
        <v>0</v>
      </c>
      <c r="FZ69" s="80">
        <v>0</v>
      </c>
      <c r="GA69" s="80">
        <v>0</v>
      </c>
      <c r="GB69" s="72"/>
      <c r="GC69" s="72"/>
    </row>
    <row r="70" spans="1:185" ht="12" customHeight="1">
      <c r="B70" s="469"/>
      <c r="C70" s="470"/>
      <c r="D70" s="470"/>
      <c r="E70" s="470"/>
      <c r="F70" s="471"/>
      <c r="G70" s="948"/>
      <c r="H70" s="948"/>
      <c r="I70" s="948"/>
      <c r="J70" s="948"/>
      <c r="K70" s="948"/>
      <c r="L70" s="948"/>
      <c r="M70" s="948"/>
      <c r="N70" s="948"/>
      <c r="O70" s="948"/>
      <c r="P70" s="948"/>
      <c r="Q70" s="948"/>
      <c r="R70" s="948"/>
      <c r="S70" s="948"/>
      <c r="T70" s="948"/>
      <c r="U70" s="948"/>
      <c r="V70" s="948"/>
      <c r="W70" s="948"/>
      <c r="X70" s="948"/>
      <c r="Y70" s="948"/>
      <c r="Z70" s="948"/>
      <c r="AA70" s="948"/>
      <c r="AB70" s="948"/>
      <c r="AC70" s="948"/>
      <c r="AD70" s="948"/>
      <c r="AE70" s="948"/>
      <c r="AF70" s="948"/>
      <c r="AG70" s="948"/>
      <c r="AH70" s="948"/>
      <c r="AI70" s="948"/>
      <c r="AJ70" s="948"/>
      <c r="AK70" s="949"/>
      <c r="AN70" s="1"/>
      <c r="AO70" s="86"/>
      <c r="AP70" s="1"/>
      <c r="AQ70" s="1"/>
      <c r="AR70" s="1"/>
      <c r="AS70" s="89"/>
      <c r="AT70" s="1"/>
      <c r="AU70" s="1"/>
      <c r="AW70" s="72" t="s">
        <v>353</v>
      </c>
      <c r="AX70" s="72" t="s">
        <v>353</v>
      </c>
      <c r="AY70" s="72" t="s">
        <v>353</v>
      </c>
      <c r="AZ70" s="72" t="s">
        <v>353</v>
      </c>
      <c r="BA70" s="72" t="s">
        <v>353</v>
      </c>
      <c r="BB70" s="72" t="s">
        <v>353</v>
      </c>
      <c r="BC70" s="72" t="s">
        <v>353</v>
      </c>
      <c r="BD70" s="72" t="s">
        <v>353</v>
      </c>
      <c r="BE70" s="72" t="s">
        <v>353</v>
      </c>
      <c r="BF70" s="72" t="s">
        <v>353</v>
      </c>
      <c r="BG70" s="72" t="s">
        <v>353</v>
      </c>
      <c r="BH70" s="72" t="s">
        <v>353</v>
      </c>
      <c r="BI70" s="72" t="s">
        <v>353</v>
      </c>
      <c r="BJ70" s="72" t="s">
        <v>353</v>
      </c>
      <c r="BK70" s="72" t="s">
        <v>353</v>
      </c>
      <c r="BL70" s="72" t="s">
        <v>353</v>
      </c>
      <c r="BM70" s="72" t="s">
        <v>353</v>
      </c>
      <c r="BN70" s="72" t="s">
        <v>353</v>
      </c>
      <c r="BO70" s="72" t="s">
        <v>353</v>
      </c>
      <c r="BP70" s="72" t="s">
        <v>353</v>
      </c>
      <c r="BQ70" s="72" t="s">
        <v>353</v>
      </c>
      <c r="BR70" s="72" t="s">
        <v>353</v>
      </c>
      <c r="BS70" s="72" t="s">
        <v>353</v>
      </c>
      <c r="BT70" s="72" t="s">
        <v>353</v>
      </c>
      <c r="BU70" s="72" t="s">
        <v>353</v>
      </c>
      <c r="BV70" s="72" t="s">
        <v>353</v>
      </c>
      <c r="BW70" s="72" t="s">
        <v>353</v>
      </c>
      <c r="BX70" s="72" t="s">
        <v>353</v>
      </c>
      <c r="BY70" s="72" t="s">
        <v>353</v>
      </c>
      <c r="BZ70" s="72" t="s">
        <v>353</v>
      </c>
      <c r="CA70" s="72" t="s">
        <v>353</v>
      </c>
      <c r="CB70" s="72" t="s">
        <v>353</v>
      </c>
      <c r="CC70" s="72" t="s">
        <v>353</v>
      </c>
      <c r="CD70" s="72" t="s">
        <v>353</v>
      </c>
      <c r="CE70" s="72" t="s">
        <v>353</v>
      </c>
      <c r="CF70" s="72" t="s">
        <v>353</v>
      </c>
      <c r="CG70" s="72" t="s">
        <v>353</v>
      </c>
      <c r="CH70" s="72" t="s">
        <v>353</v>
      </c>
      <c r="CI70" s="72" t="s">
        <v>353</v>
      </c>
      <c r="CJ70" s="72" t="s">
        <v>353</v>
      </c>
      <c r="CK70" s="72" t="s">
        <v>353</v>
      </c>
      <c r="CL70" s="72" t="s">
        <v>353</v>
      </c>
      <c r="CM70" s="72" t="s">
        <v>353</v>
      </c>
      <c r="CN70" s="72" t="s">
        <v>353</v>
      </c>
      <c r="CO70" s="72" t="s">
        <v>353</v>
      </c>
      <c r="CP70" s="72" t="s">
        <v>353</v>
      </c>
      <c r="CQ70" s="72" t="s">
        <v>353</v>
      </c>
      <c r="CR70" s="72" t="s">
        <v>353</v>
      </c>
      <c r="CS70" s="72" t="s">
        <v>353</v>
      </c>
      <c r="CT70" s="116">
        <v>0</v>
      </c>
    </row>
    <row r="71" spans="1:185" ht="16.25" customHeight="1">
      <c r="B71" s="469"/>
      <c r="C71" s="470"/>
      <c r="D71" s="470"/>
      <c r="E71" s="470"/>
      <c r="F71" s="471"/>
      <c r="G71" s="948"/>
      <c r="H71" s="948"/>
      <c r="I71" s="948"/>
      <c r="J71" s="948"/>
      <c r="K71" s="948"/>
      <c r="L71" s="948"/>
      <c r="M71" s="948"/>
      <c r="N71" s="948"/>
      <c r="O71" s="948"/>
      <c r="P71" s="948"/>
      <c r="Q71" s="948"/>
      <c r="R71" s="948"/>
      <c r="S71" s="948"/>
      <c r="T71" s="948"/>
      <c r="U71" s="948"/>
      <c r="V71" s="948"/>
      <c r="W71" s="948"/>
      <c r="X71" s="948"/>
      <c r="Y71" s="948"/>
      <c r="Z71" s="948"/>
      <c r="AA71" s="948"/>
      <c r="AB71" s="948"/>
      <c r="AC71" s="948"/>
      <c r="AD71" s="948"/>
      <c r="AE71" s="948"/>
      <c r="AF71" s="948"/>
      <c r="AG71" s="948"/>
      <c r="AH71" s="948"/>
      <c r="AI71" s="948"/>
      <c r="AJ71" s="948"/>
      <c r="AK71" s="949"/>
      <c r="AN71" s="1"/>
      <c r="AO71" s="86"/>
      <c r="AP71" s="1"/>
      <c r="AQ71" s="1"/>
      <c r="AR71" s="1"/>
      <c r="AS71" s="89"/>
      <c r="AT71" s="1"/>
      <c r="AU71" s="1"/>
    </row>
    <row r="72" spans="1:185" s="73" customFormat="1" ht="16" customHeight="1" thickBot="1">
      <c r="A72" s="6"/>
      <c r="B72" s="945"/>
      <c r="C72" s="528"/>
      <c r="D72" s="528"/>
      <c r="E72" s="528"/>
      <c r="F72" s="529"/>
      <c r="G72" s="950"/>
      <c r="H72" s="950"/>
      <c r="I72" s="950"/>
      <c r="J72" s="950"/>
      <c r="K72" s="950"/>
      <c r="L72" s="950"/>
      <c r="M72" s="950"/>
      <c r="N72" s="950"/>
      <c r="O72" s="950"/>
      <c r="P72" s="950"/>
      <c r="Q72" s="950"/>
      <c r="R72" s="950"/>
      <c r="S72" s="950"/>
      <c r="T72" s="950"/>
      <c r="U72" s="950"/>
      <c r="V72" s="950"/>
      <c r="W72" s="950"/>
      <c r="X72" s="950"/>
      <c r="Y72" s="950"/>
      <c r="Z72" s="950"/>
      <c r="AA72" s="950"/>
      <c r="AB72" s="950"/>
      <c r="AC72" s="950"/>
      <c r="AD72" s="950"/>
      <c r="AE72" s="950"/>
      <c r="AF72" s="950"/>
      <c r="AG72" s="950"/>
      <c r="AH72" s="950"/>
      <c r="AI72" s="950"/>
      <c r="AJ72" s="950"/>
      <c r="AK72" s="951"/>
      <c r="AN72" s="1"/>
      <c r="AO72" s="86"/>
      <c r="AP72" s="1"/>
      <c r="AQ72" s="1"/>
      <c r="AR72" s="1"/>
      <c r="AS72" s="89"/>
      <c r="AT72" s="1"/>
      <c r="AU72" s="1"/>
      <c r="AV72" s="6"/>
      <c r="CT72" s="117"/>
    </row>
    <row r="73" spans="1:185" ht="16.25" customHeight="1">
      <c r="B73" s="958" t="s">
        <v>373</v>
      </c>
      <c r="C73" s="958"/>
      <c r="D73" s="958"/>
      <c r="E73" s="958"/>
      <c r="F73" s="958"/>
      <c r="G73" s="963">
        <v>0</v>
      </c>
      <c r="H73" s="963"/>
      <c r="I73" s="963"/>
      <c r="J73" s="963"/>
      <c r="K73" s="963"/>
      <c r="L73" s="963"/>
      <c r="M73" s="963"/>
      <c r="N73" s="963"/>
      <c r="O73" s="963"/>
      <c r="P73" s="963"/>
      <c r="Q73" s="963"/>
      <c r="R73" s="963"/>
      <c r="S73" s="963"/>
      <c r="T73" s="963"/>
      <c r="U73" s="963"/>
      <c r="V73" s="963"/>
      <c r="W73" s="963"/>
      <c r="X73" s="963"/>
      <c r="Y73" s="963"/>
      <c r="Z73" s="963"/>
      <c r="AA73" s="963"/>
      <c r="AB73" s="963"/>
      <c r="AC73" s="963"/>
      <c r="AD73" s="963"/>
      <c r="AE73" s="963"/>
      <c r="AF73" s="963"/>
      <c r="AG73" s="963"/>
      <c r="AH73" s="963"/>
      <c r="AI73" s="963"/>
      <c r="AJ73" s="963"/>
      <c r="AK73" s="963"/>
      <c r="AN73" s="1"/>
      <c r="AO73" s="86"/>
      <c r="AP73" s="1"/>
      <c r="AQ73" s="1"/>
      <c r="AR73" s="1"/>
      <c r="AS73" s="89"/>
      <c r="AT73" s="1"/>
      <c r="AU73" s="1"/>
    </row>
    <row r="74" spans="1:185" ht="11.5" customHeight="1">
      <c r="B74" s="958"/>
      <c r="C74" s="958"/>
      <c r="D74" s="958"/>
      <c r="E74" s="958"/>
      <c r="F74" s="958"/>
      <c r="G74" s="959">
        <v>0</v>
      </c>
      <c r="H74" s="959"/>
      <c r="I74" s="959"/>
      <c r="J74" s="959"/>
      <c r="K74" s="959"/>
      <c r="L74" s="959"/>
      <c r="M74" s="959"/>
      <c r="N74" s="959"/>
      <c r="O74" s="959"/>
      <c r="P74" s="959"/>
      <c r="Q74" s="959"/>
      <c r="R74" s="959"/>
      <c r="S74" s="959"/>
      <c r="T74" s="959"/>
      <c r="U74" s="959"/>
      <c r="V74" s="959"/>
      <c r="W74" s="959"/>
      <c r="X74" s="959"/>
      <c r="Y74" s="959"/>
      <c r="Z74" s="959"/>
      <c r="AA74" s="959"/>
      <c r="AB74" s="959"/>
      <c r="AC74" s="959"/>
      <c r="AD74" s="959"/>
      <c r="AE74" s="959"/>
      <c r="AF74" s="959"/>
      <c r="AG74" s="959"/>
      <c r="AH74" s="959"/>
      <c r="AI74" s="959"/>
      <c r="AJ74" s="959"/>
      <c r="AK74" s="959"/>
      <c r="AN74" s="1"/>
      <c r="AO74" s="86"/>
      <c r="AP74" s="1"/>
      <c r="AQ74" s="1"/>
      <c r="AR74" s="1"/>
      <c r="AS74" s="89"/>
      <c r="AT74" s="1"/>
      <c r="AU74" s="1"/>
    </row>
    <row r="75" spans="1:185" ht="16.25" customHeight="1">
      <c r="B75" s="958"/>
      <c r="C75" s="958"/>
      <c r="D75" s="958"/>
      <c r="E75" s="958"/>
      <c r="F75" s="958"/>
      <c r="G75" s="959"/>
      <c r="H75" s="959"/>
      <c r="I75" s="959"/>
      <c r="J75" s="959"/>
      <c r="K75" s="959"/>
      <c r="L75" s="959"/>
      <c r="M75" s="959"/>
      <c r="N75" s="959"/>
      <c r="O75" s="959"/>
      <c r="P75" s="959"/>
      <c r="Q75" s="959"/>
      <c r="R75" s="959"/>
      <c r="S75" s="959"/>
      <c r="T75" s="959"/>
      <c r="U75" s="959"/>
      <c r="V75" s="959"/>
      <c r="W75" s="959"/>
      <c r="X75" s="959"/>
      <c r="Y75" s="959"/>
      <c r="Z75" s="959"/>
      <c r="AA75" s="959"/>
      <c r="AB75" s="959"/>
      <c r="AC75" s="959"/>
      <c r="AD75" s="959"/>
      <c r="AE75" s="959"/>
      <c r="AF75" s="959"/>
      <c r="AG75" s="959"/>
      <c r="AH75" s="959"/>
      <c r="AI75" s="959"/>
      <c r="AJ75" s="959"/>
      <c r="AK75" s="959"/>
      <c r="AN75" s="1"/>
      <c r="AO75" s="86"/>
      <c r="AP75" s="1"/>
      <c r="AQ75" s="1"/>
      <c r="AR75" s="1"/>
      <c r="AS75" s="89"/>
      <c r="AT75" s="1"/>
      <c r="AU75" s="1"/>
    </row>
    <row r="76" spans="1:185" ht="16.25" customHeight="1" thickBot="1">
      <c r="B76" s="880" t="s">
        <v>285</v>
      </c>
      <c r="C76" s="880"/>
      <c r="D76" s="880"/>
      <c r="E76" s="880"/>
      <c r="F76" s="880"/>
      <c r="G76" s="880"/>
      <c r="H76" s="892" t="s">
        <v>353</v>
      </c>
      <c r="I76" s="892"/>
      <c r="J76" s="892"/>
      <c r="K76" s="892"/>
      <c r="L76" s="892"/>
      <c r="M76" s="892"/>
      <c r="N76" s="892"/>
      <c r="O76" s="892"/>
      <c r="P76" s="892"/>
      <c r="Q76" s="892"/>
      <c r="R76" s="892"/>
      <c r="S76" s="892"/>
      <c r="T76" s="892"/>
      <c r="U76" s="892"/>
      <c r="V76" s="892"/>
      <c r="W76" s="892"/>
      <c r="X76" s="892"/>
      <c r="Y76" s="892"/>
      <c r="Z76" s="892"/>
      <c r="AA76" s="892"/>
      <c r="AB76" s="892"/>
      <c r="AC76" s="892"/>
      <c r="AD76" s="892"/>
      <c r="AE76" s="892"/>
      <c r="AF76" s="892"/>
      <c r="AG76" s="892"/>
      <c r="AH76" s="892"/>
      <c r="AI76" s="892"/>
      <c r="AJ76" s="892"/>
      <c r="AK76" s="892"/>
      <c r="AN76" s="1"/>
      <c r="AO76" s="86"/>
      <c r="AP76" s="1"/>
      <c r="AQ76" s="1"/>
      <c r="AR76" s="1"/>
      <c r="AS76" s="89"/>
      <c r="AT76" s="1"/>
      <c r="AU76" s="1"/>
    </row>
    <row r="77" spans="1:185" ht="16.25" customHeight="1">
      <c r="B77" s="895" t="s">
        <v>272</v>
      </c>
      <c r="C77" s="896"/>
      <c r="D77" s="896"/>
      <c r="E77" s="896"/>
      <c r="F77" s="899" t="s">
        <v>374</v>
      </c>
      <c r="G77" s="901" t="s">
        <v>273</v>
      </c>
      <c r="H77" s="901"/>
      <c r="I77" s="901"/>
      <c r="J77" s="901"/>
      <c r="K77" s="902" t="s">
        <v>375</v>
      </c>
      <c r="L77" s="902"/>
      <c r="M77" s="902"/>
      <c r="N77" s="902"/>
      <c r="O77" s="902"/>
      <c r="P77" s="851" t="s">
        <v>274</v>
      </c>
      <c r="Q77" s="852"/>
      <c r="R77" s="852"/>
      <c r="S77" s="852"/>
      <c r="T77" s="852"/>
      <c r="U77" s="853"/>
      <c r="V77" s="857" t="s">
        <v>357</v>
      </c>
      <c r="W77" s="858"/>
      <c r="X77" s="858"/>
      <c r="Y77" s="858"/>
      <c r="Z77" s="858"/>
      <c r="AA77" s="858"/>
      <c r="AB77" s="858"/>
      <c r="AC77" s="859"/>
      <c r="AD77" s="869" t="s">
        <v>358</v>
      </c>
      <c r="AE77" s="870"/>
      <c r="AF77" s="870"/>
      <c r="AG77" s="870"/>
      <c r="AH77" s="870"/>
      <c r="AI77" s="870"/>
      <c r="AJ77" s="870"/>
      <c r="AK77" s="871"/>
      <c r="AN77" s="1"/>
      <c r="AO77" s="86"/>
      <c r="AP77" s="1"/>
      <c r="AQ77" s="1"/>
      <c r="AR77" s="1"/>
      <c r="AS77" s="89"/>
      <c r="AT77" s="1"/>
      <c r="AU77" s="1"/>
    </row>
    <row r="78" spans="1:185" ht="26" customHeight="1">
      <c r="B78" s="897"/>
      <c r="C78" s="898"/>
      <c r="D78" s="898"/>
      <c r="E78" s="898"/>
      <c r="F78" s="900"/>
      <c r="G78" s="843"/>
      <c r="H78" s="843"/>
      <c r="I78" s="843"/>
      <c r="J78" s="843"/>
      <c r="K78" s="903"/>
      <c r="L78" s="903"/>
      <c r="M78" s="903"/>
      <c r="N78" s="903"/>
      <c r="O78" s="903"/>
      <c r="P78" s="854"/>
      <c r="Q78" s="855"/>
      <c r="R78" s="855"/>
      <c r="S78" s="855"/>
      <c r="T78" s="855"/>
      <c r="U78" s="856"/>
      <c r="V78" s="860"/>
      <c r="W78" s="861"/>
      <c r="X78" s="861"/>
      <c r="Y78" s="861"/>
      <c r="Z78" s="861"/>
      <c r="AA78" s="861"/>
      <c r="AB78" s="861"/>
      <c r="AC78" s="862"/>
      <c r="AD78" s="872"/>
      <c r="AE78" s="873"/>
      <c r="AF78" s="873"/>
      <c r="AG78" s="873"/>
      <c r="AH78" s="873"/>
      <c r="AI78" s="873"/>
      <c r="AJ78" s="873"/>
      <c r="AK78" s="874"/>
      <c r="AL78" s="39"/>
      <c r="AM78" s="39"/>
      <c r="AN78" s="1"/>
      <c r="AO78" s="86"/>
      <c r="AP78" s="1"/>
      <c r="AQ78" s="1"/>
      <c r="AR78" s="1"/>
      <c r="AS78" s="89"/>
      <c r="AT78" s="1"/>
      <c r="AU78" s="1"/>
      <c r="AW78" s="68"/>
      <c r="AX78" s="68"/>
      <c r="AY78" s="68"/>
      <c r="AZ78" s="68"/>
      <c r="BA78" s="68"/>
      <c r="BB78" s="68"/>
      <c r="BC78" s="68"/>
      <c r="BD78" s="68"/>
      <c r="BE78" s="68"/>
      <c r="BF78" s="68"/>
      <c r="BG78" s="68"/>
      <c r="BH78" s="68"/>
      <c r="BI78" s="68"/>
      <c r="BJ78" s="68"/>
      <c r="BK78" s="68"/>
      <c r="BL78" s="68"/>
      <c r="BM78" s="68"/>
      <c r="BN78" s="68"/>
      <c r="BO78" s="68"/>
      <c r="BP78" s="68"/>
      <c r="BQ78" s="68"/>
      <c r="BR78" s="68"/>
      <c r="BS78" s="68"/>
      <c r="BT78" s="68"/>
      <c r="BU78" s="68"/>
      <c r="BV78" s="68"/>
      <c r="BW78" s="68"/>
      <c r="BX78" s="68"/>
      <c r="BY78" s="68"/>
      <c r="BZ78" s="68"/>
      <c r="CA78" s="68"/>
      <c r="CB78" s="68"/>
      <c r="CC78" s="68"/>
      <c r="CD78" s="68"/>
      <c r="CE78" s="68"/>
      <c r="CF78" s="68"/>
      <c r="CG78" s="68"/>
      <c r="CH78" s="68"/>
      <c r="CI78" s="68"/>
      <c r="CJ78" s="68"/>
      <c r="CK78" s="68"/>
      <c r="CL78" s="68"/>
      <c r="CM78" s="68"/>
      <c r="CN78" s="68"/>
      <c r="CO78" s="68"/>
      <c r="CP78" s="68"/>
      <c r="CQ78" s="68"/>
      <c r="CR78" s="68"/>
      <c r="CS78" s="68"/>
      <c r="CT78" s="114"/>
      <c r="CU78" s="68"/>
      <c r="CV78" s="68"/>
      <c r="CW78" s="68"/>
      <c r="CX78" s="68"/>
      <c r="CY78" s="68"/>
      <c r="CZ78" s="68"/>
      <c r="DA78" s="68"/>
      <c r="DB78" s="68"/>
      <c r="DC78" s="68"/>
      <c r="DD78" s="68"/>
      <c r="DE78" s="68"/>
      <c r="DF78" s="68"/>
      <c r="DG78" s="68"/>
      <c r="DH78" s="68"/>
      <c r="DI78" s="68"/>
      <c r="DJ78" s="68"/>
      <c r="DK78" s="68"/>
      <c r="DL78" s="68"/>
      <c r="DM78" s="68"/>
      <c r="DN78" s="68"/>
      <c r="DO78" s="68"/>
      <c r="DP78" s="68"/>
      <c r="DQ78" s="68"/>
      <c r="DR78" s="68"/>
      <c r="DS78" s="68"/>
      <c r="DT78" s="68"/>
      <c r="DU78" s="68"/>
      <c r="DV78" s="68"/>
      <c r="DW78" s="68"/>
      <c r="DX78" s="68"/>
      <c r="DY78" s="68"/>
      <c r="DZ78" s="68"/>
      <c r="EA78" s="68"/>
      <c r="EB78" s="68"/>
      <c r="EC78" s="68"/>
      <c r="ED78" s="68"/>
      <c r="EE78" s="68"/>
      <c r="EF78" s="68"/>
      <c r="EG78" s="68"/>
      <c r="EH78" s="68"/>
      <c r="EI78" s="68"/>
      <c r="EJ78" s="68"/>
      <c r="EK78" s="68"/>
      <c r="EL78" s="68"/>
      <c r="EM78" s="68"/>
      <c r="EN78" s="68"/>
      <c r="EO78" s="68"/>
      <c r="EP78" s="68"/>
      <c r="EQ78" s="68"/>
      <c r="ER78" s="68"/>
    </row>
    <row r="79" spans="1:185" ht="16.25" customHeight="1">
      <c r="B79" s="879" t="s">
        <v>286</v>
      </c>
      <c r="C79" s="843"/>
      <c r="D79" s="843"/>
      <c r="E79" s="843"/>
      <c r="F79" s="843"/>
      <c r="G79" s="843" t="s">
        <v>276</v>
      </c>
      <c r="H79" s="843"/>
      <c r="I79" s="843"/>
      <c r="J79" s="843"/>
      <c r="K79" s="843"/>
      <c r="L79" s="843"/>
      <c r="M79" s="843"/>
      <c r="N79" s="843"/>
      <c r="O79" s="843"/>
      <c r="P79" s="843" t="s">
        <v>277</v>
      </c>
      <c r="Q79" s="843"/>
      <c r="R79" s="843"/>
      <c r="S79" s="843"/>
      <c r="T79" s="843"/>
      <c r="U79" s="843"/>
      <c r="V79" s="843" t="s">
        <v>278</v>
      </c>
      <c r="W79" s="843"/>
      <c r="X79" s="843"/>
      <c r="Y79" s="843"/>
      <c r="Z79" s="843" t="s">
        <v>279</v>
      </c>
      <c r="AA79" s="843"/>
      <c r="AB79" s="843"/>
      <c r="AC79" s="843"/>
      <c r="AD79" s="843" t="s">
        <v>280</v>
      </c>
      <c r="AE79" s="843"/>
      <c r="AF79" s="843"/>
      <c r="AG79" s="843"/>
      <c r="AH79" s="844" t="s">
        <v>287</v>
      </c>
      <c r="AI79" s="845"/>
      <c r="AJ79" s="845"/>
      <c r="AK79" s="846"/>
      <c r="AL79" s="39"/>
      <c r="AM79" s="39"/>
      <c r="AN79" s="1"/>
      <c r="AO79" s="86"/>
      <c r="AP79" s="1"/>
      <c r="AQ79" s="1"/>
      <c r="AR79" s="1"/>
      <c r="AS79" s="89"/>
      <c r="AT79" s="1"/>
      <c r="AU79" s="1"/>
      <c r="AW79" s="68"/>
      <c r="AX79" s="68"/>
      <c r="AY79" s="68"/>
      <c r="AZ79" s="68"/>
      <c r="BA79" s="68"/>
      <c r="BB79" s="68"/>
      <c r="BC79" s="68"/>
      <c r="BD79" s="68"/>
      <c r="BE79" s="68"/>
      <c r="BF79" s="68"/>
      <c r="BG79" s="68"/>
      <c r="BH79" s="68"/>
      <c r="BI79" s="68"/>
      <c r="BJ79" s="68"/>
      <c r="BK79" s="68"/>
      <c r="BL79" s="68"/>
      <c r="BM79" s="68"/>
      <c r="BN79" s="68"/>
      <c r="BO79" s="68"/>
      <c r="BP79" s="68"/>
      <c r="BQ79" s="68"/>
      <c r="BR79" s="68"/>
      <c r="BS79" s="68"/>
      <c r="BT79" s="68"/>
      <c r="BU79" s="68"/>
      <c r="BV79" s="68"/>
      <c r="BW79" s="68"/>
      <c r="BX79" s="68"/>
      <c r="BY79" s="68"/>
      <c r="BZ79" s="68"/>
      <c r="CA79" s="68"/>
      <c r="CB79" s="68"/>
      <c r="CC79" s="68"/>
      <c r="CD79" s="68"/>
      <c r="CE79" s="68"/>
      <c r="CF79" s="68"/>
      <c r="CG79" s="68"/>
      <c r="CH79" s="68"/>
      <c r="CI79" s="68"/>
      <c r="CJ79" s="68"/>
      <c r="CK79" s="68"/>
      <c r="CL79" s="68"/>
      <c r="CM79" s="68"/>
      <c r="CN79" s="68"/>
      <c r="CO79" s="68"/>
      <c r="CP79" s="68"/>
      <c r="CQ79" s="68"/>
      <c r="CR79" s="68"/>
      <c r="CS79" s="68"/>
      <c r="CT79" s="114"/>
      <c r="CU79" s="68"/>
      <c r="CV79" s="68"/>
      <c r="CW79" s="68"/>
      <c r="CX79" s="68"/>
      <c r="CY79" s="68"/>
      <c r="CZ79" s="68"/>
      <c r="DA79" s="68"/>
      <c r="DB79" s="68"/>
      <c r="DC79" s="68"/>
      <c r="DD79" s="68"/>
      <c r="DE79" s="68"/>
      <c r="DF79" s="68"/>
      <c r="DG79" s="68"/>
      <c r="DH79" s="68"/>
      <c r="DI79" s="68"/>
      <c r="DJ79" s="68"/>
      <c r="DK79" s="68"/>
      <c r="DL79" s="68"/>
      <c r="DM79" s="68"/>
      <c r="DN79" s="68"/>
      <c r="DO79" s="68"/>
      <c r="DP79" s="68"/>
      <c r="DQ79" s="68"/>
      <c r="DR79" s="68"/>
      <c r="DS79" s="68"/>
      <c r="DT79" s="68"/>
      <c r="DU79" s="68"/>
      <c r="DV79" s="68"/>
      <c r="DW79" s="68"/>
      <c r="DX79" s="68"/>
      <c r="DY79" s="68"/>
      <c r="DZ79" s="68"/>
      <c r="EA79" s="68"/>
      <c r="EB79" s="68"/>
      <c r="EC79" s="68"/>
      <c r="ED79" s="68"/>
      <c r="EE79" s="68"/>
      <c r="EF79" s="68"/>
      <c r="EG79" s="68"/>
      <c r="EH79" s="68"/>
      <c r="EI79" s="68"/>
      <c r="EJ79" s="68"/>
      <c r="EK79" s="68"/>
      <c r="EL79" s="68"/>
      <c r="EM79" s="68"/>
      <c r="EN79" s="68"/>
      <c r="EO79" s="68"/>
      <c r="EP79" s="68"/>
      <c r="EQ79" s="68"/>
      <c r="ER79" s="68"/>
    </row>
    <row r="80" spans="1:185" ht="16.25" customHeight="1">
      <c r="A80" s="73"/>
      <c r="B80" s="879"/>
      <c r="C80" s="843"/>
      <c r="D80" s="843"/>
      <c r="E80" s="843"/>
      <c r="F80" s="843"/>
      <c r="G80" s="843"/>
      <c r="H80" s="843"/>
      <c r="I80" s="843"/>
      <c r="J80" s="843"/>
      <c r="K80" s="843"/>
      <c r="L80" s="843"/>
      <c r="M80" s="843"/>
      <c r="N80" s="843"/>
      <c r="O80" s="843"/>
      <c r="P80" s="843"/>
      <c r="Q80" s="843"/>
      <c r="R80" s="843"/>
      <c r="S80" s="843"/>
      <c r="T80" s="843"/>
      <c r="U80" s="843"/>
      <c r="V80" s="843"/>
      <c r="W80" s="843"/>
      <c r="X80" s="843"/>
      <c r="Y80" s="843"/>
      <c r="Z80" s="843"/>
      <c r="AA80" s="843"/>
      <c r="AB80" s="843"/>
      <c r="AC80" s="843"/>
      <c r="AD80" s="843"/>
      <c r="AE80" s="843"/>
      <c r="AF80" s="843"/>
      <c r="AG80" s="843"/>
      <c r="AH80" s="847"/>
      <c r="AI80" s="848"/>
      <c r="AJ80" s="848"/>
      <c r="AK80" s="849"/>
      <c r="AL80" s="39"/>
      <c r="AM80" s="39"/>
      <c r="AN80" s="1"/>
      <c r="AO80" s="86"/>
      <c r="AP80" s="1"/>
      <c r="AQ80" s="1"/>
      <c r="AR80" s="1"/>
      <c r="AS80" s="89"/>
      <c r="AT80" s="1"/>
      <c r="AU80" s="1"/>
      <c r="AW80" s="68"/>
      <c r="AX80" s="68"/>
      <c r="AY80" s="68"/>
      <c r="AZ80" s="68"/>
      <c r="BA80" s="68"/>
      <c r="BB80" s="68"/>
      <c r="BC80" s="68"/>
      <c r="BD80" s="68"/>
      <c r="BE80" s="68"/>
      <c r="BF80" s="68"/>
      <c r="BG80" s="68"/>
      <c r="BH80" s="68"/>
      <c r="BI80" s="68"/>
      <c r="BJ80" s="68"/>
      <c r="BK80" s="68"/>
      <c r="BL80" s="68"/>
      <c r="BM80" s="68"/>
      <c r="BN80" s="68"/>
      <c r="BO80" s="68"/>
      <c r="BP80" s="68"/>
      <c r="BQ80" s="68"/>
      <c r="BR80" s="68"/>
      <c r="BS80" s="68"/>
      <c r="BT80" s="68"/>
      <c r="BU80" s="68"/>
      <c r="BV80" s="68"/>
      <c r="BW80" s="68"/>
      <c r="BX80" s="68"/>
      <c r="BY80" s="68"/>
      <c r="BZ80" s="68"/>
      <c r="CA80" s="68"/>
      <c r="CB80" s="68"/>
      <c r="CC80" s="68"/>
      <c r="CD80" s="68"/>
      <c r="CE80" s="68"/>
      <c r="CF80" s="68"/>
      <c r="CG80" s="68"/>
      <c r="CH80" s="68"/>
      <c r="CI80" s="68"/>
      <c r="CJ80" s="68"/>
      <c r="CK80" s="68"/>
      <c r="CL80" s="68"/>
      <c r="CM80" s="68"/>
      <c r="CN80" s="68"/>
      <c r="CO80" s="68"/>
      <c r="CP80" s="68"/>
      <c r="CQ80" s="68"/>
      <c r="CR80" s="68"/>
      <c r="CS80" s="68"/>
      <c r="CT80" s="114"/>
      <c r="CU80" s="68"/>
      <c r="CV80" s="68"/>
      <c r="CW80" s="68"/>
      <c r="CX80" s="68"/>
      <c r="CY80" s="68"/>
      <c r="CZ80" s="68"/>
      <c r="DA80" s="68"/>
      <c r="DB80" s="68"/>
      <c r="DC80" s="68"/>
      <c r="DD80" s="68"/>
      <c r="DE80" s="68"/>
      <c r="DF80" s="68"/>
      <c r="DG80" s="68"/>
      <c r="DH80" s="68"/>
      <c r="DI80" s="68"/>
      <c r="DJ80" s="68"/>
      <c r="DK80" s="68"/>
      <c r="DL80" s="68"/>
      <c r="DM80" s="68"/>
      <c r="DN80" s="68"/>
      <c r="DO80" s="68"/>
      <c r="DP80" s="68"/>
      <c r="DQ80" s="68"/>
      <c r="DR80" s="68"/>
      <c r="DS80" s="68"/>
      <c r="DT80" s="68"/>
      <c r="DU80" s="68"/>
      <c r="DV80" s="68"/>
      <c r="DW80" s="68"/>
      <c r="DX80" s="68"/>
      <c r="DY80" s="68"/>
      <c r="DZ80" s="68"/>
      <c r="EA80" s="68"/>
      <c r="EB80" s="68"/>
      <c r="EC80" s="68"/>
      <c r="ED80" s="68"/>
      <c r="EE80" s="68"/>
      <c r="EF80" s="68"/>
      <c r="EG80" s="68"/>
      <c r="EH80" s="68"/>
      <c r="EI80" s="68"/>
      <c r="EJ80" s="68"/>
      <c r="EK80" s="68"/>
      <c r="EL80" s="68"/>
      <c r="EM80" s="68"/>
      <c r="EN80" s="68"/>
      <c r="EO80" s="68"/>
      <c r="EP80" s="68"/>
      <c r="EQ80" s="68"/>
      <c r="ER80" s="68"/>
    </row>
    <row r="81" spans="2:148" ht="16.25" customHeight="1">
      <c r="B81" s="890" t="s">
        <v>376</v>
      </c>
      <c r="C81" s="891"/>
      <c r="D81" s="891"/>
      <c r="E81" s="891"/>
      <c r="F81" s="891"/>
      <c r="G81" s="850" t="s">
        <v>377</v>
      </c>
      <c r="H81" s="850"/>
      <c r="I81" s="850"/>
      <c r="J81" s="850"/>
      <c r="K81" s="850"/>
      <c r="L81" s="850"/>
      <c r="M81" s="850"/>
      <c r="N81" s="850"/>
      <c r="O81" s="850"/>
      <c r="P81" s="889" t="s">
        <v>378</v>
      </c>
      <c r="Q81" s="889"/>
      <c r="R81" s="889"/>
      <c r="S81" s="889"/>
      <c r="T81" s="889"/>
      <c r="U81" s="889"/>
      <c r="V81" s="889">
        <v>0</v>
      </c>
      <c r="W81" s="889"/>
      <c r="X81" s="889"/>
      <c r="Y81" s="889"/>
      <c r="Z81" s="889">
        <v>0</v>
      </c>
      <c r="AA81" s="889"/>
      <c r="AB81" s="889"/>
      <c r="AC81" s="889"/>
      <c r="AD81" s="893" t="s">
        <v>359</v>
      </c>
      <c r="AE81" s="893"/>
      <c r="AF81" s="893"/>
      <c r="AG81" s="893"/>
      <c r="AH81" s="448"/>
      <c r="AI81" s="448"/>
      <c r="AJ81" s="448"/>
      <c r="AK81" s="449"/>
      <c r="AL81" s="39"/>
      <c r="AM81" s="39"/>
      <c r="AN81" s="1"/>
      <c r="AO81" s="86"/>
      <c r="AP81" s="1"/>
      <c r="AQ81" s="1"/>
      <c r="AR81" s="1"/>
      <c r="AS81" s="89"/>
      <c r="AT81" s="1"/>
      <c r="AU81" s="1"/>
      <c r="AW81" s="68"/>
      <c r="AX81" s="68"/>
      <c r="AY81" s="68"/>
      <c r="AZ81" s="68"/>
      <c r="BA81" s="68"/>
      <c r="BB81" s="68"/>
      <c r="BC81" s="68"/>
      <c r="BD81" s="68"/>
      <c r="BE81" s="68"/>
      <c r="BF81" s="68"/>
      <c r="BG81" s="68"/>
      <c r="BH81" s="68"/>
      <c r="BI81" s="68"/>
      <c r="BJ81" s="68"/>
      <c r="BK81" s="68"/>
      <c r="BL81" s="68"/>
      <c r="BM81" s="68"/>
      <c r="BN81" s="68"/>
      <c r="BO81" s="68"/>
      <c r="BP81" s="68"/>
      <c r="BQ81" s="68"/>
      <c r="BR81" s="68"/>
      <c r="BS81" s="68"/>
      <c r="BT81" s="68"/>
      <c r="BU81" s="68"/>
      <c r="BV81" s="68"/>
      <c r="BW81" s="68"/>
      <c r="BX81" s="68"/>
      <c r="BY81" s="68"/>
      <c r="BZ81" s="68"/>
      <c r="CA81" s="68"/>
      <c r="CB81" s="68"/>
      <c r="CC81" s="68"/>
      <c r="CD81" s="68"/>
      <c r="CE81" s="68"/>
      <c r="CF81" s="68"/>
      <c r="CG81" s="68"/>
      <c r="CH81" s="68"/>
      <c r="CI81" s="68"/>
      <c r="CJ81" s="68"/>
      <c r="CK81" s="68"/>
      <c r="CL81" s="68"/>
      <c r="CM81" s="68"/>
      <c r="CN81" s="68"/>
      <c r="CO81" s="68"/>
      <c r="CP81" s="68"/>
      <c r="CQ81" s="68"/>
      <c r="CR81" s="68"/>
      <c r="CS81" s="68"/>
      <c r="CT81" s="114"/>
      <c r="CU81" s="68"/>
      <c r="CV81" s="68"/>
      <c r="CW81" s="68"/>
      <c r="CX81" s="68"/>
      <c r="CY81" s="68"/>
      <c r="CZ81" s="68"/>
      <c r="DA81" s="68"/>
      <c r="DB81" s="68"/>
      <c r="DC81" s="68"/>
      <c r="DD81" s="68"/>
      <c r="DE81" s="68"/>
      <c r="DF81" s="68"/>
      <c r="DG81" s="68"/>
      <c r="DH81" s="68"/>
      <c r="DI81" s="68"/>
      <c r="DJ81" s="68"/>
      <c r="DK81" s="68"/>
      <c r="DL81" s="68"/>
      <c r="DM81" s="68"/>
      <c r="DN81" s="68"/>
      <c r="DO81" s="68"/>
      <c r="DP81" s="68"/>
      <c r="DQ81" s="68"/>
      <c r="DR81" s="68"/>
      <c r="DS81" s="68"/>
      <c r="DT81" s="68"/>
      <c r="DU81" s="68"/>
      <c r="DV81" s="68"/>
      <c r="DW81" s="68"/>
      <c r="DX81" s="68"/>
      <c r="DY81" s="68"/>
      <c r="DZ81" s="68"/>
      <c r="EA81" s="68"/>
      <c r="EB81" s="68"/>
      <c r="EC81" s="68"/>
      <c r="ED81" s="68"/>
      <c r="EE81" s="68"/>
      <c r="EF81" s="68"/>
      <c r="EG81" s="68"/>
      <c r="EH81" s="68"/>
      <c r="EI81" s="68"/>
      <c r="EJ81" s="68"/>
      <c r="EK81" s="68"/>
      <c r="EL81" s="68"/>
      <c r="EM81" s="68"/>
      <c r="EN81" s="68"/>
      <c r="EO81" s="68"/>
      <c r="EP81" s="68"/>
      <c r="EQ81" s="68"/>
      <c r="ER81" s="68"/>
    </row>
    <row r="82" spans="2:148" ht="16.25" customHeight="1">
      <c r="B82" s="890"/>
      <c r="C82" s="891"/>
      <c r="D82" s="891"/>
      <c r="E82" s="891"/>
      <c r="F82" s="891"/>
      <c r="G82" s="850"/>
      <c r="H82" s="850"/>
      <c r="I82" s="850"/>
      <c r="J82" s="850"/>
      <c r="K82" s="850"/>
      <c r="L82" s="850"/>
      <c r="M82" s="850"/>
      <c r="N82" s="850"/>
      <c r="O82" s="850"/>
      <c r="P82" s="889"/>
      <c r="Q82" s="889"/>
      <c r="R82" s="889"/>
      <c r="S82" s="889"/>
      <c r="T82" s="889"/>
      <c r="U82" s="889"/>
      <c r="V82" s="889"/>
      <c r="W82" s="889"/>
      <c r="X82" s="889"/>
      <c r="Y82" s="889"/>
      <c r="Z82" s="889"/>
      <c r="AA82" s="889"/>
      <c r="AB82" s="889"/>
      <c r="AC82" s="889"/>
      <c r="AD82" s="893"/>
      <c r="AE82" s="893"/>
      <c r="AF82" s="893"/>
      <c r="AG82" s="893"/>
      <c r="AH82" s="448"/>
      <c r="AI82" s="448"/>
      <c r="AJ82" s="448"/>
      <c r="AK82" s="449"/>
      <c r="AN82" s="1"/>
      <c r="AO82" s="86"/>
      <c r="AP82" s="1"/>
      <c r="AQ82" s="1"/>
      <c r="AR82" s="1"/>
      <c r="AS82" s="90"/>
      <c r="AT82" s="1"/>
      <c r="AU82" s="1"/>
    </row>
    <row r="83" spans="2:148" ht="30" customHeight="1">
      <c r="B83" s="890"/>
      <c r="C83" s="891"/>
      <c r="D83" s="891"/>
      <c r="E83" s="891"/>
      <c r="F83" s="891"/>
      <c r="G83" s="850"/>
      <c r="H83" s="850"/>
      <c r="I83" s="850"/>
      <c r="J83" s="850"/>
      <c r="K83" s="850"/>
      <c r="L83" s="850"/>
      <c r="M83" s="850"/>
      <c r="N83" s="850"/>
      <c r="O83" s="850"/>
      <c r="P83" s="889"/>
      <c r="Q83" s="889"/>
      <c r="R83" s="889"/>
      <c r="S83" s="889"/>
      <c r="T83" s="889"/>
      <c r="U83" s="889"/>
      <c r="V83" s="889"/>
      <c r="W83" s="889"/>
      <c r="X83" s="889"/>
      <c r="Y83" s="889"/>
      <c r="Z83" s="889"/>
      <c r="AA83" s="889"/>
      <c r="AB83" s="889"/>
      <c r="AC83" s="889"/>
      <c r="AD83" s="893"/>
      <c r="AE83" s="893"/>
      <c r="AF83" s="893"/>
      <c r="AG83" s="893"/>
      <c r="AH83" s="448"/>
      <c r="AI83" s="448"/>
      <c r="AJ83" s="448"/>
      <c r="AK83" s="449"/>
      <c r="AL83" s="7"/>
      <c r="AM83" s="7"/>
      <c r="AN83" s="1"/>
      <c r="AO83" s="86"/>
      <c r="AP83" s="1"/>
      <c r="AQ83" s="1"/>
      <c r="AR83" s="1"/>
      <c r="AS83" s="90"/>
      <c r="AT83" s="1"/>
      <c r="AU83" s="1"/>
      <c r="AV83" s="7"/>
      <c r="AW83" s="7"/>
      <c r="AX83" s="7"/>
      <c r="AY83" s="7"/>
      <c r="AZ83" s="7"/>
      <c r="BA83" s="7"/>
      <c r="BB83" s="7"/>
      <c r="BC83" s="7"/>
      <c r="BD83" s="7"/>
    </row>
    <row r="84" spans="2:148" ht="17" customHeight="1">
      <c r="B84" s="890"/>
      <c r="C84" s="891"/>
      <c r="D84" s="891"/>
      <c r="E84" s="891"/>
      <c r="F84" s="891"/>
      <c r="G84" s="850"/>
      <c r="H84" s="850"/>
      <c r="I84" s="850"/>
      <c r="J84" s="850"/>
      <c r="K84" s="850"/>
      <c r="L84" s="850"/>
      <c r="M84" s="850"/>
      <c r="N84" s="850"/>
      <c r="O84" s="850"/>
      <c r="P84" s="889"/>
      <c r="Q84" s="889"/>
      <c r="R84" s="889"/>
      <c r="S84" s="889"/>
      <c r="T84" s="889"/>
      <c r="U84" s="889"/>
      <c r="V84" s="889"/>
      <c r="W84" s="889"/>
      <c r="X84" s="889"/>
      <c r="Y84" s="889"/>
      <c r="Z84" s="889"/>
      <c r="AA84" s="889"/>
      <c r="AB84" s="889"/>
      <c r="AC84" s="889"/>
      <c r="AD84" s="893"/>
      <c r="AE84" s="893"/>
      <c r="AF84" s="893"/>
      <c r="AG84" s="893"/>
      <c r="AH84" s="448"/>
      <c r="AI84" s="448"/>
      <c r="AJ84" s="448"/>
      <c r="AK84" s="449"/>
      <c r="AL84" s="7"/>
      <c r="AM84" s="7"/>
      <c r="AN84" s="1"/>
      <c r="AO84" s="86"/>
      <c r="AP84" s="1"/>
      <c r="AQ84" s="1"/>
      <c r="AR84" s="1"/>
      <c r="AS84" s="90"/>
      <c r="AT84" s="1"/>
      <c r="AU84" s="1"/>
      <c r="AV84" s="7"/>
      <c r="AW84" s="7"/>
      <c r="AX84" s="7"/>
      <c r="AY84" s="7"/>
      <c r="AZ84" s="7"/>
      <c r="BA84" s="7"/>
      <c r="BB84" s="7"/>
      <c r="BC84" s="7"/>
      <c r="BD84" s="7"/>
    </row>
    <row r="85" spans="2:148" ht="15" customHeight="1">
      <c r="B85" s="890"/>
      <c r="C85" s="891"/>
      <c r="D85" s="891"/>
      <c r="E85" s="891"/>
      <c r="F85" s="891"/>
      <c r="G85" s="850"/>
      <c r="H85" s="850"/>
      <c r="I85" s="850"/>
      <c r="J85" s="850"/>
      <c r="K85" s="850"/>
      <c r="L85" s="850"/>
      <c r="M85" s="850"/>
      <c r="N85" s="850"/>
      <c r="O85" s="850"/>
      <c r="P85" s="889"/>
      <c r="Q85" s="889"/>
      <c r="R85" s="889"/>
      <c r="S85" s="889"/>
      <c r="T85" s="889"/>
      <c r="U85" s="889"/>
      <c r="V85" s="889"/>
      <c r="W85" s="889"/>
      <c r="X85" s="889"/>
      <c r="Y85" s="889"/>
      <c r="Z85" s="889"/>
      <c r="AA85" s="889"/>
      <c r="AB85" s="889"/>
      <c r="AC85" s="889"/>
      <c r="AD85" s="893"/>
      <c r="AE85" s="893"/>
      <c r="AF85" s="893"/>
      <c r="AG85" s="893"/>
      <c r="AH85" s="448"/>
      <c r="AI85" s="448"/>
      <c r="AJ85" s="448"/>
      <c r="AK85" s="449"/>
    </row>
    <row r="86" spans="2:148" ht="15" customHeight="1">
      <c r="B86" s="942" t="s">
        <v>291</v>
      </c>
      <c r="C86" s="943"/>
      <c r="D86" s="943"/>
      <c r="E86" s="943"/>
      <c r="F86" s="944"/>
      <c r="G86" s="946" t="s">
        <v>361</v>
      </c>
      <c r="H86" s="946"/>
      <c r="I86" s="946"/>
      <c r="J86" s="946"/>
      <c r="K86" s="946"/>
      <c r="L86" s="946"/>
      <c r="M86" s="946"/>
      <c r="N86" s="946"/>
      <c r="O86" s="946"/>
      <c r="P86" s="946"/>
      <c r="Q86" s="946"/>
      <c r="R86" s="946"/>
      <c r="S86" s="946"/>
      <c r="T86" s="946"/>
      <c r="U86" s="946"/>
      <c r="V86" s="946"/>
      <c r="W86" s="946"/>
      <c r="X86" s="946"/>
      <c r="Y86" s="946"/>
      <c r="Z86" s="946"/>
      <c r="AA86" s="946"/>
      <c r="AB86" s="946"/>
      <c r="AC86" s="946"/>
      <c r="AD86" s="946"/>
      <c r="AE86" s="946"/>
      <c r="AF86" s="946"/>
      <c r="AG86" s="946"/>
      <c r="AH86" s="946"/>
      <c r="AI86" s="946"/>
      <c r="AJ86" s="946"/>
      <c r="AK86" s="947"/>
      <c r="AN86" s="7"/>
      <c r="AO86" s="112"/>
      <c r="AP86" s="7"/>
      <c r="AQ86" s="7"/>
      <c r="AR86" s="7"/>
      <c r="AS86" s="91"/>
      <c r="AT86" s="7"/>
      <c r="AU86" s="7"/>
    </row>
    <row r="87" spans="2:148" ht="15" customHeight="1">
      <c r="B87" s="469"/>
      <c r="C87" s="470"/>
      <c r="D87" s="470"/>
      <c r="E87" s="470"/>
      <c r="F87" s="471"/>
      <c r="G87" s="948"/>
      <c r="H87" s="948"/>
      <c r="I87" s="948"/>
      <c r="J87" s="948"/>
      <c r="K87" s="948"/>
      <c r="L87" s="948"/>
      <c r="M87" s="948"/>
      <c r="N87" s="948"/>
      <c r="O87" s="948"/>
      <c r="P87" s="948"/>
      <c r="Q87" s="948"/>
      <c r="R87" s="948"/>
      <c r="S87" s="948"/>
      <c r="T87" s="948"/>
      <c r="U87" s="948"/>
      <c r="V87" s="948"/>
      <c r="W87" s="948"/>
      <c r="X87" s="948"/>
      <c r="Y87" s="948"/>
      <c r="Z87" s="948"/>
      <c r="AA87" s="948"/>
      <c r="AB87" s="948"/>
      <c r="AC87" s="948"/>
      <c r="AD87" s="948"/>
      <c r="AE87" s="948"/>
      <c r="AF87" s="948"/>
      <c r="AG87" s="948"/>
      <c r="AH87" s="948"/>
      <c r="AI87" s="948"/>
      <c r="AJ87" s="948"/>
      <c r="AK87" s="949"/>
      <c r="AN87" s="7"/>
      <c r="AO87" s="112"/>
      <c r="AP87" s="7"/>
      <c r="AQ87" s="7"/>
      <c r="AR87" s="7"/>
      <c r="AS87" s="91"/>
      <c r="AT87" s="7"/>
      <c r="AU87" s="7"/>
    </row>
    <row r="88" spans="2:148" ht="15" customHeight="1">
      <c r="B88" s="469"/>
      <c r="C88" s="470"/>
      <c r="D88" s="470"/>
      <c r="E88" s="470"/>
      <c r="F88" s="471"/>
      <c r="G88" s="948"/>
      <c r="H88" s="948"/>
      <c r="I88" s="948"/>
      <c r="J88" s="948"/>
      <c r="K88" s="948"/>
      <c r="L88" s="948"/>
      <c r="M88" s="948"/>
      <c r="N88" s="948"/>
      <c r="O88" s="948"/>
      <c r="P88" s="948"/>
      <c r="Q88" s="948"/>
      <c r="R88" s="948"/>
      <c r="S88" s="948"/>
      <c r="T88" s="948"/>
      <c r="U88" s="948"/>
      <c r="V88" s="948"/>
      <c r="W88" s="948"/>
      <c r="X88" s="948"/>
      <c r="Y88" s="948"/>
      <c r="Z88" s="948"/>
      <c r="AA88" s="948"/>
      <c r="AB88" s="948"/>
      <c r="AC88" s="948"/>
      <c r="AD88" s="948"/>
      <c r="AE88" s="948"/>
      <c r="AF88" s="948"/>
      <c r="AG88" s="948"/>
      <c r="AH88" s="948"/>
      <c r="AI88" s="948"/>
      <c r="AJ88" s="948"/>
      <c r="AK88" s="949"/>
    </row>
    <row r="89" spans="2:148" ht="6.5" customHeight="1" thickBot="1">
      <c r="B89" s="945"/>
      <c r="C89" s="528"/>
      <c r="D89" s="528"/>
      <c r="E89" s="528"/>
      <c r="F89" s="529"/>
      <c r="G89" s="950"/>
      <c r="H89" s="950"/>
      <c r="I89" s="950"/>
      <c r="J89" s="950"/>
      <c r="K89" s="950"/>
      <c r="L89" s="950"/>
      <c r="M89" s="950"/>
      <c r="N89" s="950"/>
      <c r="O89" s="950"/>
      <c r="P89" s="950"/>
      <c r="Q89" s="950"/>
      <c r="R89" s="950"/>
      <c r="S89" s="950"/>
      <c r="T89" s="950"/>
      <c r="U89" s="950"/>
      <c r="V89" s="950"/>
      <c r="W89" s="950"/>
      <c r="X89" s="950"/>
      <c r="Y89" s="950"/>
      <c r="Z89" s="950"/>
      <c r="AA89" s="950"/>
      <c r="AB89" s="950"/>
      <c r="AC89" s="950"/>
      <c r="AD89" s="950"/>
      <c r="AE89" s="950"/>
      <c r="AF89" s="950"/>
      <c r="AG89" s="950"/>
      <c r="AH89" s="950"/>
      <c r="AI89" s="950"/>
      <c r="AJ89" s="950"/>
      <c r="AK89" s="951"/>
    </row>
    <row r="90" spans="2:148" ht="15" customHeight="1">
      <c r="B90" s="112"/>
      <c r="C90" s="112"/>
      <c r="D90" s="124"/>
      <c r="E90" s="43"/>
      <c r="F90" s="21"/>
      <c r="G90" s="20"/>
      <c r="H90" s="20"/>
      <c r="I90" s="20"/>
      <c r="P90" s="39"/>
      <c r="Q90" s="39"/>
      <c r="R90" s="39"/>
      <c r="S90" s="39"/>
      <c r="T90" s="39"/>
      <c r="U90" s="39"/>
      <c r="V90" s="39"/>
      <c r="W90" s="39"/>
      <c r="X90" s="39"/>
      <c r="Y90" s="39"/>
      <c r="Z90" s="39"/>
      <c r="AA90" s="39"/>
      <c r="AB90" s="39"/>
      <c r="AC90" s="39"/>
      <c r="AD90" s="39"/>
      <c r="AE90" s="39"/>
      <c r="AF90" s="39"/>
      <c r="AG90" s="39"/>
      <c r="AH90" s="39"/>
      <c r="AI90" s="39"/>
      <c r="AJ90" s="39"/>
      <c r="AK90" s="39"/>
    </row>
    <row r="91" spans="2:148" ht="15" customHeight="1">
      <c r="B91" s="7" t="s">
        <v>292</v>
      </c>
      <c r="C91" s="260" t="s">
        <v>293</v>
      </c>
      <c r="D91" s="260"/>
      <c r="E91" s="260"/>
      <c r="F91" s="260"/>
      <c r="G91" s="260"/>
      <c r="H91" s="260"/>
      <c r="I91" s="260"/>
      <c r="J91" s="260"/>
      <c r="K91" s="260"/>
      <c r="L91" s="260"/>
      <c r="M91" s="260"/>
      <c r="N91" s="260"/>
      <c r="O91" s="260"/>
      <c r="P91" s="260"/>
      <c r="Q91" s="260"/>
      <c r="R91" s="260"/>
      <c r="S91" s="260"/>
      <c r="T91" s="260"/>
      <c r="U91" s="260"/>
      <c r="V91" s="260"/>
      <c r="W91" s="260"/>
      <c r="X91" s="260"/>
      <c r="Y91" s="260"/>
      <c r="Z91" s="260"/>
      <c r="AA91" s="260"/>
      <c r="AB91" s="260"/>
      <c r="AC91" s="260"/>
      <c r="AD91" s="260"/>
      <c r="AE91" s="260"/>
      <c r="AF91" s="260"/>
      <c r="AG91" s="260"/>
      <c r="AH91" s="260"/>
      <c r="AI91" s="260"/>
      <c r="AJ91" s="260"/>
      <c r="AK91" s="260"/>
    </row>
    <row r="92" spans="2:148" ht="49" customHeight="1">
      <c r="B92" s="940" t="s">
        <v>294</v>
      </c>
      <c r="C92" s="940"/>
      <c r="D92" s="940"/>
      <c r="E92" s="940"/>
      <c r="F92" s="940"/>
      <c r="G92" s="940"/>
      <c r="H92" s="940"/>
      <c r="I92" s="940"/>
      <c r="J92" s="940"/>
      <c r="K92" s="940"/>
      <c r="L92" s="940"/>
      <c r="M92" s="940"/>
      <c r="N92" s="940"/>
      <c r="O92" s="940"/>
      <c r="P92" s="940"/>
      <c r="Q92" s="940"/>
      <c r="R92" s="940"/>
      <c r="S92" s="940"/>
      <c r="T92" s="940"/>
      <c r="U92" s="940"/>
      <c r="V92" s="940"/>
      <c r="W92" s="940"/>
      <c r="X92" s="940"/>
      <c r="Y92" s="940"/>
      <c r="Z92" s="940"/>
      <c r="AA92" s="940"/>
      <c r="AB92" s="940"/>
      <c r="AC92" s="940"/>
      <c r="AD92" s="940"/>
      <c r="AE92" s="940"/>
      <c r="AF92" s="940"/>
      <c r="AG92" s="940"/>
      <c r="AH92" s="940"/>
      <c r="AI92" s="940"/>
      <c r="AJ92" s="940"/>
      <c r="AK92" s="940"/>
    </row>
  </sheetData>
  <mergeCells count="110">
    <mergeCell ref="B14:E15"/>
    <mergeCell ref="F14:G15"/>
    <mergeCell ref="Q14:AK15"/>
    <mergeCell ref="B17:AK17"/>
    <mergeCell ref="B18:AK18"/>
    <mergeCell ref="B20:F21"/>
    <mergeCell ref="G20:I21"/>
    <mergeCell ref="J20:AK21"/>
    <mergeCell ref="AO1:AS2"/>
    <mergeCell ref="Q2:AK2"/>
    <mergeCell ref="AO3:AS6"/>
    <mergeCell ref="B4:AK5"/>
    <mergeCell ref="B7:AK11"/>
    <mergeCell ref="B12:AK12"/>
    <mergeCell ref="B35:AK38"/>
    <mergeCell ref="B39:F41"/>
    <mergeCell ref="G39:AK39"/>
    <mergeCell ref="B22:E24"/>
    <mergeCell ref="F22:F24"/>
    <mergeCell ref="G22:O24"/>
    <mergeCell ref="P22:AK24"/>
    <mergeCell ref="B29:AK30"/>
    <mergeCell ref="B31:AK31"/>
    <mergeCell ref="B32:AK32"/>
    <mergeCell ref="B33:AK33"/>
    <mergeCell ref="B34:AK34"/>
    <mergeCell ref="G40:AK41"/>
    <mergeCell ref="B69:F72"/>
    <mergeCell ref="G69:AK72"/>
    <mergeCell ref="B73:F75"/>
    <mergeCell ref="G73:AK73"/>
    <mergeCell ref="G74:AK75"/>
    <mergeCell ref="B76:G76"/>
    <mergeCell ref="B52:F55"/>
    <mergeCell ref="G52:AK55"/>
    <mergeCell ref="B56:F58"/>
    <mergeCell ref="G56:AK56"/>
    <mergeCell ref="G57:AK58"/>
    <mergeCell ref="B59:G59"/>
    <mergeCell ref="H59:AK59"/>
    <mergeCell ref="B60:E61"/>
    <mergeCell ref="F60:F61"/>
    <mergeCell ref="G60:J61"/>
    <mergeCell ref="K60:O61"/>
    <mergeCell ref="P60:U61"/>
    <mergeCell ref="V60:AC61"/>
    <mergeCell ref="AD60:AK61"/>
    <mergeCell ref="B62:F63"/>
    <mergeCell ref="G62:O63"/>
    <mergeCell ref="P62:U63"/>
    <mergeCell ref="V62:Y63"/>
    <mergeCell ref="B42:G42"/>
    <mergeCell ref="H42:AK42"/>
    <mergeCell ref="B43:E44"/>
    <mergeCell ref="F43:F44"/>
    <mergeCell ref="G43:J44"/>
    <mergeCell ref="K43:O44"/>
    <mergeCell ref="P43:U44"/>
    <mergeCell ref="V43:AC44"/>
    <mergeCell ref="AD43:AK44"/>
    <mergeCell ref="B45:F46"/>
    <mergeCell ref="G45:O46"/>
    <mergeCell ref="P45:U46"/>
    <mergeCell ref="V45:Y46"/>
    <mergeCell ref="Z45:AC46"/>
    <mergeCell ref="AD45:AG46"/>
    <mergeCell ref="AH45:AK46"/>
    <mergeCell ref="B47:F51"/>
    <mergeCell ref="G47:O51"/>
    <mergeCell ref="P47:U51"/>
    <mergeCell ref="V47:Y51"/>
    <mergeCell ref="Z47:AC51"/>
    <mergeCell ref="AD47:AG51"/>
    <mergeCell ref="AH47:AK51"/>
    <mergeCell ref="Z62:AC63"/>
    <mergeCell ref="AD62:AG63"/>
    <mergeCell ref="AH62:AK63"/>
    <mergeCell ref="B64:F68"/>
    <mergeCell ref="G64:O68"/>
    <mergeCell ref="P64:U68"/>
    <mergeCell ref="V64:Y68"/>
    <mergeCell ref="Z64:AC68"/>
    <mergeCell ref="AD64:AG68"/>
    <mergeCell ref="AH64:AK68"/>
    <mergeCell ref="H76:AK76"/>
    <mergeCell ref="B77:E78"/>
    <mergeCell ref="F77:F78"/>
    <mergeCell ref="G77:J78"/>
    <mergeCell ref="K77:O78"/>
    <mergeCell ref="P77:U78"/>
    <mergeCell ref="V77:AC78"/>
    <mergeCell ref="AD77:AK78"/>
    <mergeCell ref="B79:F80"/>
    <mergeCell ref="G79:O80"/>
    <mergeCell ref="P79:U80"/>
    <mergeCell ref="V79:Y80"/>
    <mergeCell ref="Z79:AC80"/>
    <mergeCell ref="AD79:AG80"/>
    <mergeCell ref="AH79:AK80"/>
    <mergeCell ref="C91:AK91"/>
    <mergeCell ref="B92:AK92"/>
    <mergeCell ref="B81:F85"/>
    <mergeCell ref="G81:O85"/>
    <mergeCell ref="P81:U85"/>
    <mergeCell ref="V81:Y85"/>
    <mergeCell ref="Z81:AC85"/>
    <mergeCell ref="AD81:AG85"/>
    <mergeCell ref="AH81:AK85"/>
    <mergeCell ref="B86:F89"/>
    <mergeCell ref="G86:AK89"/>
  </mergeCells>
  <phoneticPr fontId="8"/>
  <conditionalFormatting sqref="B42 H42 V43 AD43 B52">
    <cfRule type="expression" dxfId="128" priority="89">
      <formula>$K$43="Not matched!"</formula>
    </cfRule>
  </conditionalFormatting>
  <conditionalFormatting sqref="B59 H59">
    <cfRule type="expression" dxfId="127" priority="21">
      <formula>$K$60="Not matched!"</formula>
    </cfRule>
  </conditionalFormatting>
  <conditionalFormatting sqref="B69">
    <cfRule type="expression" dxfId="126" priority="26">
      <formula>$K$60="Not matched!"</formula>
    </cfRule>
  </conditionalFormatting>
  <conditionalFormatting sqref="B76 H76">
    <cfRule type="expression" dxfId="125" priority="70">
      <formula>$K$77="Not matched!"</formula>
    </cfRule>
  </conditionalFormatting>
  <conditionalFormatting sqref="B81 G81 P81 V81 Z81 AD81 AH81 B86">
    <cfRule type="expression" dxfId="124" priority="46">
      <formula>$K$77="Not matched!"</formula>
    </cfRule>
  </conditionalFormatting>
  <conditionalFormatting sqref="B47:AK51">
    <cfRule type="expression" dxfId="123" priority="10">
      <formula>$K$43="Not matched!"</formula>
    </cfRule>
  </conditionalFormatting>
  <conditionalFormatting sqref="B64:AK68">
    <cfRule type="expression" dxfId="122" priority="27">
      <formula>$K$60="Not matched!"</formula>
    </cfRule>
  </conditionalFormatting>
  <conditionalFormatting sqref="F22">
    <cfRule type="expression" dxfId="121" priority="114">
      <formula>$F$22=""</formula>
    </cfRule>
  </conditionalFormatting>
  <conditionalFormatting sqref="F43">
    <cfRule type="expression" dxfId="120" priority="19">
      <formula>F43=""</formula>
    </cfRule>
  </conditionalFormatting>
  <conditionalFormatting sqref="F60">
    <cfRule type="expression" dxfId="119" priority="40">
      <formula>F60=""</formula>
    </cfRule>
  </conditionalFormatting>
  <conditionalFormatting sqref="F77">
    <cfRule type="expression" dxfId="118" priority="59">
      <formula>F77=""</formula>
    </cfRule>
  </conditionalFormatting>
  <conditionalFormatting sqref="G40">
    <cfRule type="expression" dxfId="117" priority="117">
      <formula>FIND("Not matched!",K43)</formula>
    </cfRule>
  </conditionalFormatting>
  <conditionalFormatting sqref="G52">
    <cfRule type="expression" dxfId="116" priority="9">
      <formula>FIND("Not matched!",K44)</formula>
    </cfRule>
    <cfRule type="containsBlanks" dxfId="115" priority="8">
      <formula>LEN(TRIM(G52))=0</formula>
    </cfRule>
  </conditionalFormatting>
  <conditionalFormatting sqref="G57">
    <cfRule type="expression" dxfId="114" priority="24">
      <formula>FIND("Not matched!",K60)</formula>
    </cfRule>
  </conditionalFormatting>
  <conditionalFormatting sqref="G69">
    <cfRule type="expression" dxfId="113" priority="6">
      <formula>FIND("Not matched!",K61)</formula>
    </cfRule>
    <cfRule type="containsBlanks" dxfId="112" priority="5">
      <formula>LEN(TRIM(G69))=0</formula>
    </cfRule>
  </conditionalFormatting>
  <conditionalFormatting sqref="G74">
    <cfRule type="expression" dxfId="111" priority="83">
      <formula>FIND("Not matched!",K77)</formula>
    </cfRule>
  </conditionalFormatting>
  <conditionalFormatting sqref="G86">
    <cfRule type="expression" dxfId="110" priority="3">
      <formula>FIND("Not matched!",K78)</formula>
    </cfRule>
    <cfRule type="containsBlanks" dxfId="109" priority="2">
      <formula>LEN(TRIM(G86))=0</formula>
    </cfRule>
  </conditionalFormatting>
  <conditionalFormatting sqref="G39:AK39">
    <cfRule type="expression" dxfId="108" priority="107">
      <formula>$V$44="PhD candidates are not accepted"</formula>
    </cfRule>
    <cfRule type="expression" dxfId="107" priority="108">
      <formula>$V$44="Master's degree candidates are not accepted"</formula>
    </cfRule>
  </conditionalFormatting>
  <conditionalFormatting sqref="G52:AK55">
    <cfRule type="expression" dxfId="106" priority="7">
      <formula>$K$69="Not matched!"</formula>
    </cfRule>
  </conditionalFormatting>
  <conditionalFormatting sqref="G56:AK56">
    <cfRule type="expression" dxfId="105" priority="22">
      <formula>$V$61="PhD candidates are not accepted"</formula>
    </cfRule>
    <cfRule type="expression" dxfId="104" priority="23">
      <formula>$V$61="Master's degree candidates are not accepted"</formula>
    </cfRule>
  </conditionalFormatting>
  <conditionalFormatting sqref="G69:AK72">
    <cfRule type="expression" dxfId="103" priority="4">
      <formula>$K$69="Not matched!"</formula>
    </cfRule>
  </conditionalFormatting>
  <conditionalFormatting sqref="G73:AK73">
    <cfRule type="expression" dxfId="102" priority="77">
      <formula>$V$78="Master's degree candidates are not accepted"</formula>
    </cfRule>
    <cfRule type="expression" dxfId="101" priority="76">
      <formula>$V$78="PhD candidates are not accepted"</formula>
    </cfRule>
  </conditionalFormatting>
  <conditionalFormatting sqref="G86:AK89">
    <cfRule type="expression" dxfId="100" priority="1">
      <formula>$K$69="Not matched!"</formula>
    </cfRule>
  </conditionalFormatting>
  <conditionalFormatting sqref="K43">
    <cfRule type="expression" dxfId="99" priority="17">
      <formula>$K$43="Not matched!"</formula>
    </cfRule>
  </conditionalFormatting>
  <conditionalFormatting sqref="K43:O44">
    <cfRule type="cellIs" dxfId="98" priority="18" operator="equal">
      <formula>"Not matched!"</formula>
    </cfRule>
  </conditionalFormatting>
  <conditionalFormatting sqref="K60:O61">
    <cfRule type="cellIs" dxfId="97" priority="20" operator="equal">
      <formula>"Not matched!"</formula>
    </cfRule>
  </conditionalFormatting>
  <conditionalFormatting sqref="K77:O78">
    <cfRule type="cellIs" dxfId="96" priority="65" operator="equal">
      <formula>"Not matched!"</formula>
    </cfRule>
    <cfRule type="expression" dxfId="95" priority="64">
      <formula>$K$69="Not matched!"</formula>
    </cfRule>
  </conditionalFormatting>
  <conditionalFormatting sqref="Q14">
    <cfRule type="containsBlanks" dxfId="94" priority="115">
      <formula>LEN(TRIM(Q14))=0</formula>
    </cfRule>
  </conditionalFormatting>
  <conditionalFormatting sqref="V43">
    <cfRule type="containsText" dxfId="93" priority="109" operator="containsText" text="Mandatory">
      <formula>NOT(ISERROR(SEARCH("Mandatory",V43)))</formula>
    </cfRule>
    <cfRule type="beginsWith" dxfId="92" priority="110" operator="beginsWith" text="PhD candidates are not accepted">
      <formula>LEFT(V43,LEN("PhD candidates are not accepted"))="PhD candidates are not accepted"</formula>
    </cfRule>
    <cfRule type="containsText" dxfId="91" priority="111" operator="containsText" text="Master's degree candidates are not accepted">
      <formula>NOT(ISERROR(SEARCH("Master's degree candidates are not accepted",V43)))</formula>
    </cfRule>
  </conditionalFormatting>
  <conditionalFormatting sqref="V60 AD60">
    <cfRule type="expression" dxfId="90" priority="36">
      <formula>$K$60="Not matched!"</formula>
    </cfRule>
  </conditionalFormatting>
  <conditionalFormatting sqref="V60">
    <cfRule type="containsText" dxfId="89" priority="37" operator="containsText" text="Mandatory">
      <formula>NOT(ISERROR(SEARCH("Mandatory",V60)))</formula>
    </cfRule>
    <cfRule type="containsText" dxfId="88" priority="39" operator="containsText" text="Master's degree candidates are not accepted">
      <formula>NOT(ISERROR(SEARCH("Master's degree candidates are not accepted",V60)))</formula>
    </cfRule>
    <cfRule type="beginsWith" dxfId="87" priority="38" operator="beginsWith" text="PhD candidates are not accepted">
      <formula>LEFT(V60,LEN("PhD candidates are not accepted"))="PhD candidates are not accepted"</formula>
    </cfRule>
  </conditionalFormatting>
  <conditionalFormatting sqref="V77 AD77">
    <cfRule type="expression" dxfId="86" priority="55">
      <formula>$K$77="Not matched!"</formula>
    </cfRule>
  </conditionalFormatting>
  <conditionalFormatting sqref="V77">
    <cfRule type="containsText" dxfId="85" priority="56" operator="containsText" text="Mandatory">
      <formula>NOT(ISERROR(SEARCH("Mandatory",V77)))</formula>
    </cfRule>
    <cfRule type="beginsWith" dxfId="84" priority="57" operator="beginsWith" text="PhD candidates are not accepted">
      <formula>LEFT(V77,LEN("PhD candidates are not accepted"))="PhD candidates are not accepted"</formula>
    </cfRule>
    <cfRule type="containsText" dxfId="83" priority="58" operator="containsText" text="Master's degree candidates are not accepted">
      <formula>NOT(ISERROR(SEARCH("Master's degree candidates are not accepted",V77)))</formula>
    </cfRule>
  </conditionalFormatting>
  <conditionalFormatting sqref="AD47">
    <cfRule type="expression" dxfId="82" priority="11">
      <formula>$V$44="Master's degree candidates are not accepted"</formula>
    </cfRule>
    <cfRule type="expression" dxfId="81" priority="12">
      <formula>$V$44="PhD candidates are not accepted"</formula>
    </cfRule>
    <cfRule type="cellIs" dxfId="80" priority="13" operator="equal">
      <formula>""</formula>
    </cfRule>
  </conditionalFormatting>
  <conditionalFormatting sqref="AD64">
    <cfRule type="cellIs" dxfId="79" priority="32" operator="equal">
      <formula>""</formula>
    </cfRule>
    <cfRule type="expression" dxfId="78" priority="31">
      <formula>$V$61="PhD candidates are not accepted"</formula>
    </cfRule>
    <cfRule type="expression" dxfId="77" priority="30">
      <formula>$V$61="Master's degree candidates are not accepted"</formula>
    </cfRule>
  </conditionalFormatting>
  <conditionalFormatting sqref="AD81">
    <cfRule type="cellIs" dxfId="76" priority="52" operator="equal">
      <formula>""</formula>
    </cfRule>
    <cfRule type="expression" dxfId="75" priority="50">
      <formula>$V$78="Master's degree candidates are not accepted"</formula>
    </cfRule>
    <cfRule type="expression" dxfId="74" priority="51">
      <formula>$V$78="PhD candidates are not accepted"</formula>
    </cfRule>
  </conditionalFormatting>
  <conditionalFormatting sqref="AH47:AH50">
    <cfRule type="expression" dxfId="73" priority="16">
      <formula>$V$44="PhD candidates are not accepted"</formula>
    </cfRule>
    <cfRule type="expression" dxfId="72" priority="14">
      <formula>AND($V$44="mandatory",$AH$47="")</formula>
    </cfRule>
    <cfRule type="expression" dxfId="71" priority="15">
      <formula>$V$44="Master's degree candidates are not accepted"</formula>
    </cfRule>
  </conditionalFormatting>
  <conditionalFormatting sqref="AH64:AH67">
    <cfRule type="expression" dxfId="70" priority="34">
      <formula>$V$61="Master's degree candidates are not accepted"</formula>
    </cfRule>
    <cfRule type="expression" dxfId="69" priority="33">
      <formula>AND($V$61="mandatory",$AH$64="")</formula>
    </cfRule>
    <cfRule type="expression" dxfId="68" priority="35">
      <formula>$V$61="PhD candidates are not accepted"</formula>
    </cfRule>
  </conditionalFormatting>
  <conditionalFormatting sqref="AH81:AH84">
    <cfRule type="expression" dxfId="67" priority="54">
      <formula>$V$78="PhD candidates are not accepted"</formula>
    </cfRule>
    <cfRule type="expression" dxfId="66" priority="53">
      <formula>$V$78="Master's degree candidates are not accepted"</formula>
    </cfRule>
  </conditionalFormatting>
  <conditionalFormatting sqref="AH81:AK85">
    <cfRule type="expression" dxfId="65" priority="47">
      <formula>AND($V$78="mandatory",$AH$81="")</formula>
    </cfRule>
  </conditionalFormatting>
  <conditionalFormatting sqref="AO41:AS81">
    <cfRule type="expression" dxfId="64" priority="141">
      <formula>COUNTIF(AI41:AN41,"緑")</formula>
    </cfRule>
    <cfRule type="expression" dxfId="63" priority="180">
      <formula>COUNTIF(AH41:AN41,"青")</formula>
    </cfRule>
  </conditionalFormatting>
  <dataValidations count="2">
    <dataValidation type="list" allowBlank="1" showInputMessage="1" showErrorMessage="1" sqref="AD64 AD81 AD47" xr:uid="{53666CE2-BE6D-42F2-AB89-4671E5538C1C}">
      <formula1>"Master,PhD"</formula1>
    </dataValidation>
    <dataValidation type="custom" showInputMessage="1" showErrorMessage="1" errorTitle="Please be noted!" error="Section code is not entered (Cell F22) _x000a_Please enter your section code selected in the List of research fields." sqref="F43:F44" xr:uid="{C6AA18FA-A1DC-4449-882B-99890DF867E1}">
      <formula1>NOT(ISBLANK($F$22))</formula1>
    </dataValidation>
  </dataValidations>
  <hyperlinks>
    <hyperlink ref="H42" r:id="rId1" xr:uid="{69DB8079-D838-4743-A889-F656DADA7D1F}"/>
  </hyperlinks>
  <printOptions horizontalCentered="1"/>
  <pageMargins left="0.23622047244094491" right="0.23622047244094491" top="0.35433070866141736" bottom="0.19685039370078741" header="0.31496062992125984" footer="0.31496062992125984"/>
  <pageSetup paperSize="9" scale="50" fitToWidth="0" fitToHeight="0" orientation="portrait" cellComments="asDisplayed" r:id="rId2"/>
  <headerFooter>
    <oddHeader>&amp;R&amp;"Arial,標準"CONFIDENTIAL</oddHeader>
    <oddFooter>&amp;C&amp;P</oddFooter>
  </headerFooter>
  <colBreaks count="1" manualBreakCount="1">
    <brk id="39" max="82" man="1"/>
  </colBreaks>
  <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DC971-5FD7-40A0-89A1-852855B09E64}">
  <sheetPr codeName="Sheet6">
    <tabColor rgb="FFFFC000"/>
    <pageSetUpPr fitToPage="1"/>
  </sheetPr>
  <dimension ref="A1:AG111"/>
  <sheetViews>
    <sheetView showGridLines="0" tabSelected="1" view="pageBreakPreview" zoomScale="85" zoomScaleNormal="100" zoomScaleSheetLayoutView="85" workbookViewId="0">
      <selection activeCell="I1" sqref="I1"/>
    </sheetView>
  </sheetViews>
  <sheetFormatPr baseColWidth="10" defaultColWidth="3.1640625" defaultRowHeight="14"/>
  <cols>
    <col min="1" max="4" width="3.1640625" style="87"/>
    <col min="5" max="12" width="3.5" style="87" customWidth="1"/>
    <col min="13" max="16384" width="3.1640625" style="87"/>
  </cols>
  <sheetData>
    <row r="1" spans="1:33" ht="20">
      <c r="AG1" s="92" t="s">
        <v>382</v>
      </c>
    </row>
    <row r="3" spans="1:33">
      <c r="A3" s="1"/>
      <c r="B3" s="1"/>
      <c r="C3" s="1"/>
      <c r="D3" s="1"/>
      <c r="E3" s="88"/>
      <c r="F3" s="1"/>
      <c r="G3" s="1"/>
      <c r="H3" s="1"/>
      <c r="I3" s="1"/>
      <c r="J3" s="1"/>
      <c r="K3" s="1"/>
      <c r="L3" s="1"/>
      <c r="M3" s="1"/>
      <c r="N3" s="1"/>
      <c r="O3" s="1"/>
      <c r="P3" s="1"/>
      <c r="Q3" s="1"/>
      <c r="R3" s="1"/>
      <c r="S3" s="1"/>
      <c r="T3" s="1"/>
      <c r="U3" s="1"/>
      <c r="V3" s="1"/>
      <c r="W3" s="1"/>
      <c r="X3" s="1"/>
      <c r="Y3" s="1"/>
      <c r="Z3" s="1"/>
      <c r="AA3" s="1"/>
      <c r="AB3" s="1"/>
      <c r="AC3" s="1"/>
      <c r="AD3" s="1"/>
      <c r="AE3" s="1"/>
      <c r="AF3" s="1"/>
    </row>
    <row r="4" spans="1:33">
      <c r="A4" s="496" t="s">
        <v>383</v>
      </c>
      <c r="B4" s="496"/>
      <c r="C4" s="496"/>
      <c r="D4" s="496"/>
      <c r="E4" s="496"/>
      <c r="F4" s="496"/>
      <c r="G4" s="496"/>
      <c r="H4" s="496"/>
      <c r="I4" s="496"/>
      <c r="J4" s="496"/>
      <c r="K4" s="496"/>
      <c r="L4" s="496"/>
      <c r="M4" s="496"/>
      <c r="N4" s="496"/>
      <c r="O4" s="496"/>
      <c r="P4" s="496"/>
      <c r="Q4" s="496"/>
      <c r="R4" s="496"/>
      <c r="S4" s="496"/>
      <c r="T4" s="496"/>
      <c r="U4" s="496"/>
      <c r="V4" s="496"/>
      <c r="W4" s="496"/>
      <c r="X4" s="496"/>
      <c r="Y4" s="496"/>
      <c r="Z4" s="496"/>
      <c r="AA4" s="496"/>
      <c r="AB4" s="496"/>
      <c r="AC4" s="496"/>
      <c r="AD4" s="496"/>
      <c r="AE4" s="496"/>
      <c r="AF4" s="496"/>
      <c r="AG4" s="496"/>
    </row>
    <row r="5" spans="1:33">
      <c r="A5" s="1"/>
      <c r="B5" s="1"/>
      <c r="C5" s="1"/>
      <c r="D5" s="1"/>
      <c r="E5" s="88"/>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1" customFormat="1" ht="13">
      <c r="A6" s="1" t="s">
        <v>384</v>
      </c>
      <c r="E6" s="88"/>
    </row>
    <row r="7" spans="1:33" s="1" customFormat="1" thickBot="1">
      <c r="B7" s="1" t="s">
        <v>385</v>
      </c>
      <c r="E7" s="88"/>
    </row>
    <row r="8" spans="1:33">
      <c r="A8" s="93"/>
      <c r="B8" s="337"/>
      <c r="C8" s="338"/>
      <c r="D8" s="338"/>
      <c r="E8" s="336" t="s">
        <v>386</v>
      </c>
      <c r="F8" s="336"/>
      <c r="G8" s="336"/>
      <c r="H8" s="336"/>
      <c r="I8" s="336"/>
      <c r="J8" s="336"/>
      <c r="K8" s="336"/>
      <c r="L8" s="336"/>
      <c r="M8" s="336"/>
      <c r="N8" s="968"/>
      <c r="O8" s="968"/>
      <c r="P8" s="968"/>
      <c r="Q8" s="968"/>
      <c r="R8" s="968"/>
      <c r="S8" s="968"/>
      <c r="T8" s="968"/>
      <c r="U8" s="968"/>
      <c r="V8" s="968"/>
      <c r="W8" s="968"/>
      <c r="X8" s="968"/>
      <c r="Y8" s="968"/>
      <c r="Z8" s="968"/>
      <c r="AA8" s="968"/>
      <c r="AB8" s="968"/>
      <c r="AC8" s="968"/>
      <c r="AD8" s="968"/>
      <c r="AE8" s="968"/>
      <c r="AF8" s="968"/>
      <c r="AG8" s="463"/>
    </row>
    <row r="9" spans="1:33">
      <c r="A9" s="1"/>
      <c r="B9" s="339"/>
      <c r="C9" s="330"/>
      <c r="D9" s="330"/>
      <c r="E9" s="264"/>
      <c r="F9" s="264"/>
      <c r="G9" s="264"/>
      <c r="H9" s="264"/>
      <c r="I9" s="264"/>
      <c r="J9" s="264"/>
      <c r="K9" s="264"/>
      <c r="L9" s="264"/>
      <c r="M9" s="264"/>
      <c r="N9" s="969"/>
      <c r="O9" s="969"/>
      <c r="P9" s="969"/>
      <c r="Q9" s="969"/>
      <c r="R9" s="969"/>
      <c r="S9" s="969"/>
      <c r="T9" s="969"/>
      <c r="U9" s="969"/>
      <c r="V9" s="969"/>
      <c r="W9" s="969"/>
      <c r="X9" s="969"/>
      <c r="Y9" s="969"/>
      <c r="Z9" s="969"/>
      <c r="AA9" s="969"/>
      <c r="AB9" s="969"/>
      <c r="AC9" s="969"/>
      <c r="AD9" s="969"/>
      <c r="AE9" s="969"/>
      <c r="AF9" s="969"/>
      <c r="AG9" s="464"/>
    </row>
    <row r="10" spans="1:33">
      <c r="A10" s="1"/>
      <c r="B10" s="339"/>
      <c r="C10" s="330"/>
      <c r="D10" s="330"/>
      <c r="E10" s="264" t="s">
        <v>387</v>
      </c>
      <c r="F10" s="264"/>
      <c r="G10" s="264"/>
      <c r="H10" s="264"/>
      <c r="I10" s="264"/>
      <c r="J10" s="264"/>
      <c r="K10" s="264"/>
      <c r="L10" s="264"/>
      <c r="M10" s="264"/>
      <c r="N10" s="970"/>
      <c r="O10" s="462"/>
      <c r="P10" s="462"/>
      <c r="Q10" s="462"/>
      <c r="R10" s="462"/>
      <c r="S10" s="462"/>
      <c r="T10" s="462"/>
      <c r="U10" s="462"/>
      <c r="V10" s="462"/>
      <c r="W10" s="462"/>
      <c r="X10" s="462"/>
      <c r="Y10" s="462"/>
      <c r="Z10" s="462"/>
      <c r="AA10" s="462"/>
      <c r="AB10" s="462"/>
      <c r="AC10" s="462"/>
      <c r="AD10" s="462"/>
      <c r="AE10" s="462"/>
      <c r="AF10" s="462"/>
      <c r="AG10" s="450"/>
    </row>
    <row r="11" spans="1:33" ht="15" thickBot="1">
      <c r="A11" s="1"/>
      <c r="B11" s="340"/>
      <c r="C11" s="341"/>
      <c r="D11" s="341"/>
      <c r="E11" s="283"/>
      <c r="F11" s="283"/>
      <c r="G11" s="283"/>
      <c r="H11" s="283"/>
      <c r="I11" s="283"/>
      <c r="J11" s="283"/>
      <c r="K11" s="283"/>
      <c r="L11" s="283"/>
      <c r="M11" s="283"/>
      <c r="N11" s="971"/>
      <c r="O11" s="971"/>
      <c r="P11" s="971"/>
      <c r="Q11" s="971"/>
      <c r="R11" s="971"/>
      <c r="S11" s="971"/>
      <c r="T11" s="971"/>
      <c r="U11" s="971"/>
      <c r="V11" s="971"/>
      <c r="W11" s="971"/>
      <c r="X11" s="971"/>
      <c r="Y11" s="971"/>
      <c r="Z11" s="971"/>
      <c r="AA11" s="971"/>
      <c r="AB11" s="971"/>
      <c r="AC11" s="971"/>
      <c r="AD11" s="971"/>
      <c r="AE11" s="971"/>
      <c r="AF11" s="971"/>
      <c r="AG11" s="972"/>
    </row>
    <row r="12" spans="1:33" s="1" customFormat="1" ht="13">
      <c r="B12" s="237" t="s">
        <v>388</v>
      </c>
      <c r="C12" s="237"/>
      <c r="D12" s="237"/>
      <c r="E12" s="237"/>
      <c r="F12" s="237"/>
      <c r="G12" s="237"/>
      <c r="H12" s="237"/>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row>
    <row r="13" spans="1:33" s="1" customFormat="1" ht="13">
      <c r="B13" s="237"/>
      <c r="C13" s="237"/>
      <c r="D13" s="237"/>
      <c r="E13" s="237"/>
      <c r="F13" s="237"/>
      <c r="G13" s="237"/>
      <c r="H13" s="237"/>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row>
    <row r="14" spans="1:33">
      <c r="A14" s="1"/>
      <c r="B14" s="81"/>
      <c r="C14" s="81"/>
      <c r="D14" s="81"/>
      <c r="E14" s="82"/>
      <c r="F14" s="81"/>
      <c r="G14" s="81"/>
      <c r="H14" s="81"/>
      <c r="I14" s="81"/>
      <c r="J14" s="81"/>
      <c r="K14" s="81"/>
      <c r="L14" s="81"/>
      <c r="M14" s="81"/>
      <c r="N14" s="81"/>
      <c r="O14" s="81"/>
      <c r="P14" s="81"/>
      <c r="Q14" s="81"/>
      <c r="R14" s="94"/>
      <c r="S14" s="94"/>
      <c r="T14" s="94"/>
      <c r="U14" s="95"/>
      <c r="V14" s="95"/>
      <c r="W14" s="95"/>
      <c r="X14" s="95"/>
      <c r="Y14" s="95"/>
      <c r="Z14" s="95"/>
      <c r="AA14" s="95"/>
      <c r="AB14" s="95"/>
      <c r="AC14" s="95"/>
      <c r="AD14" s="81"/>
      <c r="AE14" s="81"/>
      <c r="AF14" s="81"/>
      <c r="AG14" s="81"/>
    </row>
    <row r="15" spans="1:33" s="1" customFormat="1" thickBot="1">
      <c r="B15" s="1" t="s">
        <v>389</v>
      </c>
      <c r="E15" s="88"/>
    </row>
    <row r="16" spans="1:33" ht="19.5" customHeight="1">
      <c r="A16" s="1"/>
      <c r="B16" s="337"/>
      <c r="C16" s="338"/>
      <c r="D16" s="338"/>
      <c r="E16" s="973" t="s">
        <v>390</v>
      </c>
      <c r="F16" s="974"/>
      <c r="G16" s="974"/>
      <c r="H16" s="974"/>
      <c r="I16" s="974"/>
      <c r="J16" s="974"/>
      <c r="K16" s="974"/>
      <c r="L16" s="975"/>
      <c r="M16" s="979"/>
      <c r="N16" s="980"/>
      <c r="O16" s="980"/>
      <c r="P16" s="980"/>
      <c r="Q16" s="980"/>
      <c r="R16" s="980"/>
      <c r="S16" s="980"/>
      <c r="T16" s="980"/>
      <c r="U16" s="980"/>
      <c r="V16" s="980"/>
      <c r="W16" s="980"/>
      <c r="X16" s="980"/>
      <c r="Y16" s="980"/>
      <c r="Z16" s="980"/>
      <c r="AA16" s="980"/>
      <c r="AB16" s="980"/>
      <c r="AC16" s="980"/>
      <c r="AD16" s="980"/>
      <c r="AE16" s="980"/>
      <c r="AF16" s="980"/>
      <c r="AG16" s="981"/>
    </row>
    <row r="17" spans="1:33" ht="19.5" customHeight="1" thickBot="1">
      <c r="A17" s="1"/>
      <c r="B17" s="340"/>
      <c r="C17" s="341"/>
      <c r="D17" s="341"/>
      <c r="E17" s="976"/>
      <c r="F17" s="977"/>
      <c r="G17" s="977"/>
      <c r="H17" s="977"/>
      <c r="I17" s="977"/>
      <c r="J17" s="977"/>
      <c r="K17" s="977"/>
      <c r="L17" s="978"/>
      <c r="M17" s="982"/>
      <c r="N17" s="983"/>
      <c r="O17" s="983"/>
      <c r="P17" s="983"/>
      <c r="Q17" s="983"/>
      <c r="R17" s="983"/>
      <c r="S17" s="983"/>
      <c r="T17" s="983"/>
      <c r="U17" s="983"/>
      <c r="V17" s="983"/>
      <c r="W17" s="983"/>
      <c r="X17" s="983"/>
      <c r="Y17" s="983"/>
      <c r="Z17" s="983"/>
      <c r="AA17" s="983"/>
      <c r="AB17" s="983"/>
      <c r="AC17" s="983"/>
      <c r="AD17" s="983"/>
      <c r="AE17" s="983"/>
      <c r="AF17" s="983"/>
      <c r="AG17" s="984"/>
    </row>
    <row r="18" spans="1:33">
      <c r="A18" s="1"/>
      <c r="B18" s="81"/>
      <c r="C18" s="81"/>
      <c r="D18" s="81"/>
      <c r="E18" s="82"/>
      <c r="F18" s="81"/>
      <c r="G18" s="81"/>
      <c r="H18" s="81"/>
      <c r="I18" s="81"/>
      <c r="J18" s="81"/>
      <c r="K18" s="81"/>
      <c r="L18" s="81"/>
      <c r="M18" s="81"/>
      <c r="N18" s="81"/>
      <c r="O18" s="81"/>
      <c r="P18" s="81"/>
      <c r="Q18" s="81"/>
      <c r="R18" s="81"/>
      <c r="S18" s="81"/>
      <c r="T18" s="94"/>
      <c r="U18" s="95"/>
      <c r="V18" s="95"/>
      <c r="W18" s="95"/>
      <c r="X18" s="95"/>
      <c r="Y18" s="95"/>
      <c r="Z18" s="95"/>
      <c r="AA18" s="95"/>
      <c r="AB18" s="95"/>
      <c r="AC18" s="95"/>
      <c r="AD18" s="81"/>
      <c r="AE18" s="81"/>
      <c r="AF18" s="81"/>
      <c r="AG18" s="81"/>
    </row>
    <row r="19" spans="1:33" s="1" customFormat="1" thickBot="1">
      <c r="B19" s="1" t="s">
        <v>391</v>
      </c>
      <c r="E19" s="88"/>
      <c r="W19" s="55"/>
      <c r="X19" s="55"/>
      <c r="Y19" s="55"/>
      <c r="Z19" s="55"/>
      <c r="AA19" s="55"/>
      <c r="AB19" s="55"/>
      <c r="AC19" s="55"/>
      <c r="AD19" s="55"/>
      <c r="AE19" s="55"/>
      <c r="AF19" s="55"/>
      <c r="AG19" s="55"/>
    </row>
    <row r="20" spans="1:33">
      <c r="A20" s="1"/>
      <c r="B20" s="985"/>
      <c r="C20" s="986"/>
      <c r="D20" s="986"/>
      <c r="E20" s="986"/>
      <c r="F20" s="986"/>
      <c r="G20" s="986"/>
      <c r="H20" s="986"/>
      <c r="I20" s="986"/>
      <c r="J20" s="986"/>
      <c r="K20" s="986"/>
      <c r="L20" s="986"/>
      <c r="M20" s="986"/>
      <c r="N20" s="986"/>
      <c r="O20" s="986"/>
      <c r="P20" s="986"/>
      <c r="Q20" s="986"/>
      <c r="R20" s="986"/>
      <c r="S20" s="986"/>
      <c r="T20" s="986"/>
      <c r="U20" s="986"/>
      <c r="V20" s="986"/>
      <c r="W20" s="986"/>
      <c r="X20" s="986"/>
      <c r="Y20" s="986"/>
      <c r="Z20" s="986"/>
      <c r="AA20" s="986"/>
      <c r="AB20" s="986"/>
      <c r="AC20" s="986"/>
      <c r="AD20" s="986"/>
      <c r="AE20" s="986"/>
      <c r="AF20" s="986"/>
      <c r="AG20" s="987"/>
    </row>
    <row r="21" spans="1:33">
      <c r="A21" s="1"/>
      <c r="B21" s="988"/>
      <c r="C21" s="989"/>
      <c r="D21" s="989"/>
      <c r="E21" s="989"/>
      <c r="F21" s="989"/>
      <c r="G21" s="989"/>
      <c r="H21" s="989"/>
      <c r="I21" s="989"/>
      <c r="J21" s="989"/>
      <c r="K21" s="989"/>
      <c r="L21" s="989"/>
      <c r="M21" s="989"/>
      <c r="N21" s="989"/>
      <c r="O21" s="989"/>
      <c r="P21" s="989"/>
      <c r="Q21" s="989"/>
      <c r="R21" s="989"/>
      <c r="S21" s="989"/>
      <c r="T21" s="989"/>
      <c r="U21" s="989"/>
      <c r="V21" s="989"/>
      <c r="W21" s="989"/>
      <c r="X21" s="989"/>
      <c r="Y21" s="989"/>
      <c r="Z21" s="989"/>
      <c r="AA21" s="989"/>
      <c r="AB21" s="989"/>
      <c r="AC21" s="989"/>
      <c r="AD21" s="989"/>
      <c r="AE21" s="989"/>
      <c r="AF21" s="989"/>
      <c r="AG21" s="990"/>
    </row>
    <row r="22" spans="1:33">
      <c r="A22" s="1"/>
      <c r="B22" s="988"/>
      <c r="C22" s="989"/>
      <c r="D22" s="989"/>
      <c r="E22" s="989"/>
      <c r="F22" s="989"/>
      <c r="G22" s="989"/>
      <c r="H22" s="989"/>
      <c r="I22" s="989"/>
      <c r="J22" s="989"/>
      <c r="K22" s="989"/>
      <c r="L22" s="989"/>
      <c r="M22" s="989"/>
      <c r="N22" s="989"/>
      <c r="O22" s="989"/>
      <c r="P22" s="989"/>
      <c r="Q22" s="989"/>
      <c r="R22" s="989"/>
      <c r="S22" s="989"/>
      <c r="T22" s="989"/>
      <c r="U22" s="989"/>
      <c r="V22" s="989"/>
      <c r="W22" s="989"/>
      <c r="X22" s="989"/>
      <c r="Y22" s="989"/>
      <c r="Z22" s="989"/>
      <c r="AA22" s="989"/>
      <c r="AB22" s="989"/>
      <c r="AC22" s="989"/>
      <c r="AD22" s="989"/>
      <c r="AE22" s="989"/>
      <c r="AF22" s="989"/>
      <c r="AG22" s="990"/>
    </row>
    <row r="23" spans="1:33" ht="15" thickBot="1">
      <c r="A23" s="1"/>
      <c r="B23" s="991"/>
      <c r="C23" s="992"/>
      <c r="D23" s="992"/>
      <c r="E23" s="992"/>
      <c r="F23" s="992"/>
      <c r="G23" s="992"/>
      <c r="H23" s="992"/>
      <c r="I23" s="992"/>
      <c r="J23" s="992"/>
      <c r="K23" s="992"/>
      <c r="L23" s="992"/>
      <c r="M23" s="992"/>
      <c r="N23" s="992"/>
      <c r="O23" s="992"/>
      <c r="P23" s="992"/>
      <c r="Q23" s="992"/>
      <c r="R23" s="992"/>
      <c r="S23" s="992"/>
      <c r="T23" s="992"/>
      <c r="U23" s="992"/>
      <c r="V23" s="992"/>
      <c r="W23" s="992"/>
      <c r="X23" s="992"/>
      <c r="Y23" s="992"/>
      <c r="Z23" s="992"/>
      <c r="AA23" s="992"/>
      <c r="AB23" s="992"/>
      <c r="AC23" s="992"/>
      <c r="AD23" s="992"/>
      <c r="AE23" s="992"/>
      <c r="AF23" s="992"/>
      <c r="AG23" s="993"/>
    </row>
    <row r="24" spans="1:33" s="1" customFormat="1" ht="13">
      <c r="B24" s="967" t="s">
        <v>392</v>
      </c>
      <c r="C24" s="967"/>
      <c r="D24" s="967"/>
      <c r="E24" s="967"/>
      <c r="F24" s="967"/>
      <c r="G24" s="967"/>
      <c r="H24" s="967"/>
      <c r="I24" s="967"/>
      <c r="J24" s="967"/>
      <c r="K24" s="967"/>
      <c r="L24" s="967"/>
      <c r="M24" s="967"/>
      <c r="N24" s="967"/>
      <c r="O24" s="967"/>
      <c r="P24" s="967"/>
      <c r="Q24" s="967"/>
      <c r="R24" s="967"/>
      <c r="S24" s="967"/>
      <c r="T24" s="967"/>
      <c r="U24" s="967"/>
      <c r="V24" s="967"/>
      <c r="W24" s="967"/>
      <c r="X24" s="967"/>
      <c r="Y24" s="967"/>
      <c r="Z24" s="967"/>
      <c r="AA24" s="967"/>
      <c r="AB24" s="967"/>
      <c r="AC24" s="967"/>
      <c r="AD24" s="967"/>
      <c r="AE24" s="967"/>
      <c r="AF24" s="967"/>
      <c r="AG24" s="967"/>
    </row>
    <row r="25" spans="1:33" s="1" customFormat="1" ht="13">
      <c r="B25" s="967"/>
      <c r="C25" s="967"/>
      <c r="D25" s="967"/>
      <c r="E25" s="967"/>
      <c r="F25" s="967"/>
      <c r="G25" s="967"/>
      <c r="H25" s="967"/>
      <c r="I25" s="967"/>
      <c r="J25" s="967"/>
      <c r="K25" s="967"/>
      <c r="L25" s="967"/>
      <c r="M25" s="967"/>
      <c r="N25" s="967"/>
      <c r="O25" s="967"/>
      <c r="P25" s="967"/>
      <c r="Q25" s="967"/>
      <c r="R25" s="967"/>
      <c r="S25" s="967"/>
      <c r="T25" s="967"/>
      <c r="U25" s="967"/>
      <c r="V25" s="967"/>
      <c r="W25" s="967"/>
      <c r="X25" s="967"/>
      <c r="Y25" s="967"/>
      <c r="Z25" s="967"/>
      <c r="AA25" s="967"/>
      <c r="AB25" s="967"/>
      <c r="AC25" s="967"/>
      <c r="AD25" s="967"/>
      <c r="AE25" s="967"/>
      <c r="AF25" s="967"/>
      <c r="AG25" s="967"/>
    </row>
    <row r="26" spans="1:33">
      <c r="A26" s="1"/>
      <c r="B26" s="81"/>
      <c r="C26" s="81"/>
      <c r="D26" s="81"/>
      <c r="E26" s="82"/>
      <c r="F26" s="81"/>
      <c r="G26" s="81"/>
      <c r="H26" s="81"/>
      <c r="I26" s="81"/>
      <c r="J26" s="81"/>
      <c r="K26" s="81"/>
      <c r="L26" s="81"/>
      <c r="M26" s="81"/>
      <c r="N26" s="81"/>
      <c r="O26" s="81"/>
      <c r="P26" s="81"/>
      <c r="Q26" s="81"/>
      <c r="R26" s="81"/>
      <c r="S26" s="81"/>
      <c r="T26" s="94"/>
      <c r="U26" s="95"/>
      <c r="V26" s="95"/>
      <c r="W26" s="95"/>
      <c r="X26" s="95"/>
      <c r="Y26" s="95"/>
      <c r="Z26" s="95"/>
      <c r="AA26" s="95"/>
      <c r="AB26" s="95"/>
      <c r="AC26" s="95"/>
      <c r="AD26" s="81"/>
      <c r="AE26" s="81"/>
      <c r="AF26" s="81"/>
      <c r="AG26" s="81"/>
    </row>
    <row r="27" spans="1:33" s="1" customFormat="1" ht="13">
      <c r="A27" s="1" t="s">
        <v>393</v>
      </c>
      <c r="E27" s="88"/>
      <c r="T27" s="96"/>
      <c r="U27" s="55"/>
      <c r="V27" s="55"/>
      <c r="W27" s="55"/>
      <c r="X27" s="55"/>
      <c r="Y27" s="55"/>
      <c r="Z27" s="55"/>
      <c r="AA27" s="55"/>
      <c r="AB27" s="55"/>
      <c r="AC27" s="55"/>
    </row>
    <row r="28" spans="1:33" s="1" customFormat="1" thickBot="1">
      <c r="B28" s="1" t="s">
        <v>394</v>
      </c>
      <c r="E28" s="88"/>
      <c r="T28" s="96"/>
      <c r="U28" s="55"/>
      <c r="Z28" s="55"/>
    </row>
    <row r="29" spans="1:33">
      <c r="A29" s="1"/>
      <c r="B29" s="1003"/>
      <c r="C29" s="1004"/>
      <c r="D29" s="1004"/>
      <c r="E29" s="973" t="s">
        <v>395</v>
      </c>
      <c r="F29" s="974"/>
      <c r="G29" s="974"/>
      <c r="H29" s="974"/>
      <c r="I29" s="974"/>
      <c r="J29" s="974"/>
      <c r="K29" s="974"/>
      <c r="L29" s="975"/>
      <c r="M29" s="979"/>
      <c r="N29" s="980"/>
      <c r="O29" s="980"/>
      <c r="P29" s="980"/>
      <c r="Q29" s="980"/>
      <c r="R29" s="980"/>
      <c r="S29" s="980"/>
      <c r="T29" s="980"/>
      <c r="U29" s="980"/>
      <c r="V29" s="980"/>
      <c r="W29" s="980"/>
      <c r="X29" s="980"/>
      <c r="Y29" s="980"/>
      <c r="Z29" s="980"/>
      <c r="AA29" s="980"/>
      <c r="AB29" s="980"/>
      <c r="AC29" s="980"/>
      <c r="AD29" s="980"/>
      <c r="AE29" s="980"/>
      <c r="AF29" s="980"/>
      <c r="AG29" s="981"/>
    </row>
    <row r="30" spans="1:33" ht="15" thickBot="1">
      <c r="A30" s="1"/>
      <c r="B30" s="1005"/>
      <c r="C30" s="1006"/>
      <c r="D30" s="1006"/>
      <c r="E30" s="976"/>
      <c r="F30" s="977"/>
      <c r="G30" s="977"/>
      <c r="H30" s="977"/>
      <c r="I30" s="977"/>
      <c r="J30" s="977"/>
      <c r="K30" s="977"/>
      <c r="L30" s="978"/>
      <c r="M30" s="982"/>
      <c r="N30" s="983"/>
      <c r="O30" s="983"/>
      <c r="P30" s="983"/>
      <c r="Q30" s="983"/>
      <c r="R30" s="983"/>
      <c r="S30" s="983"/>
      <c r="T30" s="983"/>
      <c r="U30" s="983"/>
      <c r="V30" s="983"/>
      <c r="W30" s="983"/>
      <c r="X30" s="983"/>
      <c r="Y30" s="983"/>
      <c r="Z30" s="983"/>
      <c r="AA30" s="983"/>
      <c r="AB30" s="983"/>
      <c r="AC30" s="983"/>
      <c r="AD30" s="983"/>
      <c r="AE30" s="983"/>
      <c r="AF30" s="983"/>
      <c r="AG30" s="984"/>
    </row>
    <row r="31" spans="1:33">
      <c r="A31" s="1"/>
      <c r="B31" s="81"/>
      <c r="C31" s="81"/>
      <c r="D31" s="81"/>
      <c r="E31" s="82"/>
      <c r="F31" s="81"/>
      <c r="G31" s="81"/>
      <c r="H31" s="81"/>
      <c r="I31" s="81"/>
      <c r="J31" s="81"/>
      <c r="K31" s="81"/>
      <c r="L31" s="81"/>
      <c r="M31" s="81"/>
      <c r="N31" s="81"/>
      <c r="O31" s="81"/>
      <c r="P31" s="81"/>
      <c r="Q31" s="81"/>
      <c r="R31" s="81"/>
      <c r="S31" s="81"/>
      <c r="T31" s="81"/>
      <c r="U31" s="81"/>
      <c r="V31" s="81"/>
      <c r="W31" s="95"/>
      <c r="X31" s="95"/>
      <c r="Y31" s="95"/>
      <c r="Z31" s="95"/>
      <c r="AA31" s="95"/>
      <c r="AB31" s="95"/>
      <c r="AC31" s="95"/>
      <c r="AD31" s="95"/>
      <c r="AE31" s="95"/>
      <c r="AF31" s="95"/>
      <c r="AG31" s="95"/>
    </row>
    <row r="32" spans="1:33" s="1" customFormat="1" thickBot="1">
      <c r="B32" s="1" t="s">
        <v>396</v>
      </c>
      <c r="E32" s="88"/>
      <c r="W32" s="55"/>
      <c r="X32" s="55"/>
      <c r="Y32" s="55"/>
      <c r="Z32" s="55"/>
      <c r="AA32" s="55"/>
      <c r="AB32" s="55"/>
      <c r="AC32" s="55"/>
      <c r="AD32" s="55"/>
      <c r="AE32" s="55"/>
      <c r="AF32" s="55"/>
      <c r="AG32" s="55"/>
    </row>
    <row r="33" spans="1:33">
      <c r="A33" s="1"/>
      <c r="B33" s="1003"/>
      <c r="C33" s="1004"/>
      <c r="D33" s="1004"/>
      <c r="E33" s="973" t="s">
        <v>395</v>
      </c>
      <c r="F33" s="974"/>
      <c r="G33" s="974"/>
      <c r="H33" s="974"/>
      <c r="I33" s="974"/>
      <c r="J33" s="974"/>
      <c r="K33" s="974"/>
      <c r="L33" s="975"/>
      <c r="M33" s="1007"/>
      <c r="N33" s="980"/>
      <c r="O33" s="980"/>
      <c r="P33" s="980"/>
      <c r="Q33" s="980"/>
      <c r="R33" s="980"/>
      <c r="S33" s="980"/>
      <c r="T33" s="980"/>
      <c r="U33" s="980"/>
      <c r="V33" s="980"/>
      <c r="W33" s="980"/>
      <c r="X33" s="980"/>
      <c r="Y33" s="980"/>
      <c r="Z33" s="980"/>
      <c r="AA33" s="980"/>
      <c r="AB33" s="980"/>
      <c r="AC33" s="980"/>
      <c r="AD33" s="980"/>
      <c r="AE33" s="980"/>
      <c r="AF33" s="980"/>
      <c r="AG33" s="981"/>
    </row>
    <row r="34" spans="1:33" ht="15" thickBot="1">
      <c r="A34" s="1"/>
      <c r="B34" s="1005"/>
      <c r="C34" s="1006"/>
      <c r="D34" s="1006"/>
      <c r="E34" s="976"/>
      <c r="F34" s="977"/>
      <c r="G34" s="977"/>
      <c r="H34" s="977"/>
      <c r="I34" s="977"/>
      <c r="J34" s="977"/>
      <c r="K34" s="977"/>
      <c r="L34" s="978"/>
      <c r="M34" s="982"/>
      <c r="N34" s="983"/>
      <c r="O34" s="983"/>
      <c r="P34" s="983"/>
      <c r="Q34" s="983"/>
      <c r="R34" s="983"/>
      <c r="S34" s="983"/>
      <c r="T34" s="983"/>
      <c r="U34" s="983"/>
      <c r="V34" s="983"/>
      <c r="W34" s="983"/>
      <c r="X34" s="983"/>
      <c r="Y34" s="983"/>
      <c r="Z34" s="983"/>
      <c r="AA34" s="983"/>
      <c r="AB34" s="983"/>
      <c r="AC34" s="983"/>
      <c r="AD34" s="983"/>
      <c r="AE34" s="983"/>
      <c r="AF34" s="983"/>
      <c r="AG34" s="984"/>
    </row>
    <row r="35" spans="1:33">
      <c r="A35" s="1"/>
      <c r="B35" s="81"/>
      <c r="C35" s="81"/>
      <c r="D35" s="81"/>
      <c r="E35" s="82"/>
      <c r="F35" s="81"/>
      <c r="G35" s="81"/>
      <c r="H35" s="81"/>
      <c r="I35" s="81"/>
      <c r="J35" s="81"/>
      <c r="K35" s="81"/>
      <c r="L35" s="81"/>
      <c r="M35" s="81"/>
      <c r="N35" s="81"/>
      <c r="O35" s="81"/>
      <c r="P35" s="81"/>
      <c r="Q35" s="81"/>
      <c r="R35" s="81"/>
      <c r="S35" s="81"/>
      <c r="T35" s="81"/>
      <c r="U35" s="81"/>
      <c r="V35" s="81"/>
      <c r="W35" s="95"/>
      <c r="X35" s="95"/>
      <c r="Y35" s="95"/>
      <c r="Z35" s="95"/>
      <c r="AA35" s="95"/>
      <c r="AB35" s="95"/>
      <c r="AC35" s="95"/>
      <c r="AD35" s="95"/>
      <c r="AE35" s="95"/>
      <c r="AF35" s="95"/>
      <c r="AG35" s="95"/>
    </row>
    <row r="36" spans="1:33" s="1" customFormat="1" thickBot="1">
      <c r="B36" s="1" t="s">
        <v>397</v>
      </c>
      <c r="E36" s="88"/>
      <c r="T36" s="96"/>
      <c r="U36" s="55"/>
      <c r="Z36" s="55"/>
    </row>
    <row r="37" spans="1:33" ht="14.75" customHeight="1">
      <c r="A37" s="1"/>
      <c r="B37" s="337"/>
      <c r="C37" s="338"/>
      <c r="D37" s="338"/>
      <c r="E37" s="336" t="s">
        <v>395</v>
      </c>
      <c r="F37" s="336"/>
      <c r="G37" s="336"/>
      <c r="H37" s="336"/>
      <c r="I37" s="336"/>
      <c r="J37" s="336"/>
      <c r="K37" s="336"/>
      <c r="L37" s="336"/>
      <c r="M37" s="336"/>
      <c r="N37" s="968"/>
      <c r="O37" s="968"/>
      <c r="P37" s="968"/>
      <c r="Q37" s="968"/>
      <c r="R37" s="968"/>
      <c r="S37" s="968"/>
      <c r="T37" s="968"/>
      <c r="U37" s="968"/>
      <c r="V37" s="968"/>
      <c r="W37" s="968"/>
      <c r="X37" s="968"/>
      <c r="Y37" s="968"/>
      <c r="Z37" s="968"/>
      <c r="AA37" s="968"/>
      <c r="AB37" s="968"/>
      <c r="AC37" s="968"/>
      <c r="AD37" s="968"/>
      <c r="AE37" s="968"/>
      <c r="AF37" s="968"/>
      <c r="AG37" s="463"/>
    </row>
    <row r="38" spans="1:33" ht="14.75" customHeight="1">
      <c r="A38" s="1"/>
      <c r="B38" s="339"/>
      <c r="C38" s="330"/>
      <c r="D38" s="330"/>
      <c r="E38" s="264"/>
      <c r="F38" s="264"/>
      <c r="G38" s="264"/>
      <c r="H38" s="264"/>
      <c r="I38" s="264"/>
      <c r="J38" s="264"/>
      <c r="K38" s="264"/>
      <c r="L38" s="264"/>
      <c r="M38" s="264"/>
      <c r="N38" s="969"/>
      <c r="O38" s="969"/>
      <c r="P38" s="969"/>
      <c r="Q38" s="969"/>
      <c r="R38" s="969"/>
      <c r="S38" s="969"/>
      <c r="T38" s="969"/>
      <c r="U38" s="969"/>
      <c r="V38" s="969"/>
      <c r="W38" s="969"/>
      <c r="X38" s="969"/>
      <c r="Y38" s="969"/>
      <c r="Z38" s="969"/>
      <c r="AA38" s="969"/>
      <c r="AB38" s="969"/>
      <c r="AC38" s="969"/>
      <c r="AD38" s="969"/>
      <c r="AE38" s="969"/>
      <c r="AF38" s="969"/>
      <c r="AG38" s="464"/>
    </row>
    <row r="39" spans="1:33" ht="14.75" customHeight="1">
      <c r="A39" s="1"/>
      <c r="B39" s="339"/>
      <c r="C39" s="330"/>
      <c r="D39" s="330"/>
      <c r="E39" s="264" t="s">
        <v>398</v>
      </c>
      <c r="F39" s="264"/>
      <c r="G39" s="264"/>
      <c r="H39" s="264"/>
      <c r="I39" s="264"/>
      <c r="J39" s="264"/>
      <c r="K39" s="264"/>
      <c r="L39" s="264"/>
      <c r="M39" s="264"/>
      <c r="N39" s="462"/>
      <c r="O39" s="462"/>
      <c r="P39" s="462"/>
      <c r="Q39" s="462"/>
      <c r="R39" s="462"/>
      <c r="S39" s="462"/>
      <c r="T39" s="462"/>
      <c r="U39" s="462"/>
      <c r="V39" s="462"/>
      <c r="W39" s="462"/>
      <c r="X39" s="462"/>
      <c r="Y39" s="462"/>
      <c r="Z39" s="462"/>
      <c r="AA39" s="462"/>
      <c r="AB39" s="462"/>
      <c r="AC39" s="462"/>
      <c r="AD39" s="462"/>
      <c r="AE39" s="462"/>
      <c r="AF39" s="462"/>
      <c r="AG39" s="450"/>
    </row>
    <row r="40" spans="1:33" ht="14.75" customHeight="1" thickBot="1">
      <c r="B40" s="340"/>
      <c r="C40" s="341"/>
      <c r="D40" s="341"/>
      <c r="E40" s="283"/>
      <c r="F40" s="283"/>
      <c r="G40" s="283"/>
      <c r="H40" s="283"/>
      <c r="I40" s="283"/>
      <c r="J40" s="283"/>
      <c r="K40" s="283"/>
      <c r="L40" s="283"/>
      <c r="M40" s="283"/>
      <c r="N40" s="971"/>
      <c r="O40" s="971"/>
      <c r="P40" s="971"/>
      <c r="Q40" s="971"/>
      <c r="R40" s="971"/>
      <c r="S40" s="971"/>
      <c r="T40" s="971"/>
      <c r="U40" s="971"/>
      <c r="V40" s="971"/>
      <c r="W40" s="971"/>
      <c r="X40" s="971"/>
      <c r="Y40" s="971"/>
      <c r="Z40" s="971"/>
      <c r="AA40" s="971"/>
      <c r="AB40" s="971"/>
      <c r="AC40" s="971"/>
      <c r="AD40" s="971"/>
      <c r="AE40" s="971"/>
      <c r="AF40" s="971"/>
      <c r="AG40" s="972"/>
    </row>
    <row r="42" spans="1:33" ht="15" thickBot="1">
      <c r="B42" s="1" t="s">
        <v>399</v>
      </c>
      <c r="C42" s="1"/>
      <c r="D42" s="1"/>
      <c r="E42" s="88"/>
      <c r="F42" s="1"/>
      <c r="G42" s="1"/>
      <c r="H42" s="1"/>
      <c r="I42" s="1"/>
      <c r="J42" s="1"/>
      <c r="K42" s="1"/>
      <c r="L42" s="1"/>
      <c r="M42" s="1"/>
      <c r="N42" s="1"/>
      <c r="O42" s="1"/>
      <c r="P42" s="1"/>
      <c r="Q42" s="1"/>
      <c r="R42" s="1"/>
      <c r="S42" s="1"/>
      <c r="T42" s="96"/>
      <c r="U42" s="55"/>
      <c r="V42" s="1"/>
      <c r="W42" s="1"/>
      <c r="X42" s="1"/>
      <c r="Y42" s="1"/>
      <c r="Z42" s="55"/>
      <c r="AA42" s="1"/>
      <c r="AB42" s="1"/>
      <c r="AC42" s="1"/>
      <c r="AD42" s="1"/>
      <c r="AE42" s="1"/>
      <c r="AF42" s="1"/>
      <c r="AG42" s="1"/>
    </row>
    <row r="43" spans="1:33" ht="18.75" customHeight="1">
      <c r="B43" s="994"/>
      <c r="C43" s="995"/>
      <c r="D43" s="995"/>
      <c r="E43" s="995"/>
      <c r="F43" s="995"/>
      <c r="G43" s="995"/>
      <c r="H43" s="995"/>
      <c r="I43" s="995"/>
      <c r="J43" s="995"/>
      <c r="K43" s="995"/>
      <c r="L43" s="995"/>
      <c r="M43" s="995"/>
      <c r="N43" s="995"/>
      <c r="O43" s="995"/>
      <c r="P43" s="995"/>
      <c r="Q43" s="995"/>
      <c r="R43" s="995"/>
      <c r="S43" s="995"/>
      <c r="T43" s="995"/>
      <c r="U43" s="995"/>
      <c r="V43" s="995"/>
      <c r="W43" s="995"/>
      <c r="X43" s="995"/>
      <c r="Y43" s="995"/>
      <c r="Z43" s="995"/>
      <c r="AA43" s="995"/>
      <c r="AB43" s="995"/>
      <c r="AC43" s="995"/>
      <c r="AD43" s="995"/>
      <c r="AE43" s="995"/>
      <c r="AF43" s="995"/>
      <c r="AG43" s="996"/>
    </row>
    <row r="44" spans="1:33" ht="18.75" customHeight="1">
      <c r="B44" s="997"/>
      <c r="C44" s="998"/>
      <c r="D44" s="998"/>
      <c r="E44" s="998"/>
      <c r="F44" s="998"/>
      <c r="G44" s="998"/>
      <c r="H44" s="998"/>
      <c r="I44" s="998"/>
      <c r="J44" s="998"/>
      <c r="K44" s="998"/>
      <c r="L44" s="998"/>
      <c r="M44" s="998"/>
      <c r="N44" s="998"/>
      <c r="O44" s="998"/>
      <c r="P44" s="998"/>
      <c r="Q44" s="998"/>
      <c r="R44" s="998"/>
      <c r="S44" s="998"/>
      <c r="T44" s="998"/>
      <c r="U44" s="998"/>
      <c r="V44" s="998"/>
      <c r="W44" s="998"/>
      <c r="X44" s="998"/>
      <c r="Y44" s="998"/>
      <c r="Z44" s="998"/>
      <c r="AA44" s="998"/>
      <c r="AB44" s="998"/>
      <c r="AC44" s="998"/>
      <c r="AD44" s="998"/>
      <c r="AE44" s="998"/>
      <c r="AF44" s="998"/>
      <c r="AG44" s="999"/>
    </row>
    <row r="45" spans="1:33" ht="18.75" customHeight="1">
      <c r="B45" s="997"/>
      <c r="C45" s="998"/>
      <c r="D45" s="998"/>
      <c r="E45" s="998"/>
      <c r="F45" s="998"/>
      <c r="G45" s="998"/>
      <c r="H45" s="998"/>
      <c r="I45" s="998"/>
      <c r="J45" s="998"/>
      <c r="K45" s="998"/>
      <c r="L45" s="998"/>
      <c r="M45" s="998"/>
      <c r="N45" s="998"/>
      <c r="O45" s="998"/>
      <c r="P45" s="998"/>
      <c r="Q45" s="998"/>
      <c r="R45" s="998"/>
      <c r="S45" s="998"/>
      <c r="T45" s="998"/>
      <c r="U45" s="998"/>
      <c r="V45" s="998"/>
      <c r="W45" s="998"/>
      <c r="X45" s="998"/>
      <c r="Y45" s="998"/>
      <c r="Z45" s="998"/>
      <c r="AA45" s="998"/>
      <c r="AB45" s="998"/>
      <c r="AC45" s="998"/>
      <c r="AD45" s="998"/>
      <c r="AE45" s="998"/>
      <c r="AF45" s="998"/>
      <c r="AG45" s="999"/>
    </row>
    <row r="46" spans="1:33" ht="18.75" customHeight="1" thickBot="1">
      <c r="B46" s="1000"/>
      <c r="C46" s="1001"/>
      <c r="D46" s="1001"/>
      <c r="E46" s="1001"/>
      <c r="F46" s="1001"/>
      <c r="G46" s="1001"/>
      <c r="H46" s="1001"/>
      <c r="I46" s="1001"/>
      <c r="J46" s="1001"/>
      <c r="K46" s="1001"/>
      <c r="L46" s="1001"/>
      <c r="M46" s="1001"/>
      <c r="N46" s="1001"/>
      <c r="O46" s="1001"/>
      <c r="P46" s="1001"/>
      <c r="Q46" s="1001"/>
      <c r="R46" s="1001"/>
      <c r="S46" s="1001"/>
      <c r="T46" s="1001"/>
      <c r="U46" s="1001"/>
      <c r="V46" s="1001"/>
      <c r="W46" s="1001"/>
      <c r="X46" s="1001"/>
      <c r="Y46" s="1001"/>
      <c r="Z46" s="1001"/>
      <c r="AA46" s="1001"/>
      <c r="AB46" s="1001"/>
      <c r="AC46" s="1001"/>
      <c r="AD46" s="1001"/>
      <c r="AE46" s="1001"/>
      <c r="AF46" s="1001"/>
      <c r="AG46" s="1002"/>
    </row>
    <row r="48" spans="1:33" s="1" customFormat="1" ht="13">
      <c r="A48" s="1" t="s">
        <v>400</v>
      </c>
      <c r="E48" s="88"/>
      <c r="R48" s="97"/>
      <c r="S48" s="97"/>
      <c r="T48" s="97"/>
      <c r="U48" s="55"/>
      <c r="V48" s="55"/>
      <c r="W48" s="55"/>
      <c r="X48" s="55"/>
      <c r="Y48" s="55"/>
      <c r="Z48" s="55"/>
      <c r="AA48" s="55"/>
      <c r="AB48" s="55"/>
      <c r="AC48" s="55"/>
    </row>
    <row r="49" spans="1:33" s="1" customFormat="1" thickBot="1">
      <c r="B49" s="1" t="s">
        <v>401</v>
      </c>
      <c r="E49" s="88"/>
      <c r="W49" s="55"/>
      <c r="X49" s="55"/>
      <c r="Y49" s="55"/>
      <c r="Z49" s="55"/>
      <c r="AA49" s="55"/>
      <c r="AB49" s="55"/>
      <c r="AC49" s="55"/>
      <c r="AD49" s="55"/>
      <c r="AE49" s="55"/>
      <c r="AF49" s="55"/>
      <c r="AG49" s="55"/>
    </row>
    <row r="50" spans="1:33" ht="18" customHeight="1">
      <c r="A50" s="1"/>
      <c r="B50" s="1003"/>
      <c r="C50" s="1004"/>
      <c r="D50" s="1004"/>
      <c r="E50" s="973" t="s">
        <v>395</v>
      </c>
      <c r="F50" s="974"/>
      <c r="G50" s="974"/>
      <c r="H50" s="974"/>
      <c r="I50" s="974"/>
      <c r="J50" s="974"/>
      <c r="K50" s="974"/>
      <c r="L50" s="975"/>
      <c r="M50" s="979"/>
      <c r="N50" s="980"/>
      <c r="O50" s="980"/>
      <c r="P50" s="980"/>
      <c r="Q50" s="980"/>
      <c r="R50" s="980"/>
      <c r="S50" s="980"/>
      <c r="T50" s="980"/>
      <c r="U50" s="980"/>
      <c r="V50" s="980"/>
      <c r="W50" s="980"/>
      <c r="X50" s="980"/>
      <c r="Y50" s="980"/>
      <c r="Z50" s="980"/>
      <c r="AA50" s="980"/>
      <c r="AB50" s="980"/>
      <c r="AC50" s="980"/>
      <c r="AD50" s="980"/>
      <c r="AE50" s="980"/>
      <c r="AF50" s="980"/>
      <c r="AG50" s="981"/>
    </row>
    <row r="51" spans="1:33" ht="15" thickBot="1">
      <c r="A51" s="1"/>
      <c r="B51" s="1005"/>
      <c r="C51" s="1006"/>
      <c r="D51" s="1006"/>
      <c r="E51" s="976"/>
      <c r="F51" s="977"/>
      <c r="G51" s="977"/>
      <c r="H51" s="977"/>
      <c r="I51" s="977"/>
      <c r="J51" s="977"/>
      <c r="K51" s="977"/>
      <c r="L51" s="978"/>
      <c r="M51" s="982"/>
      <c r="N51" s="983"/>
      <c r="O51" s="983"/>
      <c r="P51" s="983"/>
      <c r="Q51" s="983"/>
      <c r="R51" s="983"/>
      <c r="S51" s="983"/>
      <c r="T51" s="983"/>
      <c r="U51" s="983"/>
      <c r="V51" s="983"/>
      <c r="W51" s="983"/>
      <c r="X51" s="983"/>
      <c r="Y51" s="983"/>
      <c r="Z51" s="983"/>
      <c r="AA51" s="983"/>
      <c r="AB51" s="983"/>
      <c r="AC51" s="983"/>
      <c r="AD51" s="983"/>
      <c r="AE51" s="983"/>
      <c r="AF51" s="983"/>
      <c r="AG51" s="984"/>
    </row>
    <row r="52" spans="1:33">
      <c r="A52" s="1"/>
      <c r="B52" s="81"/>
      <c r="C52" s="81"/>
      <c r="D52" s="81"/>
      <c r="E52" s="82"/>
      <c r="F52" s="81"/>
      <c r="G52" s="81"/>
      <c r="H52" s="81"/>
      <c r="I52" s="81"/>
      <c r="J52" s="81"/>
      <c r="K52" s="81"/>
      <c r="L52" s="81"/>
      <c r="M52" s="81"/>
      <c r="N52" s="81"/>
      <c r="O52" s="81"/>
      <c r="P52" s="81"/>
      <c r="Q52" s="81"/>
      <c r="R52" s="98"/>
      <c r="S52" s="98"/>
      <c r="T52" s="98"/>
      <c r="U52" s="95"/>
      <c r="V52" s="95"/>
      <c r="W52" s="95"/>
      <c r="X52" s="95"/>
      <c r="Y52" s="95"/>
      <c r="Z52" s="95"/>
      <c r="AA52" s="95"/>
      <c r="AB52" s="95"/>
      <c r="AC52" s="95"/>
      <c r="AD52" s="81"/>
      <c r="AE52" s="81"/>
      <c r="AF52" s="81"/>
      <c r="AG52" s="81"/>
    </row>
    <row r="53" spans="1:33" s="1" customFormat="1" thickBot="1">
      <c r="B53" s="1" t="s">
        <v>402</v>
      </c>
      <c r="E53" s="88"/>
      <c r="W53" s="55"/>
      <c r="X53" s="55"/>
      <c r="Y53" s="55"/>
      <c r="Z53" s="55"/>
      <c r="AA53" s="55"/>
      <c r="AB53" s="55"/>
      <c r="AC53" s="55"/>
      <c r="AD53" s="55"/>
      <c r="AE53" s="55"/>
      <c r="AF53" s="55"/>
      <c r="AG53" s="55"/>
    </row>
    <row r="54" spans="1:33" ht="18" customHeight="1">
      <c r="A54" s="1"/>
      <c r="B54" s="1003"/>
      <c r="C54" s="1004"/>
      <c r="D54" s="1004"/>
      <c r="E54" s="973" t="s">
        <v>395</v>
      </c>
      <c r="F54" s="974"/>
      <c r="G54" s="974"/>
      <c r="H54" s="974"/>
      <c r="I54" s="974"/>
      <c r="J54" s="974"/>
      <c r="K54" s="974"/>
      <c r="L54" s="975"/>
      <c r="M54" s="1007"/>
      <c r="N54" s="980"/>
      <c r="O54" s="980"/>
      <c r="P54" s="980"/>
      <c r="Q54" s="980"/>
      <c r="R54" s="980"/>
      <c r="S54" s="980"/>
      <c r="T54" s="980"/>
      <c r="U54" s="980"/>
      <c r="V54" s="980"/>
      <c r="W54" s="980"/>
      <c r="X54" s="980"/>
      <c r="Y54" s="980"/>
      <c r="Z54" s="980"/>
      <c r="AA54" s="980"/>
      <c r="AB54" s="980"/>
      <c r="AC54" s="980"/>
      <c r="AD54" s="980"/>
      <c r="AE54" s="980"/>
      <c r="AF54" s="980"/>
      <c r="AG54" s="981"/>
    </row>
    <row r="55" spans="1:33" ht="15" thickBot="1">
      <c r="A55" s="1"/>
      <c r="B55" s="1005"/>
      <c r="C55" s="1006"/>
      <c r="D55" s="1006"/>
      <c r="E55" s="976"/>
      <c r="F55" s="977"/>
      <c r="G55" s="977"/>
      <c r="H55" s="977"/>
      <c r="I55" s="977"/>
      <c r="J55" s="977"/>
      <c r="K55" s="977"/>
      <c r="L55" s="978"/>
      <c r="M55" s="982"/>
      <c r="N55" s="983"/>
      <c r="O55" s="983"/>
      <c r="P55" s="983"/>
      <c r="Q55" s="983"/>
      <c r="R55" s="983"/>
      <c r="S55" s="983"/>
      <c r="T55" s="983"/>
      <c r="U55" s="983"/>
      <c r="V55" s="983"/>
      <c r="W55" s="983"/>
      <c r="X55" s="983"/>
      <c r="Y55" s="983"/>
      <c r="Z55" s="983"/>
      <c r="AA55" s="983"/>
      <c r="AB55" s="983"/>
      <c r="AC55" s="983"/>
      <c r="AD55" s="983"/>
      <c r="AE55" s="983"/>
      <c r="AF55" s="983"/>
      <c r="AG55" s="984"/>
    </row>
    <row r="56" spans="1:33">
      <c r="A56" s="1"/>
      <c r="B56" s="81"/>
      <c r="C56" s="81"/>
      <c r="D56" s="81"/>
      <c r="E56" s="82"/>
      <c r="F56" s="81"/>
      <c r="G56" s="81"/>
      <c r="H56" s="81"/>
      <c r="I56" s="81"/>
      <c r="J56" s="81"/>
      <c r="K56" s="81"/>
      <c r="L56" s="81"/>
      <c r="M56" s="81"/>
      <c r="N56" s="81"/>
      <c r="O56" s="81"/>
      <c r="P56" s="81"/>
      <c r="Q56" s="81"/>
      <c r="R56" s="98"/>
      <c r="S56" s="98"/>
      <c r="T56" s="98"/>
      <c r="U56" s="95"/>
      <c r="V56" s="95"/>
      <c r="W56" s="95"/>
      <c r="X56" s="95"/>
      <c r="Y56" s="95"/>
      <c r="Z56" s="95"/>
      <c r="AA56" s="95"/>
      <c r="AB56" s="95"/>
      <c r="AC56" s="95"/>
      <c r="AD56" s="81"/>
      <c r="AE56" s="81"/>
      <c r="AF56" s="81"/>
      <c r="AG56" s="81"/>
    </row>
    <row r="57" spans="1:33" s="1" customFormat="1" ht="13">
      <c r="B57" s="1" t="s">
        <v>403</v>
      </c>
      <c r="E57" s="88"/>
      <c r="R57" s="97"/>
      <c r="S57" s="97"/>
      <c r="T57" s="97"/>
      <c r="U57" s="55"/>
      <c r="V57" s="55"/>
      <c r="W57" s="55"/>
      <c r="X57" s="55"/>
      <c r="Y57" s="55"/>
      <c r="Z57" s="55"/>
      <c r="AA57" s="55"/>
      <c r="AB57" s="55"/>
      <c r="AC57" s="55"/>
    </row>
    <row r="58" spans="1:33" s="1" customFormat="1" thickBot="1">
      <c r="B58" s="1" t="s">
        <v>404</v>
      </c>
      <c r="E58" s="88"/>
      <c r="R58" s="97"/>
      <c r="S58" s="97"/>
      <c r="T58" s="97"/>
      <c r="U58" s="55"/>
      <c r="V58" s="55"/>
      <c r="W58" s="55"/>
      <c r="X58" s="55"/>
      <c r="Y58" s="55"/>
      <c r="Z58" s="55"/>
      <c r="AA58" s="55"/>
      <c r="AB58" s="55"/>
      <c r="AC58" s="55"/>
    </row>
    <row r="59" spans="1:33" ht="18" customHeight="1">
      <c r="A59" s="1"/>
      <c r="B59" s="1003"/>
      <c r="C59" s="1004"/>
      <c r="D59" s="1004"/>
      <c r="E59" s="973" t="s">
        <v>395</v>
      </c>
      <c r="F59" s="974"/>
      <c r="G59" s="974"/>
      <c r="H59" s="974"/>
      <c r="I59" s="974"/>
      <c r="J59" s="974"/>
      <c r="K59" s="974"/>
      <c r="L59" s="975"/>
      <c r="M59" s="1007"/>
      <c r="N59" s="980"/>
      <c r="O59" s="980"/>
      <c r="P59" s="980"/>
      <c r="Q59" s="980"/>
      <c r="R59" s="980"/>
      <c r="S59" s="980"/>
      <c r="T59" s="980"/>
      <c r="U59" s="980"/>
      <c r="V59" s="980"/>
      <c r="W59" s="980"/>
      <c r="X59" s="980"/>
      <c r="Y59" s="980"/>
      <c r="Z59" s="980"/>
      <c r="AA59" s="980"/>
      <c r="AB59" s="980"/>
      <c r="AC59" s="980"/>
      <c r="AD59" s="980"/>
      <c r="AE59" s="980"/>
      <c r="AF59" s="980"/>
      <c r="AG59" s="981"/>
    </row>
    <row r="60" spans="1:33" ht="15" thickBot="1">
      <c r="A60" s="1"/>
      <c r="B60" s="1005"/>
      <c r="C60" s="1006"/>
      <c r="D60" s="1006"/>
      <c r="E60" s="976"/>
      <c r="F60" s="977"/>
      <c r="G60" s="977"/>
      <c r="H60" s="977"/>
      <c r="I60" s="977"/>
      <c r="J60" s="977"/>
      <c r="K60" s="977"/>
      <c r="L60" s="978"/>
      <c r="M60" s="982"/>
      <c r="N60" s="983"/>
      <c r="O60" s="983"/>
      <c r="P60" s="983"/>
      <c r="Q60" s="983"/>
      <c r="R60" s="983"/>
      <c r="S60" s="983"/>
      <c r="T60" s="983"/>
      <c r="U60" s="983"/>
      <c r="V60" s="983"/>
      <c r="W60" s="983"/>
      <c r="X60" s="983"/>
      <c r="Y60" s="983"/>
      <c r="Z60" s="983"/>
      <c r="AA60" s="983"/>
      <c r="AB60" s="983"/>
      <c r="AC60" s="983"/>
      <c r="AD60" s="983"/>
      <c r="AE60" s="983"/>
      <c r="AF60" s="983"/>
      <c r="AG60" s="984"/>
    </row>
    <row r="61" spans="1:33">
      <c r="A61" s="1"/>
      <c r="B61" s="81"/>
      <c r="C61" s="81"/>
      <c r="D61" s="81"/>
      <c r="E61" s="82"/>
      <c r="F61" s="81"/>
      <c r="G61" s="81"/>
      <c r="H61" s="81"/>
      <c r="I61" s="81"/>
      <c r="J61" s="81"/>
      <c r="K61" s="81"/>
      <c r="L61" s="81"/>
      <c r="M61" s="81"/>
      <c r="N61" s="81"/>
      <c r="O61" s="81"/>
      <c r="P61" s="81"/>
      <c r="Q61" s="81"/>
      <c r="R61" s="98"/>
      <c r="S61" s="98"/>
      <c r="T61" s="98"/>
      <c r="U61" s="95"/>
      <c r="V61" s="95"/>
      <c r="W61" s="95"/>
      <c r="X61" s="95"/>
      <c r="Y61" s="95"/>
      <c r="Z61" s="95"/>
      <c r="AA61" s="95"/>
      <c r="AB61" s="95"/>
      <c r="AC61" s="95"/>
      <c r="AD61" s="81"/>
      <c r="AE61" s="81"/>
      <c r="AF61" s="81"/>
      <c r="AG61" s="81"/>
    </row>
    <row r="62" spans="1:33" s="1" customFormat="1" ht="13">
      <c r="B62" s="1" t="s">
        <v>405</v>
      </c>
      <c r="E62" s="88"/>
      <c r="W62" s="55"/>
      <c r="X62" s="55"/>
      <c r="Y62" s="55"/>
      <c r="Z62" s="55"/>
      <c r="AA62" s="55"/>
      <c r="AB62" s="55"/>
      <c r="AC62" s="55"/>
      <c r="AD62" s="55"/>
      <c r="AE62" s="55"/>
      <c r="AF62" s="55"/>
      <c r="AG62" s="55"/>
    </row>
    <row r="63" spans="1:33" s="1" customFormat="1" ht="15" thickBot="1">
      <c r="B63" s="1" t="s">
        <v>406</v>
      </c>
      <c r="E63" s="88"/>
      <c r="W63" s="55"/>
      <c r="X63" s="55"/>
      <c r="Y63" s="55"/>
      <c r="Z63" s="55"/>
      <c r="AA63" s="55"/>
      <c r="AB63" s="55"/>
      <c r="AC63" s="55"/>
      <c r="AD63" s="55"/>
      <c r="AE63" s="55"/>
      <c r="AF63" s="55"/>
      <c r="AG63" s="55"/>
    </row>
    <row r="64" spans="1:33" ht="18" customHeight="1">
      <c r="A64" s="1"/>
      <c r="B64" s="1003"/>
      <c r="C64" s="1004"/>
      <c r="D64" s="1004"/>
      <c r="E64" s="973" t="s">
        <v>395</v>
      </c>
      <c r="F64" s="974"/>
      <c r="G64" s="974"/>
      <c r="H64" s="974"/>
      <c r="I64" s="974"/>
      <c r="J64" s="974"/>
      <c r="K64" s="974"/>
      <c r="L64" s="975"/>
      <c r="M64" s="1007"/>
      <c r="N64" s="980"/>
      <c r="O64" s="980"/>
      <c r="P64" s="980"/>
      <c r="Q64" s="980"/>
      <c r="R64" s="980"/>
      <c r="S64" s="980"/>
      <c r="T64" s="980"/>
      <c r="U64" s="980"/>
      <c r="V64" s="980"/>
      <c r="W64" s="980"/>
      <c r="X64" s="980"/>
      <c r="Y64" s="980"/>
      <c r="Z64" s="980"/>
      <c r="AA64" s="980"/>
      <c r="AB64" s="980"/>
      <c r="AC64" s="980"/>
      <c r="AD64" s="980"/>
      <c r="AE64" s="980"/>
      <c r="AF64" s="980"/>
      <c r="AG64" s="981"/>
    </row>
    <row r="65" spans="1:33" ht="18" customHeight="1" thickBot="1">
      <c r="A65" s="1"/>
      <c r="B65" s="1005"/>
      <c r="C65" s="1006"/>
      <c r="D65" s="1006"/>
      <c r="E65" s="976"/>
      <c r="F65" s="977"/>
      <c r="G65" s="977"/>
      <c r="H65" s="977"/>
      <c r="I65" s="977"/>
      <c r="J65" s="977"/>
      <c r="K65" s="977"/>
      <c r="L65" s="978"/>
      <c r="M65" s="982"/>
      <c r="N65" s="983"/>
      <c r="O65" s="983"/>
      <c r="P65" s="983"/>
      <c r="Q65" s="983"/>
      <c r="R65" s="983"/>
      <c r="S65" s="983"/>
      <c r="T65" s="983"/>
      <c r="U65" s="983"/>
      <c r="V65" s="983"/>
      <c r="W65" s="983"/>
      <c r="X65" s="983"/>
      <c r="Y65" s="983"/>
      <c r="Z65" s="983"/>
      <c r="AA65" s="983"/>
      <c r="AB65" s="983"/>
      <c r="AC65" s="983"/>
      <c r="AD65" s="983"/>
      <c r="AE65" s="983"/>
      <c r="AF65" s="983"/>
      <c r="AG65" s="984"/>
    </row>
    <row r="66" spans="1:33">
      <c r="A66" s="1"/>
      <c r="B66" s="81"/>
      <c r="C66" s="81"/>
      <c r="D66" s="81"/>
      <c r="E66" s="82"/>
      <c r="F66" s="81"/>
      <c r="G66" s="81"/>
      <c r="H66" s="81"/>
      <c r="I66" s="81"/>
      <c r="J66" s="81"/>
      <c r="K66" s="81"/>
      <c r="L66" s="81"/>
      <c r="M66" s="81"/>
      <c r="N66" s="81"/>
      <c r="O66" s="81"/>
      <c r="P66" s="81"/>
      <c r="Q66" s="81"/>
      <c r="R66" s="98"/>
      <c r="S66" s="98"/>
      <c r="T66" s="98"/>
      <c r="U66" s="95"/>
      <c r="V66" s="95"/>
      <c r="W66" s="95"/>
      <c r="X66" s="95"/>
      <c r="Y66" s="95"/>
      <c r="Z66" s="95"/>
      <c r="AA66" s="95"/>
      <c r="AB66" s="95"/>
      <c r="AC66" s="95"/>
      <c r="AD66" s="81"/>
      <c r="AE66" s="81"/>
      <c r="AF66" s="81"/>
      <c r="AG66" s="81"/>
    </row>
    <row r="67" spans="1:33" s="1" customFormat="1" thickBot="1">
      <c r="B67" s="1" t="s">
        <v>407</v>
      </c>
      <c r="E67" s="88"/>
      <c r="W67" s="55"/>
      <c r="X67" s="55"/>
      <c r="Y67" s="55"/>
      <c r="Z67" s="55"/>
      <c r="AA67" s="55"/>
      <c r="AB67" s="55"/>
      <c r="AC67" s="55"/>
      <c r="AD67" s="55"/>
      <c r="AE67" s="55"/>
      <c r="AF67" s="55"/>
      <c r="AG67" s="55"/>
    </row>
    <row r="68" spans="1:33" ht="77.25" customHeight="1">
      <c r="A68" s="1"/>
      <c r="B68" s="1003"/>
      <c r="C68" s="1004"/>
      <c r="D68" s="1004"/>
      <c r="E68" s="973" t="s">
        <v>408</v>
      </c>
      <c r="F68" s="974"/>
      <c r="G68" s="974"/>
      <c r="H68" s="974"/>
      <c r="I68" s="974"/>
      <c r="J68" s="974"/>
      <c r="K68" s="974"/>
      <c r="L68" s="975"/>
      <c r="M68" s="1010" t="s">
        <v>409</v>
      </c>
      <c r="N68" s="1011"/>
      <c r="O68" s="1011"/>
      <c r="P68" s="1011"/>
      <c r="Q68" s="1011"/>
      <c r="R68" s="1011"/>
      <c r="S68" s="1011"/>
      <c r="T68" s="1011"/>
      <c r="U68" s="1011"/>
      <c r="V68" s="1011"/>
      <c r="W68" s="1011"/>
      <c r="X68" s="1011"/>
      <c r="Y68" s="1011"/>
      <c r="Z68" s="1011"/>
      <c r="AA68" s="1011"/>
      <c r="AB68" s="1011"/>
      <c r="AC68" s="1011"/>
      <c r="AD68" s="1011"/>
      <c r="AE68" s="1011"/>
      <c r="AF68" s="1011"/>
      <c r="AG68" s="1012"/>
    </row>
    <row r="69" spans="1:33" ht="77.25" customHeight="1" thickBot="1">
      <c r="A69" s="1"/>
      <c r="B69" s="1005"/>
      <c r="C69" s="1006"/>
      <c r="D69" s="1006"/>
      <c r="E69" s="976"/>
      <c r="F69" s="977"/>
      <c r="G69" s="977"/>
      <c r="H69" s="977"/>
      <c r="I69" s="977"/>
      <c r="J69" s="977"/>
      <c r="K69" s="977"/>
      <c r="L69" s="978"/>
      <c r="M69" s="1013"/>
      <c r="N69" s="1014"/>
      <c r="O69" s="1014"/>
      <c r="P69" s="1014"/>
      <c r="Q69" s="1014"/>
      <c r="R69" s="1014"/>
      <c r="S69" s="1014"/>
      <c r="T69" s="1014"/>
      <c r="U69" s="1014"/>
      <c r="V69" s="1014"/>
      <c r="W69" s="1014"/>
      <c r="X69" s="1014"/>
      <c r="Y69" s="1014"/>
      <c r="Z69" s="1014"/>
      <c r="AA69" s="1014"/>
      <c r="AB69" s="1014"/>
      <c r="AC69" s="1014"/>
      <c r="AD69" s="1014"/>
      <c r="AE69" s="1014"/>
      <c r="AF69" s="1014"/>
      <c r="AG69" s="1015"/>
    </row>
    <row r="70" spans="1:33">
      <c r="A70" s="1"/>
      <c r="B70" s="81"/>
      <c r="C70" s="81"/>
      <c r="D70" s="81"/>
      <c r="E70" s="82"/>
      <c r="F70" s="81"/>
      <c r="G70" s="81"/>
      <c r="H70" s="81"/>
      <c r="I70" s="81"/>
      <c r="J70" s="81"/>
      <c r="K70" s="81"/>
      <c r="L70" s="81"/>
      <c r="M70" s="81"/>
      <c r="N70" s="81"/>
      <c r="O70" s="81"/>
      <c r="P70" s="81"/>
      <c r="Q70" s="81"/>
      <c r="R70" s="98"/>
      <c r="S70" s="98"/>
      <c r="T70" s="98"/>
      <c r="U70" s="95"/>
      <c r="V70" s="95"/>
      <c r="W70" s="95"/>
      <c r="X70" s="95"/>
      <c r="Y70" s="95"/>
      <c r="Z70" s="95"/>
      <c r="AA70" s="95"/>
      <c r="AB70" s="95"/>
      <c r="AC70" s="95"/>
      <c r="AD70" s="81"/>
      <c r="AE70" s="81"/>
      <c r="AF70" s="81"/>
      <c r="AG70" s="81"/>
    </row>
    <row r="71" spans="1:33">
      <c r="A71" s="1" t="s">
        <v>410</v>
      </c>
      <c r="B71" s="81"/>
      <c r="C71" s="81"/>
      <c r="D71" s="81"/>
      <c r="E71" s="82"/>
      <c r="F71" s="81"/>
      <c r="G71" s="81"/>
      <c r="H71" s="81"/>
      <c r="I71" s="81"/>
      <c r="J71" s="81"/>
      <c r="K71" s="81"/>
      <c r="L71" s="81"/>
      <c r="M71" s="81"/>
      <c r="N71" s="81"/>
      <c r="O71" s="81"/>
      <c r="P71" s="81"/>
      <c r="Q71" s="81"/>
      <c r="R71" s="98"/>
      <c r="S71" s="98"/>
      <c r="T71" s="98"/>
      <c r="U71" s="95"/>
      <c r="V71" s="95"/>
      <c r="W71" s="95"/>
      <c r="X71" s="95"/>
      <c r="Y71" s="95"/>
      <c r="Z71" s="95"/>
      <c r="AA71" s="95"/>
      <c r="AB71" s="95"/>
      <c r="AC71" s="95"/>
      <c r="AD71" s="81"/>
      <c r="AE71" s="81"/>
      <c r="AF71" s="81"/>
      <c r="AG71" s="81"/>
    </row>
    <row r="72" spans="1:33">
      <c r="A72" s="1"/>
      <c r="B72" s="81"/>
      <c r="C72" s="81"/>
      <c r="D72" s="81"/>
      <c r="E72" s="82"/>
      <c r="F72" s="81"/>
      <c r="G72" s="81"/>
      <c r="H72" s="81"/>
      <c r="I72" s="81"/>
      <c r="J72" s="81"/>
      <c r="K72" s="81"/>
      <c r="L72" s="81"/>
      <c r="M72" s="81"/>
      <c r="N72" s="81"/>
      <c r="O72" s="81"/>
      <c r="P72" s="81"/>
      <c r="Q72" s="81"/>
      <c r="R72" s="98"/>
      <c r="S72" s="98"/>
      <c r="T72" s="98"/>
      <c r="U72" s="95"/>
      <c r="V72" s="95"/>
      <c r="W72" s="95"/>
      <c r="X72" s="95"/>
      <c r="Y72" s="95"/>
      <c r="Z72" s="95"/>
      <c r="AA72" s="95"/>
      <c r="AB72" s="95"/>
      <c r="AC72" s="95"/>
      <c r="AD72" s="81"/>
      <c r="AE72" s="81"/>
      <c r="AF72" s="81"/>
      <c r="AG72" s="81"/>
    </row>
    <row r="73" spans="1:33">
      <c r="A73" s="1"/>
      <c r="B73" s="160"/>
      <c r="C73" s="1008" t="s">
        <v>411</v>
      </c>
      <c r="D73" s="1009"/>
      <c r="E73" s="1009"/>
      <c r="F73" s="1009"/>
      <c r="G73" s="1009"/>
      <c r="H73" s="1009"/>
      <c r="I73" s="1009"/>
      <c r="J73" s="1009"/>
      <c r="K73" s="1009"/>
      <c r="L73" s="1009"/>
      <c r="M73" s="160"/>
      <c r="N73" s="81" t="s">
        <v>412</v>
      </c>
      <c r="O73" s="81"/>
      <c r="P73" s="81"/>
      <c r="Q73" s="81"/>
      <c r="R73" s="98"/>
      <c r="S73" s="98"/>
      <c r="T73" s="98"/>
      <c r="U73" s="95"/>
      <c r="V73" s="95"/>
      <c r="W73" s="95"/>
      <c r="X73" s="95"/>
      <c r="Y73" s="95"/>
      <c r="Z73" s="95"/>
      <c r="AA73" s="95"/>
      <c r="AB73" s="95"/>
      <c r="AC73" s="95"/>
      <c r="AD73" s="81"/>
      <c r="AE73" s="81"/>
      <c r="AF73" s="81"/>
      <c r="AG73" s="81"/>
    </row>
    <row r="74" spans="1:33">
      <c r="A74" s="1"/>
      <c r="B74" s="160"/>
      <c r="C74" s="1008" t="s">
        <v>413</v>
      </c>
      <c r="D74" s="1009"/>
      <c r="E74" s="1009"/>
      <c r="F74" s="1009"/>
      <c r="G74" s="1009"/>
      <c r="H74" s="1009"/>
      <c r="I74" s="1009"/>
      <c r="J74" s="1009"/>
      <c r="K74" s="1009"/>
      <c r="L74" s="1009"/>
      <c r="M74" s="160"/>
      <c r="N74" s="81" t="s">
        <v>412</v>
      </c>
      <c r="O74" s="81"/>
      <c r="P74" s="81"/>
      <c r="Q74" s="81"/>
      <c r="R74" s="98"/>
      <c r="S74" s="98"/>
      <c r="T74" s="98"/>
      <c r="U74" s="95"/>
      <c r="V74" s="95"/>
      <c r="W74" s="95"/>
      <c r="X74" s="95"/>
      <c r="Y74" s="95"/>
      <c r="Z74" s="95"/>
      <c r="AA74" s="95"/>
      <c r="AB74" s="95"/>
      <c r="AC74" s="95"/>
      <c r="AD74" s="81"/>
      <c r="AE74" s="81"/>
      <c r="AF74" s="81"/>
      <c r="AG74" s="81"/>
    </row>
    <row r="75" spans="1:33">
      <c r="A75" s="1"/>
      <c r="B75" s="160"/>
      <c r="C75" s="1008" t="s">
        <v>414</v>
      </c>
      <c r="D75" s="1009"/>
      <c r="E75" s="1009"/>
      <c r="F75" s="1009"/>
      <c r="G75" s="1009"/>
      <c r="H75" s="1009"/>
      <c r="I75" s="1009"/>
      <c r="J75" s="1009"/>
      <c r="K75" s="1009"/>
      <c r="L75" s="1009"/>
      <c r="M75" s="160"/>
      <c r="N75" s="81" t="s">
        <v>412</v>
      </c>
      <c r="O75" s="81"/>
      <c r="P75" s="81"/>
      <c r="Q75" s="81"/>
      <c r="R75" s="98"/>
      <c r="S75" s="98"/>
      <c r="T75" s="98"/>
      <c r="U75" s="95"/>
      <c r="V75" s="95"/>
      <c r="W75" s="95"/>
      <c r="X75" s="95"/>
      <c r="Y75" s="95"/>
      <c r="Z75" s="95"/>
      <c r="AA75" s="95"/>
      <c r="AB75" s="95"/>
      <c r="AC75" s="95"/>
      <c r="AD75" s="81"/>
      <c r="AE75" s="81"/>
      <c r="AF75" s="81"/>
      <c r="AG75" s="81"/>
    </row>
    <row r="76" spans="1:33">
      <c r="A76" s="1"/>
      <c r="B76" s="160"/>
      <c r="C76" s="1008" t="s">
        <v>415</v>
      </c>
      <c r="D76" s="1009"/>
      <c r="E76" s="1009"/>
      <c r="F76" s="1009"/>
      <c r="G76" s="1009"/>
      <c r="H76" s="1009"/>
      <c r="I76" s="1009"/>
      <c r="J76" s="1009"/>
      <c r="K76" s="1009"/>
      <c r="L76" s="1009"/>
      <c r="M76" s="160"/>
      <c r="N76" s="81" t="s">
        <v>412</v>
      </c>
      <c r="O76" s="81"/>
      <c r="P76" s="81"/>
      <c r="Q76" s="81"/>
      <c r="R76" s="98"/>
      <c r="S76" s="98"/>
      <c r="T76" s="98"/>
      <c r="U76" s="95"/>
      <c r="V76" s="95"/>
      <c r="W76" s="95"/>
      <c r="X76" s="95"/>
      <c r="Y76" s="95"/>
      <c r="Z76" s="95"/>
      <c r="AA76" s="95"/>
      <c r="AB76" s="95"/>
      <c r="AC76" s="95"/>
      <c r="AD76" s="81"/>
      <c r="AE76" s="81"/>
      <c r="AF76" s="81"/>
      <c r="AG76" s="81"/>
    </row>
    <row r="77" spans="1:33">
      <c r="A77" s="1"/>
      <c r="B77" s="160"/>
      <c r="C77" s="1008" t="s">
        <v>416</v>
      </c>
      <c r="D77" s="1009"/>
      <c r="E77" s="1009"/>
      <c r="F77" s="1009"/>
      <c r="G77" s="1009"/>
      <c r="H77" s="1009"/>
      <c r="I77" s="1009"/>
      <c r="J77" s="1009"/>
      <c r="K77" s="1009"/>
      <c r="L77" s="1009"/>
      <c r="M77" s="160"/>
      <c r="N77" s="81" t="s">
        <v>412</v>
      </c>
      <c r="O77" s="81"/>
      <c r="P77" s="81"/>
      <c r="Q77" s="81"/>
      <c r="R77" s="98"/>
      <c r="S77" s="98"/>
      <c r="T77" s="98"/>
      <c r="U77" s="95"/>
      <c r="V77" s="95"/>
      <c r="W77" s="95"/>
      <c r="X77" s="95"/>
      <c r="Y77" s="95"/>
      <c r="Z77" s="95"/>
      <c r="AA77" s="95"/>
      <c r="AB77" s="95"/>
      <c r="AC77" s="95"/>
      <c r="AD77" s="81"/>
      <c r="AE77" s="81"/>
      <c r="AF77" s="81"/>
      <c r="AG77" s="81"/>
    </row>
    <row r="78" spans="1:33">
      <c r="A78" s="1"/>
      <c r="B78" s="160"/>
      <c r="C78" s="1008" t="s">
        <v>417</v>
      </c>
      <c r="D78" s="1009"/>
      <c r="E78" s="1009"/>
      <c r="F78" s="1009"/>
      <c r="G78" s="1009"/>
      <c r="H78" s="1009"/>
      <c r="I78" s="1009"/>
      <c r="J78" s="1009"/>
      <c r="K78" s="1009"/>
      <c r="L78" s="1009"/>
      <c r="M78" s="160"/>
      <c r="N78" s="81" t="s">
        <v>412</v>
      </c>
      <c r="O78" s="81"/>
      <c r="P78" s="81"/>
      <c r="Q78" s="81"/>
      <c r="R78" s="98"/>
      <c r="S78" s="98"/>
      <c r="T78" s="98"/>
      <c r="U78" s="95"/>
      <c r="V78" s="95"/>
      <c r="W78" s="95"/>
      <c r="X78" s="95"/>
      <c r="Y78" s="95"/>
      <c r="Z78" s="95"/>
      <c r="AA78" s="95"/>
      <c r="AB78" s="95"/>
      <c r="AC78" s="95"/>
      <c r="AD78" s="81"/>
      <c r="AE78" s="81"/>
      <c r="AF78" s="81"/>
      <c r="AG78" s="81"/>
    </row>
    <row r="79" spans="1:33">
      <c r="A79" s="1"/>
      <c r="B79" s="160"/>
      <c r="C79" s="1008" t="s">
        <v>418</v>
      </c>
      <c r="D79" s="1009"/>
      <c r="E79" s="1009"/>
      <c r="F79" s="1009"/>
      <c r="G79" s="1009"/>
      <c r="H79" s="1009"/>
      <c r="I79" s="1009"/>
      <c r="J79" s="1009"/>
      <c r="K79" s="1009"/>
      <c r="L79" s="1009"/>
      <c r="M79" s="160"/>
      <c r="N79" s="81" t="s">
        <v>412</v>
      </c>
      <c r="O79" s="81"/>
      <c r="P79" s="81"/>
      <c r="Q79" s="81"/>
      <c r="R79" s="98"/>
      <c r="S79" s="98"/>
      <c r="T79" s="98"/>
      <c r="U79" s="95"/>
      <c r="V79" s="95"/>
      <c r="W79" s="95"/>
      <c r="X79" s="95"/>
      <c r="Y79" s="95"/>
      <c r="Z79" s="95"/>
      <c r="AA79" s="95"/>
      <c r="AB79" s="95"/>
      <c r="AC79" s="95"/>
      <c r="AD79" s="81"/>
      <c r="AE79" s="81"/>
      <c r="AF79" s="81"/>
      <c r="AG79" s="81"/>
    </row>
    <row r="80" spans="1:33">
      <c r="A80" s="1"/>
      <c r="B80" s="160"/>
      <c r="C80" s="1008" t="s">
        <v>419</v>
      </c>
      <c r="D80" s="1009"/>
      <c r="E80" s="1009"/>
      <c r="F80" s="1009"/>
      <c r="G80" s="1009"/>
      <c r="H80" s="1009"/>
      <c r="I80" s="1009"/>
      <c r="J80" s="1009"/>
      <c r="K80" s="1009"/>
      <c r="L80" s="1009"/>
      <c r="M80" s="160"/>
      <c r="N80" s="81" t="s">
        <v>412</v>
      </c>
      <c r="O80" s="81"/>
      <c r="P80" s="81"/>
      <c r="Q80" s="81"/>
      <c r="R80" s="98"/>
      <c r="S80" s="98"/>
      <c r="T80" s="98"/>
      <c r="U80" s="95"/>
      <c r="V80" s="95"/>
      <c r="W80" s="95"/>
      <c r="X80" s="95"/>
      <c r="Y80" s="95"/>
      <c r="Z80" s="95"/>
      <c r="AA80" s="95"/>
      <c r="AB80" s="95"/>
      <c r="AC80" s="95"/>
      <c r="AD80" s="81"/>
      <c r="AE80" s="81"/>
      <c r="AF80" s="81"/>
      <c r="AG80" s="81"/>
    </row>
    <row r="81" spans="1:33">
      <c r="A81" s="1"/>
      <c r="B81" s="160"/>
      <c r="C81" s="1008" t="s">
        <v>420</v>
      </c>
      <c r="D81" s="1009"/>
      <c r="E81" s="1009"/>
      <c r="F81" s="1009"/>
      <c r="G81" s="1009"/>
      <c r="H81" s="1009"/>
      <c r="I81" s="1009"/>
      <c r="J81" s="1009"/>
      <c r="K81" s="1009"/>
      <c r="L81" s="1009"/>
      <c r="M81" s="160"/>
      <c r="N81" s="81" t="s">
        <v>412</v>
      </c>
      <c r="O81" s="81"/>
      <c r="P81" s="81"/>
      <c r="Q81" s="81"/>
      <c r="R81" s="98"/>
      <c r="S81" s="98"/>
      <c r="T81" s="98"/>
      <c r="U81" s="95"/>
      <c r="V81" s="95"/>
      <c r="W81" s="95"/>
      <c r="X81" s="95"/>
      <c r="Y81" s="95"/>
      <c r="Z81" s="95"/>
      <c r="AA81" s="95"/>
      <c r="AB81" s="95"/>
      <c r="AC81" s="95"/>
      <c r="AD81" s="81"/>
      <c r="AE81" s="81"/>
      <c r="AF81" s="81"/>
      <c r="AG81" s="81"/>
    </row>
    <row r="82" spans="1:33">
      <c r="A82" s="1"/>
      <c r="B82" s="160"/>
      <c r="C82" s="1008" t="s">
        <v>421</v>
      </c>
      <c r="D82" s="1009"/>
      <c r="E82" s="1009"/>
      <c r="F82" s="1009"/>
      <c r="G82" s="1009"/>
      <c r="H82" s="1009"/>
      <c r="I82" s="1009"/>
      <c r="J82" s="1009"/>
      <c r="K82" s="1009"/>
      <c r="L82" s="1009"/>
      <c r="M82" s="160"/>
      <c r="N82" s="81" t="s">
        <v>412</v>
      </c>
      <c r="O82" s="81"/>
      <c r="P82" s="81"/>
      <c r="Q82" s="81"/>
      <c r="R82" s="98"/>
      <c r="S82" s="98"/>
      <c r="T82" s="98"/>
      <c r="U82" s="95"/>
      <c r="V82" s="95"/>
      <c r="W82" s="95"/>
      <c r="X82" s="95"/>
      <c r="Y82" s="95"/>
      <c r="Z82" s="95"/>
      <c r="AA82" s="95"/>
      <c r="AB82" s="95"/>
      <c r="AC82" s="95"/>
      <c r="AD82" s="81"/>
      <c r="AE82" s="81"/>
      <c r="AF82" s="81"/>
      <c r="AG82" s="81"/>
    </row>
    <row r="83" spans="1:33">
      <c r="A83" s="1"/>
      <c r="B83" s="81"/>
      <c r="C83" s="81"/>
      <c r="D83" s="81"/>
      <c r="E83" s="82"/>
      <c r="F83" s="81"/>
      <c r="G83" s="81"/>
      <c r="H83" s="81"/>
      <c r="I83" s="81"/>
      <c r="J83" s="81"/>
      <c r="K83" s="81"/>
      <c r="L83" s="81"/>
      <c r="M83" s="81"/>
      <c r="N83" s="81"/>
      <c r="O83" s="81"/>
      <c r="P83" s="81"/>
      <c r="Q83" s="81"/>
      <c r="R83" s="98"/>
      <c r="S83" s="98"/>
      <c r="T83" s="98"/>
      <c r="U83" s="95"/>
      <c r="V83" s="95"/>
      <c r="W83" s="95"/>
      <c r="X83" s="95"/>
      <c r="Y83" s="95"/>
      <c r="Z83" s="95"/>
      <c r="AA83" s="95"/>
      <c r="AB83" s="95"/>
      <c r="AC83" s="95"/>
      <c r="AD83" s="81"/>
      <c r="AE83" s="81"/>
      <c r="AF83" s="81"/>
      <c r="AG83" s="81"/>
    </row>
    <row r="84" spans="1:33" s="1" customFormat="1" ht="13">
      <c r="A84" s="1" t="s">
        <v>422</v>
      </c>
      <c r="E84" s="88"/>
      <c r="R84" s="96"/>
      <c r="S84" s="96"/>
      <c r="T84" s="96"/>
      <c r="U84" s="55"/>
      <c r="V84" s="55"/>
      <c r="W84" s="55"/>
      <c r="X84" s="55"/>
      <c r="Y84" s="55"/>
      <c r="Z84" s="55"/>
      <c r="AA84" s="55"/>
      <c r="AB84" s="55"/>
      <c r="AC84" s="55"/>
    </row>
    <row r="85" spans="1:33" s="1" customFormat="1" thickBot="1">
      <c r="B85" s="99" t="s">
        <v>423</v>
      </c>
      <c r="E85" s="88"/>
      <c r="K85" s="100"/>
      <c r="L85" s="100"/>
    </row>
    <row r="86" spans="1:33">
      <c r="B86" s="337"/>
      <c r="C86" s="338"/>
      <c r="D86" s="338"/>
      <c r="E86" s="212" t="s">
        <v>424</v>
      </c>
      <c r="F86" s="201"/>
      <c r="G86" s="201"/>
      <c r="H86" s="201"/>
      <c r="I86" s="201"/>
      <c r="J86" s="202"/>
      <c r="K86" s="490"/>
      <c r="L86" s="490"/>
      <c r="M86" s="1016" t="str">
        <f>IF(K86&gt;1,"Month","Month")</f>
        <v>Month</v>
      </c>
      <c r="N86" s="1016"/>
      <c r="O86" s="1017"/>
      <c r="P86" s="336" t="s">
        <v>425</v>
      </c>
      <c r="Q86" s="336"/>
      <c r="R86" s="336"/>
      <c r="S86" s="336"/>
      <c r="T86" s="336"/>
      <c r="U86" s="336"/>
      <c r="V86" s="336"/>
      <c r="W86" s="336"/>
      <c r="X86" s="490"/>
      <c r="Y86" s="490"/>
      <c r="Z86" s="485"/>
      <c r="AA86" s="490"/>
      <c r="AB86" s="490"/>
      <c r="AC86" s="494"/>
    </row>
    <row r="87" spans="1:33" ht="15" thickBot="1">
      <c r="B87" s="340"/>
      <c r="C87" s="341"/>
      <c r="D87" s="341"/>
      <c r="E87" s="327"/>
      <c r="F87" s="328"/>
      <c r="G87" s="328"/>
      <c r="H87" s="328"/>
      <c r="I87" s="328"/>
      <c r="J87" s="329"/>
      <c r="K87" s="301"/>
      <c r="L87" s="301"/>
      <c r="M87" s="1018"/>
      <c r="N87" s="1018"/>
      <c r="O87" s="1019"/>
      <c r="P87" s="283"/>
      <c r="Q87" s="283"/>
      <c r="R87" s="283"/>
      <c r="S87" s="283"/>
      <c r="T87" s="283"/>
      <c r="U87" s="283"/>
      <c r="V87" s="283"/>
      <c r="W87" s="283"/>
      <c r="X87" s="301"/>
      <c r="Y87" s="301"/>
      <c r="Z87" s="1027"/>
      <c r="AA87" s="301"/>
      <c r="AB87" s="301"/>
      <c r="AC87" s="311"/>
    </row>
    <row r="89" spans="1:33" s="1" customFormat="1" thickBot="1">
      <c r="B89" s="1" t="s">
        <v>426</v>
      </c>
      <c r="E89" s="88"/>
      <c r="W89" s="55"/>
      <c r="X89" s="55"/>
      <c r="Y89" s="55"/>
      <c r="Z89" s="55"/>
      <c r="AA89" s="55"/>
      <c r="AB89" s="55"/>
      <c r="AC89" s="55"/>
      <c r="AD89" s="55"/>
      <c r="AE89" s="55"/>
      <c r="AF89" s="55"/>
      <c r="AG89" s="55"/>
    </row>
    <row r="90" spans="1:33">
      <c r="A90" s="1"/>
      <c r="B90" s="985"/>
      <c r="C90" s="986"/>
      <c r="D90" s="986"/>
      <c r="E90" s="986"/>
      <c r="F90" s="986"/>
      <c r="G90" s="986"/>
      <c r="H90" s="986"/>
      <c r="I90" s="986"/>
      <c r="J90" s="986"/>
      <c r="K90" s="986"/>
      <c r="L90" s="986"/>
      <c r="M90" s="986"/>
      <c r="N90" s="986"/>
      <c r="O90" s="986"/>
      <c r="P90" s="986"/>
      <c r="Q90" s="986"/>
      <c r="R90" s="986"/>
      <c r="S90" s="986"/>
      <c r="T90" s="986"/>
      <c r="U90" s="986"/>
      <c r="V90" s="986"/>
      <c r="W90" s="986"/>
      <c r="X90" s="986"/>
      <c r="Y90" s="986"/>
      <c r="Z90" s="986"/>
      <c r="AA90" s="986"/>
      <c r="AB90" s="986"/>
      <c r="AC90" s="986"/>
      <c r="AD90" s="986"/>
      <c r="AE90" s="986"/>
      <c r="AF90" s="986"/>
      <c r="AG90" s="987"/>
    </row>
    <row r="91" spans="1:33">
      <c r="A91" s="1"/>
      <c r="B91" s="988"/>
      <c r="C91" s="989"/>
      <c r="D91" s="989"/>
      <c r="E91" s="989"/>
      <c r="F91" s="989"/>
      <c r="G91" s="989"/>
      <c r="H91" s="989"/>
      <c r="I91" s="989"/>
      <c r="J91" s="989"/>
      <c r="K91" s="989"/>
      <c r="L91" s="989"/>
      <c r="M91" s="989"/>
      <c r="N91" s="989"/>
      <c r="O91" s="989"/>
      <c r="P91" s="989"/>
      <c r="Q91" s="989"/>
      <c r="R91" s="989"/>
      <c r="S91" s="989"/>
      <c r="T91" s="989"/>
      <c r="U91" s="989"/>
      <c r="V91" s="989"/>
      <c r="W91" s="989"/>
      <c r="X91" s="989"/>
      <c r="Y91" s="989"/>
      <c r="Z91" s="989"/>
      <c r="AA91" s="989"/>
      <c r="AB91" s="989"/>
      <c r="AC91" s="989"/>
      <c r="AD91" s="989"/>
      <c r="AE91" s="989"/>
      <c r="AF91" s="989"/>
      <c r="AG91" s="990"/>
    </row>
    <row r="92" spans="1:33">
      <c r="A92" s="1"/>
      <c r="B92" s="988"/>
      <c r="C92" s="989"/>
      <c r="D92" s="989"/>
      <c r="E92" s="989"/>
      <c r="F92" s="989"/>
      <c r="G92" s="989"/>
      <c r="H92" s="989"/>
      <c r="I92" s="989"/>
      <c r="J92" s="989"/>
      <c r="K92" s="989"/>
      <c r="L92" s="989"/>
      <c r="M92" s="989"/>
      <c r="N92" s="989"/>
      <c r="O92" s="989"/>
      <c r="P92" s="989"/>
      <c r="Q92" s="989"/>
      <c r="R92" s="989"/>
      <c r="S92" s="989"/>
      <c r="T92" s="989"/>
      <c r="U92" s="989"/>
      <c r="V92" s="989"/>
      <c r="W92" s="989"/>
      <c r="X92" s="989"/>
      <c r="Y92" s="989"/>
      <c r="Z92" s="989"/>
      <c r="AA92" s="989"/>
      <c r="AB92" s="989"/>
      <c r="AC92" s="989"/>
      <c r="AD92" s="989"/>
      <c r="AE92" s="989"/>
      <c r="AF92" s="989"/>
      <c r="AG92" s="990"/>
    </row>
    <row r="93" spans="1:33" ht="15" thickBot="1">
      <c r="A93" s="1"/>
      <c r="B93" s="991"/>
      <c r="C93" s="992"/>
      <c r="D93" s="992"/>
      <c r="E93" s="992"/>
      <c r="F93" s="992"/>
      <c r="G93" s="992"/>
      <c r="H93" s="992"/>
      <c r="I93" s="992"/>
      <c r="J93" s="992"/>
      <c r="K93" s="992"/>
      <c r="L93" s="992"/>
      <c r="M93" s="992"/>
      <c r="N93" s="992"/>
      <c r="O93" s="992"/>
      <c r="P93" s="992"/>
      <c r="Q93" s="992"/>
      <c r="R93" s="992"/>
      <c r="S93" s="992"/>
      <c r="T93" s="992"/>
      <c r="U93" s="992"/>
      <c r="V93" s="992"/>
      <c r="W93" s="992"/>
      <c r="X93" s="992"/>
      <c r="Y93" s="992"/>
      <c r="Z93" s="992"/>
      <c r="AA93" s="992"/>
      <c r="AB93" s="992"/>
      <c r="AC93" s="992"/>
      <c r="AD93" s="992"/>
      <c r="AE93" s="992"/>
      <c r="AF93" s="992"/>
      <c r="AG93" s="993"/>
    </row>
    <row r="95" spans="1:33" s="1" customFormat="1" ht="13">
      <c r="B95" s="1" t="s">
        <v>427</v>
      </c>
    </row>
    <row r="96" spans="1:33" s="1" customFormat="1" ht="13">
      <c r="B96" s="1" t="s">
        <v>428</v>
      </c>
    </row>
    <row r="97" spans="2:33" s="1" customFormat="1" ht="13">
      <c r="B97" s="1" t="s">
        <v>429</v>
      </c>
    </row>
    <row r="98" spans="2:33" s="1" customFormat="1" ht="13">
      <c r="B98" s="1" t="s">
        <v>430</v>
      </c>
    </row>
    <row r="99" spans="2:33" s="1" customFormat="1" ht="13">
      <c r="B99" s="1" t="s">
        <v>431</v>
      </c>
    </row>
    <row r="100" spans="2:33" s="1" customFormat="1" ht="13">
      <c r="B100" s="1" t="s">
        <v>432</v>
      </c>
    </row>
    <row r="102" spans="2:33" ht="15" thickBot="1">
      <c r="L102" s="101" t="s">
        <v>433</v>
      </c>
    </row>
    <row r="103" spans="2:33" ht="18" customHeight="1">
      <c r="L103" s="102" t="s">
        <v>434</v>
      </c>
      <c r="M103" s="103"/>
      <c r="N103" s="103"/>
      <c r="O103" s="103"/>
      <c r="P103" s="104"/>
      <c r="Q103" s="104"/>
      <c r="R103" s="104"/>
      <c r="S103" s="105"/>
      <c r="T103" s="1023"/>
      <c r="U103" s="1024"/>
      <c r="V103" s="1024"/>
      <c r="W103" s="1024"/>
      <c r="X103" s="1024"/>
      <c r="Y103" s="1024"/>
      <c r="Z103" s="1024"/>
      <c r="AA103" s="1024"/>
      <c r="AB103" s="1024"/>
      <c r="AC103" s="1024"/>
      <c r="AD103" s="1024"/>
      <c r="AE103" s="1024"/>
      <c r="AF103" s="1024"/>
      <c r="AG103" s="1025"/>
    </row>
    <row r="104" spans="2:33" ht="15" thickBot="1">
      <c r="L104" s="106"/>
      <c r="M104" s="107"/>
      <c r="N104" s="107"/>
      <c r="O104" s="107"/>
      <c r="P104" s="108"/>
      <c r="Q104" s="108"/>
      <c r="R104" s="108"/>
      <c r="S104" s="109"/>
      <c r="T104" s="1020"/>
      <c r="U104" s="1021"/>
      <c r="V104" s="1021"/>
      <c r="W104" s="1021"/>
      <c r="X104" s="1021"/>
      <c r="Y104" s="1021"/>
      <c r="Z104" s="1021"/>
      <c r="AA104" s="1021"/>
      <c r="AB104" s="1021"/>
      <c r="AC104" s="1021"/>
      <c r="AD104" s="1021"/>
      <c r="AE104" s="1021"/>
      <c r="AF104" s="1021"/>
      <c r="AG104" s="1022"/>
    </row>
    <row r="105" spans="2:33" ht="17">
      <c r="L105" s="102" t="s">
        <v>435</v>
      </c>
      <c r="M105" s="103"/>
      <c r="N105" s="103"/>
      <c r="O105" s="103"/>
      <c r="P105" s="104"/>
      <c r="Q105" s="104"/>
      <c r="R105" s="104"/>
      <c r="S105" s="105"/>
      <c r="T105" s="1023"/>
      <c r="U105" s="1024"/>
      <c r="V105" s="1024"/>
      <c r="W105" s="1024"/>
      <c r="X105" s="1024"/>
      <c r="Y105" s="1024"/>
      <c r="Z105" s="1024"/>
      <c r="AA105" s="1024"/>
      <c r="AB105" s="1024"/>
      <c r="AC105" s="1024"/>
      <c r="AD105" s="1024"/>
      <c r="AE105" s="1024"/>
      <c r="AF105" s="1024"/>
      <c r="AG105" s="1025"/>
    </row>
    <row r="106" spans="2:33" ht="18" thickBot="1">
      <c r="L106" s="106" t="s">
        <v>436</v>
      </c>
      <c r="M106" s="107"/>
      <c r="N106" s="107"/>
      <c r="O106" s="107"/>
      <c r="P106" s="108"/>
      <c r="Q106" s="108"/>
      <c r="R106" s="108"/>
      <c r="S106" s="109"/>
      <c r="T106" s="1020"/>
      <c r="U106" s="1021"/>
      <c r="V106" s="1021"/>
      <c r="W106" s="1021"/>
      <c r="X106" s="1021"/>
      <c r="Y106" s="1021"/>
      <c r="Z106" s="1021"/>
      <c r="AA106" s="1021"/>
      <c r="AB106" s="1021"/>
      <c r="AC106" s="1021"/>
      <c r="AD106" s="1021"/>
      <c r="AE106" s="1021"/>
      <c r="AF106" s="1021"/>
      <c r="AG106" s="1022"/>
    </row>
    <row r="107" spans="2:33" ht="17">
      <c r="L107" s="102" t="s">
        <v>437</v>
      </c>
      <c r="M107" s="103"/>
      <c r="N107" s="103"/>
      <c r="O107" s="103"/>
      <c r="P107" s="104"/>
      <c r="Q107" s="104"/>
      <c r="R107" s="104"/>
      <c r="S107" s="105"/>
      <c r="T107" s="1023"/>
      <c r="U107" s="1024"/>
      <c r="V107" s="1024"/>
      <c r="W107" s="1024"/>
      <c r="X107" s="1024"/>
      <c r="Y107" s="1024"/>
      <c r="Z107" s="1024"/>
      <c r="AA107" s="1024"/>
      <c r="AB107" s="1024"/>
      <c r="AC107" s="1024"/>
      <c r="AD107" s="1024"/>
      <c r="AE107" s="1024"/>
      <c r="AF107" s="1024"/>
      <c r="AG107" s="1025"/>
    </row>
    <row r="108" spans="2:33" ht="15" thickBot="1">
      <c r="L108" s="110"/>
      <c r="M108" s="108"/>
      <c r="N108" s="108"/>
      <c r="O108" s="108"/>
      <c r="P108" s="108"/>
      <c r="Q108" s="108"/>
      <c r="R108" s="108"/>
      <c r="S108" s="109"/>
      <c r="T108" s="1020"/>
      <c r="U108" s="1021"/>
      <c r="V108" s="1021"/>
      <c r="W108" s="1021"/>
      <c r="X108" s="1021"/>
      <c r="Y108" s="1021"/>
      <c r="Z108" s="1021"/>
      <c r="AA108" s="1021"/>
      <c r="AB108" s="1021"/>
      <c r="AC108" s="1021"/>
      <c r="AD108" s="1021"/>
      <c r="AE108" s="1021"/>
      <c r="AF108" s="1021"/>
      <c r="AG108" s="1022"/>
    </row>
    <row r="111" spans="2:33" ht="18">
      <c r="B111" s="1026" t="s">
        <v>438</v>
      </c>
      <c r="C111" s="1026"/>
      <c r="D111" s="1026"/>
      <c r="E111" s="1026"/>
      <c r="F111" s="1026"/>
      <c r="G111" s="1026"/>
      <c r="H111" s="1026"/>
      <c r="I111" s="1026"/>
      <c r="J111" s="1026"/>
      <c r="K111" s="1026"/>
      <c r="L111" s="1026"/>
      <c r="M111" s="1026"/>
      <c r="N111" s="1026"/>
      <c r="O111" s="1026"/>
      <c r="P111" s="1026"/>
      <c r="Q111" s="1026"/>
      <c r="R111" s="1026"/>
      <c r="S111" s="1026"/>
      <c r="T111" s="1026"/>
      <c r="U111" s="1026"/>
      <c r="V111" s="1026"/>
      <c r="W111" s="1026"/>
      <c r="X111" s="1026"/>
      <c r="Y111" s="1026"/>
      <c r="Z111" s="1026"/>
      <c r="AA111" s="1026"/>
      <c r="AB111" s="1026"/>
      <c r="AC111" s="1026"/>
      <c r="AD111" s="1026"/>
      <c r="AE111" s="1026"/>
      <c r="AF111" s="1026"/>
      <c r="AG111" s="1026"/>
    </row>
  </sheetData>
  <sheetProtection selectLockedCells="1"/>
  <mergeCells count="63">
    <mergeCell ref="T106:AG106"/>
    <mergeCell ref="T107:AG108"/>
    <mergeCell ref="B111:AG111"/>
    <mergeCell ref="X86:Y87"/>
    <mergeCell ref="Z86:Z87"/>
    <mergeCell ref="AA86:AC87"/>
    <mergeCell ref="B90:AG93"/>
    <mergeCell ref="T103:AG104"/>
    <mergeCell ref="T105:AG105"/>
    <mergeCell ref="P86:W87"/>
    <mergeCell ref="C82:L82"/>
    <mergeCell ref="B86:D87"/>
    <mergeCell ref="E86:J87"/>
    <mergeCell ref="K86:L87"/>
    <mergeCell ref="M86:O87"/>
    <mergeCell ref="C81:L81"/>
    <mergeCell ref="B68:D69"/>
    <mergeCell ref="E68:L69"/>
    <mergeCell ref="M68:AG69"/>
    <mergeCell ref="C73:L73"/>
    <mergeCell ref="C74:L74"/>
    <mergeCell ref="C75:L75"/>
    <mergeCell ref="C76:L76"/>
    <mergeCell ref="C77:L77"/>
    <mergeCell ref="C78:L78"/>
    <mergeCell ref="C79:L79"/>
    <mergeCell ref="C80:L80"/>
    <mergeCell ref="B59:D60"/>
    <mergeCell ref="E59:L60"/>
    <mergeCell ref="M59:AG60"/>
    <mergeCell ref="B64:D65"/>
    <mergeCell ref="E64:L65"/>
    <mergeCell ref="M64:AG65"/>
    <mergeCell ref="B50:D51"/>
    <mergeCell ref="E50:L51"/>
    <mergeCell ref="M50:AG51"/>
    <mergeCell ref="B54:D55"/>
    <mergeCell ref="E54:L55"/>
    <mergeCell ref="M54:AG55"/>
    <mergeCell ref="B43:AG46"/>
    <mergeCell ref="B29:D30"/>
    <mergeCell ref="E29:L30"/>
    <mergeCell ref="M29:AG30"/>
    <mergeCell ref="B33:D34"/>
    <mergeCell ref="E33:L34"/>
    <mergeCell ref="M33:AG34"/>
    <mergeCell ref="B37:D40"/>
    <mergeCell ref="E37:M38"/>
    <mergeCell ref="N37:AG38"/>
    <mergeCell ref="E39:M40"/>
    <mergeCell ref="N39:AG40"/>
    <mergeCell ref="B24:AG25"/>
    <mergeCell ref="A4:AG4"/>
    <mergeCell ref="B8:D11"/>
    <mergeCell ref="E8:M9"/>
    <mergeCell ref="N8:AG9"/>
    <mergeCell ref="E10:M11"/>
    <mergeCell ref="N10:AG11"/>
    <mergeCell ref="B12:AG13"/>
    <mergeCell ref="B16:D17"/>
    <mergeCell ref="E16:L17"/>
    <mergeCell ref="M16:AG17"/>
    <mergeCell ref="B20:AG23"/>
  </mergeCells>
  <phoneticPr fontId="8"/>
  <conditionalFormatting sqref="B8">
    <cfRule type="expression" dxfId="62" priority="62">
      <formula>$B8=""</formula>
    </cfRule>
  </conditionalFormatting>
  <conditionalFormatting sqref="B16">
    <cfRule type="expression" dxfId="61" priority="61">
      <formula>$B16=""</formula>
    </cfRule>
  </conditionalFormatting>
  <conditionalFormatting sqref="B29">
    <cfRule type="expression" dxfId="60" priority="60">
      <formula>$B29=""</formula>
    </cfRule>
  </conditionalFormatting>
  <conditionalFormatting sqref="B33">
    <cfRule type="expression" dxfId="59" priority="47">
      <formula>$B33=""</formula>
    </cfRule>
  </conditionalFormatting>
  <conditionalFormatting sqref="B37">
    <cfRule type="expression" dxfId="58" priority="43">
      <formula>$B37=""</formula>
    </cfRule>
  </conditionalFormatting>
  <conditionalFormatting sqref="B50">
    <cfRule type="expression" dxfId="57" priority="37">
      <formula>$B50=""</formula>
    </cfRule>
  </conditionalFormatting>
  <conditionalFormatting sqref="B54">
    <cfRule type="expression" dxfId="56" priority="32">
      <formula>$B54=""</formula>
    </cfRule>
  </conditionalFormatting>
  <conditionalFormatting sqref="B59">
    <cfRule type="expression" dxfId="55" priority="27">
      <formula>$B59=""</formula>
    </cfRule>
  </conditionalFormatting>
  <conditionalFormatting sqref="B64">
    <cfRule type="expression" dxfId="54" priority="22">
      <formula>$B64=""</formula>
    </cfRule>
  </conditionalFormatting>
  <conditionalFormatting sqref="B68">
    <cfRule type="expression" dxfId="53" priority="7">
      <formula>$B68=""</formula>
    </cfRule>
  </conditionalFormatting>
  <conditionalFormatting sqref="B73:B82 M73:M82">
    <cfRule type="cellIs" dxfId="52" priority="1" operator="equal">
      <formula>""</formula>
    </cfRule>
  </conditionalFormatting>
  <conditionalFormatting sqref="B86">
    <cfRule type="expression" dxfId="51" priority="18">
      <formula>$B86=""</formula>
    </cfRule>
  </conditionalFormatting>
  <conditionalFormatting sqref="K86:L87">
    <cfRule type="notContainsBlanks" dxfId="50" priority="15">
      <formula>LEN(TRIM(K86))&gt;0</formula>
    </cfRule>
    <cfRule type="expression" dxfId="49" priority="16">
      <formula>$B$86="Yes"</formula>
    </cfRule>
  </conditionalFormatting>
  <conditionalFormatting sqref="K86:O87">
    <cfRule type="expression" dxfId="48" priority="10">
      <formula>$B$86="No"</formula>
    </cfRule>
    <cfRule type="expression" dxfId="47" priority="12">
      <formula>$B$86=""</formula>
    </cfRule>
  </conditionalFormatting>
  <conditionalFormatting sqref="M86:O87">
    <cfRule type="expression" dxfId="46" priority="9">
      <formula>$B$16="No"</formula>
    </cfRule>
  </conditionalFormatting>
  <conditionalFormatting sqref="M16:AG17">
    <cfRule type="expression" dxfId="45" priority="52">
      <formula>$B$16="Yes"</formula>
    </cfRule>
    <cfRule type="notContainsBlanks" dxfId="44" priority="51">
      <formula>LEN(TRIM(M16))&gt;0</formula>
    </cfRule>
    <cfRule type="expression" dxfId="43" priority="50">
      <formula>$B$16="No"</formula>
    </cfRule>
    <cfRule type="expression" dxfId="42" priority="49">
      <formula>$B$16=""</formula>
    </cfRule>
  </conditionalFormatting>
  <conditionalFormatting sqref="M29:AG30">
    <cfRule type="expression" dxfId="41" priority="63">
      <formula>$B$29="Yes"</formula>
    </cfRule>
    <cfRule type="notContainsBlanks" dxfId="40" priority="59">
      <formula>LEN(TRIM(M29))&gt;0</formula>
    </cfRule>
    <cfRule type="expression" dxfId="39" priority="58">
      <formula>$B$29="No"</formula>
    </cfRule>
    <cfRule type="expression" dxfId="38" priority="53">
      <formula>$B$29=""</formula>
    </cfRule>
  </conditionalFormatting>
  <conditionalFormatting sqref="M33:AG34">
    <cfRule type="expression" dxfId="37" priority="48">
      <formula>$B$33="Yes"</formula>
    </cfRule>
    <cfRule type="notContainsBlanks" dxfId="36" priority="46">
      <formula>LEN(TRIM(M33))&gt;0</formula>
    </cfRule>
    <cfRule type="expression" dxfId="35" priority="45">
      <formula>$B$33="No"</formula>
    </cfRule>
    <cfRule type="expression" dxfId="34" priority="44">
      <formula>$B$33=""</formula>
    </cfRule>
  </conditionalFormatting>
  <conditionalFormatting sqref="M50:AG51">
    <cfRule type="notContainsBlanks" dxfId="33" priority="36">
      <formula>LEN(TRIM(M50))&gt;0</formula>
    </cfRule>
    <cfRule type="expression" dxfId="32" priority="38">
      <formula>$B$50="Yes"</formula>
    </cfRule>
    <cfRule type="expression" dxfId="31" priority="34">
      <formula>$B$50=""</formula>
    </cfRule>
    <cfRule type="expression" dxfId="30" priority="35">
      <formula>$B$50="No"</formula>
    </cfRule>
  </conditionalFormatting>
  <conditionalFormatting sqref="M54:AG55">
    <cfRule type="expression" dxfId="29" priority="33">
      <formula>$B$54="Yes"</formula>
    </cfRule>
    <cfRule type="notContainsBlanks" dxfId="28" priority="31">
      <formula>LEN(TRIM(M54))&gt;0</formula>
    </cfRule>
    <cfRule type="expression" dxfId="27" priority="29">
      <formula>$B$54=""</formula>
    </cfRule>
    <cfRule type="expression" dxfId="26" priority="30">
      <formula>$B$54="No"</formula>
    </cfRule>
  </conditionalFormatting>
  <conditionalFormatting sqref="M59:AG60">
    <cfRule type="notContainsBlanks" dxfId="25" priority="26">
      <formula>LEN(TRIM(M59))&gt;0</formula>
    </cfRule>
    <cfRule type="expression" dxfId="24" priority="24">
      <formula>$B$59=""</formula>
    </cfRule>
    <cfRule type="expression" dxfId="23" priority="28">
      <formula>$B$59="Yes"</formula>
    </cfRule>
    <cfRule type="expression" dxfId="22" priority="25">
      <formula>$B$59="No"</formula>
    </cfRule>
  </conditionalFormatting>
  <conditionalFormatting sqref="M64:AG65">
    <cfRule type="expression" dxfId="21" priority="20">
      <formula>$B$64="No"</formula>
    </cfRule>
    <cfRule type="expression" dxfId="20" priority="23">
      <formula>$B$64="Yes"</formula>
    </cfRule>
    <cfRule type="expression" dxfId="19" priority="19">
      <formula>$B$64=""</formula>
    </cfRule>
    <cfRule type="notContainsBlanks" dxfId="18" priority="21">
      <formula>LEN(TRIM(M64))&gt;0</formula>
    </cfRule>
  </conditionalFormatting>
  <conditionalFormatting sqref="M68:AG69">
    <cfRule type="notContainsBlanks" dxfId="17" priority="8">
      <formula>LEN(TRIM(M68))&gt;0</formula>
    </cfRule>
    <cfRule type="expression" dxfId="16" priority="6">
      <formula>$B$68="Yes"</formula>
    </cfRule>
    <cfRule type="expression" dxfId="15" priority="5">
      <formula>$B$68="No"</formula>
    </cfRule>
    <cfRule type="expression" dxfId="14" priority="4">
      <formula>$B$68=""</formula>
    </cfRule>
  </conditionalFormatting>
  <conditionalFormatting sqref="N8:AG11">
    <cfRule type="expression" dxfId="13" priority="54">
      <formula>$B$8=""</formula>
    </cfRule>
    <cfRule type="expression" dxfId="12" priority="55">
      <formula>$B$8="No"</formula>
    </cfRule>
    <cfRule type="notContainsBlanks" dxfId="11" priority="56">
      <formula>LEN(TRIM(N8))&gt;0</formula>
    </cfRule>
    <cfRule type="expression" dxfId="10" priority="57">
      <formula>$B$8="Yes"</formula>
    </cfRule>
  </conditionalFormatting>
  <conditionalFormatting sqref="N37:AG40">
    <cfRule type="expression" dxfId="9" priority="42">
      <formula>$B$37="Yes"</formula>
    </cfRule>
    <cfRule type="notContainsBlanks" dxfId="8" priority="41">
      <formula>LEN(TRIM(N37))&gt;0</formula>
    </cfRule>
    <cfRule type="expression" dxfId="7" priority="40">
      <formula>$B$37="No"</formula>
    </cfRule>
    <cfRule type="expression" dxfId="6" priority="39">
      <formula>$B$37=""</formula>
    </cfRule>
  </conditionalFormatting>
  <conditionalFormatting sqref="X86:Y87 AA86:AC87">
    <cfRule type="expression" dxfId="5" priority="17">
      <formula>$B$86="Yes"</formula>
    </cfRule>
    <cfRule type="notContainsBlanks" dxfId="4" priority="14">
      <formula>LEN(TRIM(X86))&gt;0</formula>
    </cfRule>
  </conditionalFormatting>
  <conditionalFormatting sqref="X86:AC87">
    <cfRule type="expression" dxfId="3" priority="11">
      <formula>$B$86=""</formula>
    </cfRule>
    <cfRule type="expression" dxfId="2" priority="13">
      <formula>$B$86="No"</formula>
    </cfRule>
  </conditionalFormatting>
  <dataValidations count="4">
    <dataValidation type="list" allowBlank="1" showInputMessage="1" showErrorMessage="1" sqref="B50:D51 B68:D69 B29:D30 B33:D34 B37:D40 B8:D11 B54:D55 B59:D60 B64:D65 B86:D87 B16:D17 B74:B82 B73" xr:uid="{ADBCBDCB-DAA0-4312-A5BB-D795BCD324E7}">
      <formula1>"YES,NO"</formula1>
    </dataValidation>
    <dataValidation type="list" allowBlank="1" showInputMessage="1" prompt="month" sqref="X86:Y87" xr:uid="{9CFE36D3-841E-44B8-B948-7A2EF85F9D5A}">
      <formula1>"1,2,3,4,5,6,7,8,9,10,11,12"</formula1>
    </dataValidation>
    <dataValidation type="list" allowBlank="1" showInputMessage="1" prompt="year" sqref="AA86:AC87" xr:uid="{BEB825AE-373E-426E-A9D1-7CF9F3834134}">
      <formula1>"2025,2026"</formula1>
    </dataValidation>
    <dataValidation type="list" allowBlank="1" showInputMessage="1" prompt="month" sqref="K86:L87" xr:uid="{15041E0E-793C-40EF-8976-447CDE2BD2B8}">
      <formula1>"1,2,3,4,5,6,7,8,9,10"</formula1>
    </dataValidation>
  </dataValidations>
  <printOptions horizontalCentered="1"/>
  <pageMargins left="0.51181102362204722" right="0.51181102362204722" top="0.74803149606299213" bottom="0.74803149606299213" header="0.31496062992125984" footer="0.31496062992125984"/>
  <pageSetup paperSize="9" scale="42" orientation="portrait" horizontalDpi="300" verticalDpi="300"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dimension ref="A1:AG250"/>
  <sheetViews>
    <sheetView topLeftCell="A227" workbookViewId="0">
      <selection activeCell="F58" sqref="F58"/>
    </sheetView>
  </sheetViews>
  <sheetFormatPr baseColWidth="10" defaultColWidth="8.5" defaultRowHeight="13"/>
  <cols>
    <col min="1" max="1" width="39.5" style="45" customWidth="1"/>
    <col min="2" max="2" width="6.5" style="45" customWidth="1"/>
    <col min="3" max="3" width="3.5" style="45" bestFit="1" customWidth="1"/>
    <col min="4" max="4" width="5.1640625" style="45" bestFit="1" customWidth="1"/>
    <col min="5" max="8" width="6" style="45" bestFit="1" customWidth="1"/>
    <col min="9" max="9" width="9.1640625" style="45" bestFit="1" customWidth="1"/>
    <col min="10" max="10" width="14.1640625" style="45" customWidth="1"/>
    <col min="11" max="11" width="9.1640625" style="45" customWidth="1"/>
    <col min="12" max="12" width="8.5" style="45" customWidth="1"/>
    <col min="13" max="13" width="10.5" style="45" customWidth="1"/>
    <col min="14" max="14" width="7.5" style="45" customWidth="1"/>
    <col min="15" max="15" width="10.83203125" style="45" customWidth="1"/>
    <col min="16" max="16" width="4.5" style="45" customWidth="1"/>
    <col min="17" max="17" width="10.5" style="45" customWidth="1"/>
    <col min="18" max="18" width="10.1640625" style="45" customWidth="1"/>
    <col min="19" max="19" width="7.5" style="45" customWidth="1"/>
    <col min="20" max="20" width="11.5" style="45" customWidth="1"/>
    <col min="21" max="21" width="34.83203125" style="45" customWidth="1"/>
    <col min="22" max="22" width="10.83203125" style="45" bestFit="1" customWidth="1"/>
    <col min="23" max="23" width="20.5" style="45" customWidth="1"/>
    <col min="24" max="24" width="6" style="45" bestFit="1" customWidth="1"/>
    <col min="25" max="25" width="8.5" style="45" bestFit="1" customWidth="1"/>
    <col min="26" max="26" width="4.5" style="45" bestFit="1" customWidth="1"/>
    <col min="27" max="27" width="8.5" style="45"/>
    <col min="28" max="28" width="5.1640625" style="45" bestFit="1" customWidth="1"/>
    <col min="29" max="30" width="6" style="45" bestFit="1" customWidth="1"/>
    <col min="31" max="31" width="23.83203125" style="45" customWidth="1"/>
    <col min="32" max="32" width="14.1640625" style="45" customWidth="1"/>
    <col min="33" max="33" width="18.1640625" style="45" customWidth="1"/>
    <col min="34" max="16384" width="8.5" style="45"/>
  </cols>
  <sheetData>
    <row r="1" spans="1:33" s="47" customFormat="1" ht="42">
      <c r="A1" s="46" t="s">
        <v>444</v>
      </c>
      <c r="B1" s="46" t="s">
        <v>445</v>
      </c>
      <c r="C1" s="46" t="s">
        <v>111</v>
      </c>
      <c r="D1" s="46" t="s">
        <v>112</v>
      </c>
      <c r="E1" s="46" t="s">
        <v>446</v>
      </c>
      <c r="F1" s="46" t="s">
        <v>447</v>
      </c>
      <c r="G1" s="46" t="s">
        <v>448</v>
      </c>
      <c r="H1" s="46" t="s">
        <v>449</v>
      </c>
      <c r="I1" s="46" t="s">
        <v>450</v>
      </c>
      <c r="J1" s="46" t="s">
        <v>55</v>
      </c>
      <c r="K1" s="46" t="s">
        <v>451</v>
      </c>
      <c r="L1" s="46" t="s">
        <v>452</v>
      </c>
      <c r="M1" s="46" t="s">
        <v>453</v>
      </c>
      <c r="N1" s="46" t="s">
        <v>454</v>
      </c>
      <c r="O1" s="46" t="s">
        <v>126</v>
      </c>
      <c r="P1" s="46" t="s">
        <v>455</v>
      </c>
      <c r="Q1" s="50" t="s">
        <v>456</v>
      </c>
      <c r="R1" s="50" t="s">
        <v>143</v>
      </c>
      <c r="S1" s="50" t="s">
        <v>147</v>
      </c>
      <c r="T1" s="50" t="s">
        <v>151</v>
      </c>
      <c r="U1" s="46" t="s">
        <v>457</v>
      </c>
      <c r="V1" s="46" t="s">
        <v>67</v>
      </c>
      <c r="W1" s="46" t="s">
        <v>458</v>
      </c>
      <c r="X1" s="46" t="s">
        <v>459</v>
      </c>
      <c r="Y1" s="46" t="s">
        <v>460</v>
      </c>
      <c r="Z1" s="46" t="s">
        <v>461</v>
      </c>
      <c r="AA1" s="46" t="s">
        <v>462</v>
      </c>
      <c r="AB1" s="46" t="s">
        <v>463</v>
      </c>
      <c r="AC1" s="46" t="s">
        <v>464</v>
      </c>
      <c r="AD1" s="46" t="s">
        <v>465</v>
      </c>
      <c r="AE1" s="46"/>
      <c r="AF1" s="63" t="s">
        <v>466</v>
      </c>
      <c r="AG1" s="65" t="s">
        <v>467</v>
      </c>
    </row>
    <row r="2" spans="1:33" s="44" customFormat="1" ht="23" customHeight="1">
      <c r="A2" s="44" t="s">
        <v>468</v>
      </c>
      <c r="B2" s="44">
        <v>1</v>
      </c>
      <c r="C2" s="44">
        <v>1</v>
      </c>
      <c r="D2" s="44" t="s">
        <v>469</v>
      </c>
      <c r="E2" s="44">
        <v>1</v>
      </c>
      <c r="F2" s="44">
        <v>1971</v>
      </c>
      <c r="G2" s="44">
        <v>2017</v>
      </c>
      <c r="H2" s="44">
        <v>2023</v>
      </c>
      <c r="I2" s="44" t="s">
        <v>470</v>
      </c>
      <c r="J2" s="44" t="s">
        <v>471</v>
      </c>
      <c r="K2" s="44" t="s">
        <v>472</v>
      </c>
      <c r="L2" s="75" t="s">
        <v>473</v>
      </c>
      <c r="M2" s="76" t="s">
        <v>474</v>
      </c>
      <c r="N2" s="44" t="s">
        <v>475</v>
      </c>
      <c r="O2" s="44" t="s">
        <v>456</v>
      </c>
      <c r="P2" s="44" t="s">
        <v>476</v>
      </c>
      <c r="Q2" s="44" t="s">
        <v>442</v>
      </c>
      <c r="R2" s="44" t="s">
        <v>144</v>
      </c>
      <c r="S2" s="44" t="s">
        <v>477</v>
      </c>
      <c r="T2" s="44" t="s">
        <v>478</v>
      </c>
      <c r="U2" s="44" t="s">
        <v>479</v>
      </c>
      <c r="V2" s="44" t="s">
        <v>480</v>
      </c>
      <c r="W2" s="44" t="s">
        <v>481</v>
      </c>
      <c r="X2" s="44" t="s">
        <v>482</v>
      </c>
      <c r="Y2" s="44" t="s">
        <v>483</v>
      </c>
      <c r="Z2" s="44" t="s">
        <v>476</v>
      </c>
      <c r="AA2" s="44" t="s">
        <v>484</v>
      </c>
      <c r="AB2" s="44">
        <v>1</v>
      </c>
      <c r="AC2" s="44">
        <v>0</v>
      </c>
      <c r="AD2" s="44">
        <v>0</v>
      </c>
      <c r="AE2" s="44" t="s">
        <v>379</v>
      </c>
      <c r="AF2" s="44" t="s">
        <v>485</v>
      </c>
      <c r="AG2" s="44" t="s">
        <v>486</v>
      </c>
    </row>
    <row r="3" spans="1:33" s="44" customFormat="1" ht="23" customHeight="1">
      <c r="A3" s="44" t="s">
        <v>487</v>
      </c>
      <c r="B3" s="44">
        <v>2</v>
      </c>
      <c r="C3" s="44">
        <v>2</v>
      </c>
      <c r="D3" s="44" t="s">
        <v>488</v>
      </c>
      <c r="E3" s="44">
        <v>2</v>
      </c>
      <c r="F3" s="44">
        <v>1972</v>
      </c>
      <c r="G3" s="44">
        <v>2018</v>
      </c>
      <c r="H3" s="44">
        <v>2024</v>
      </c>
      <c r="I3" s="44" t="s">
        <v>489</v>
      </c>
      <c r="J3" s="44" t="s">
        <v>490</v>
      </c>
      <c r="K3" s="44" t="s">
        <v>491</v>
      </c>
      <c r="L3" s="75" t="s">
        <v>492</v>
      </c>
      <c r="M3" s="76" t="s">
        <v>493</v>
      </c>
      <c r="N3" s="44" t="s">
        <v>443</v>
      </c>
      <c r="O3" s="44" t="s">
        <v>143</v>
      </c>
      <c r="P3" s="44" t="s">
        <v>494</v>
      </c>
      <c r="Q3" s="44" t="s">
        <v>495</v>
      </c>
      <c r="T3" s="44" t="s">
        <v>496</v>
      </c>
      <c r="U3" s="44" t="s">
        <v>497</v>
      </c>
      <c r="V3" s="44" t="s">
        <v>498</v>
      </c>
      <c r="W3" s="44" t="s">
        <v>499</v>
      </c>
      <c r="X3" s="44" t="s">
        <v>500</v>
      </c>
      <c r="Y3" s="44" t="s">
        <v>501</v>
      </c>
      <c r="Z3" s="44" t="s">
        <v>494</v>
      </c>
      <c r="AA3" s="44" t="s">
        <v>502</v>
      </c>
      <c r="AB3" s="44">
        <v>2</v>
      </c>
      <c r="AC3" s="44">
        <v>1</v>
      </c>
      <c r="AD3" s="44">
        <v>1</v>
      </c>
      <c r="AE3" s="44" t="s">
        <v>381</v>
      </c>
      <c r="AF3" s="44" t="s">
        <v>503</v>
      </c>
      <c r="AG3" s="44" t="s">
        <v>504</v>
      </c>
    </row>
    <row r="4" spans="1:33" s="44" customFormat="1" ht="23" customHeight="1">
      <c r="A4" s="44" t="s">
        <v>505</v>
      </c>
      <c r="B4" s="44">
        <v>3</v>
      </c>
      <c r="C4" s="44">
        <v>3</v>
      </c>
      <c r="D4" s="44" t="s">
        <v>506</v>
      </c>
      <c r="E4" s="44">
        <v>3</v>
      </c>
      <c r="F4" s="44">
        <v>1973</v>
      </c>
      <c r="G4" s="44">
        <v>2019</v>
      </c>
      <c r="H4" s="44">
        <v>2025</v>
      </c>
      <c r="I4" s="44" t="s">
        <v>507</v>
      </c>
      <c r="J4" s="44" t="s">
        <v>508</v>
      </c>
      <c r="K4" s="44" t="s">
        <v>509</v>
      </c>
      <c r="L4" s="75" t="s">
        <v>510</v>
      </c>
      <c r="M4" s="76" t="s">
        <v>511</v>
      </c>
      <c r="N4" s="44" t="s">
        <v>512</v>
      </c>
      <c r="O4" s="44" t="s">
        <v>147</v>
      </c>
      <c r="P4" s="44" t="s">
        <v>513</v>
      </c>
      <c r="Q4" s="44" t="s">
        <v>514</v>
      </c>
      <c r="T4" s="44" t="s">
        <v>515</v>
      </c>
      <c r="U4" s="44" t="s">
        <v>516</v>
      </c>
      <c r="V4" s="44" t="s">
        <v>517</v>
      </c>
      <c r="W4" s="44" t="s">
        <v>518</v>
      </c>
      <c r="X4" s="44" t="s">
        <v>380</v>
      </c>
      <c r="Z4" s="44" t="s">
        <v>519</v>
      </c>
      <c r="AA4" s="44" t="s">
        <v>520</v>
      </c>
      <c r="AC4" s="44">
        <v>2</v>
      </c>
      <c r="AD4" s="44">
        <v>2</v>
      </c>
      <c r="AF4" s="44" t="s">
        <v>521</v>
      </c>
      <c r="AG4" s="44" t="s">
        <v>522</v>
      </c>
    </row>
    <row r="5" spans="1:33" s="44" customFormat="1" ht="23" customHeight="1">
      <c r="A5" s="44" t="s">
        <v>440</v>
      </c>
      <c r="B5" s="44">
        <v>4</v>
      </c>
      <c r="C5" s="44">
        <v>4</v>
      </c>
      <c r="D5" s="44" t="s">
        <v>523</v>
      </c>
      <c r="E5" s="44">
        <v>4</v>
      </c>
      <c r="F5" s="44">
        <v>1974</v>
      </c>
      <c r="G5" s="44">
        <v>2020</v>
      </c>
      <c r="J5" s="44" t="s">
        <v>524</v>
      </c>
      <c r="K5" s="44" t="s">
        <v>525</v>
      </c>
      <c r="L5" s="75" t="s">
        <v>526</v>
      </c>
      <c r="M5" s="76" t="s">
        <v>527</v>
      </c>
      <c r="N5" s="44" t="s">
        <v>528</v>
      </c>
      <c r="O5" s="44" t="s">
        <v>151</v>
      </c>
      <c r="P5" s="44" t="s">
        <v>529</v>
      </c>
      <c r="T5" s="44" t="s">
        <v>530</v>
      </c>
      <c r="U5" s="44" t="s">
        <v>531</v>
      </c>
      <c r="V5" s="44" t="s">
        <v>532</v>
      </c>
      <c r="W5" s="44" t="s">
        <v>533</v>
      </c>
      <c r="Z5" s="44" t="s">
        <v>529</v>
      </c>
      <c r="AA5" s="44" t="s">
        <v>534</v>
      </c>
      <c r="AC5" s="44">
        <v>3</v>
      </c>
      <c r="AD5" s="44">
        <v>3</v>
      </c>
      <c r="AG5" s="44" t="s">
        <v>535</v>
      </c>
    </row>
    <row r="6" spans="1:33" s="44" customFormat="1" ht="23" customHeight="1">
      <c r="A6" s="44" t="s">
        <v>536</v>
      </c>
      <c r="B6" s="44">
        <v>5</v>
      </c>
      <c r="C6" s="44">
        <v>5</v>
      </c>
      <c r="D6" s="44" t="s">
        <v>537</v>
      </c>
      <c r="E6" s="44">
        <v>5</v>
      </c>
      <c r="F6" s="44">
        <v>1975</v>
      </c>
      <c r="G6" s="44">
        <v>2021</v>
      </c>
      <c r="J6" s="44" t="s">
        <v>538</v>
      </c>
      <c r="K6" s="44" t="s">
        <v>539</v>
      </c>
      <c r="L6" s="75" t="s">
        <v>540</v>
      </c>
      <c r="M6" s="76" t="s">
        <v>541</v>
      </c>
      <c r="N6" s="44" t="s">
        <v>151</v>
      </c>
      <c r="T6" s="44" t="s">
        <v>542</v>
      </c>
      <c r="U6" s="44" t="s">
        <v>543</v>
      </c>
      <c r="V6" s="44" t="s">
        <v>544</v>
      </c>
      <c r="AC6" s="44">
        <v>4</v>
      </c>
      <c r="AD6" s="44">
        <v>4</v>
      </c>
      <c r="AG6" s="44" t="s">
        <v>545</v>
      </c>
    </row>
    <row r="7" spans="1:33" s="44" customFormat="1" ht="23" customHeight="1">
      <c r="A7" s="44" t="s">
        <v>546</v>
      </c>
      <c r="B7" s="44">
        <v>6</v>
      </c>
      <c r="C7" s="44">
        <v>6</v>
      </c>
      <c r="D7" s="44" t="s">
        <v>547</v>
      </c>
      <c r="E7" s="44">
        <v>6</v>
      </c>
      <c r="F7" s="44">
        <v>1976</v>
      </c>
      <c r="G7" s="44">
        <v>2022</v>
      </c>
      <c r="J7" s="44" t="s">
        <v>548</v>
      </c>
      <c r="K7" s="44" t="s">
        <v>549</v>
      </c>
      <c r="L7" s="75" t="s">
        <v>550</v>
      </c>
      <c r="M7" s="76" t="s">
        <v>551</v>
      </c>
      <c r="N7" s="44" t="s">
        <v>552</v>
      </c>
      <c r="P7" s="48" t="e">
        <f>VLOOKUP('Application Form'!$L$142,List!O2:P5,2,0)</f>
        <v>#N/A</v>
      </c>
      <c r="U7" s="44" t="s">
        <v>553</v>
      </c>
      <c r="V7" s="44" t="s">
        <v>554</v>
      </c>
      <c r="AC7" s="44">
        <v>5</v>
      </c>
      <c r="AD7" s="44">
        <v>5</v>
      </c>
      <c r="AG7" s="44" t="s">
        <v>555</v>
      </c>
    </row>
    <row r="8" spans="1:33" s="44" customFormat="1" ht="23" customHeight="1">
      <c r="A8" s="44" t="s">
        <v>5</v>
      </c>
      <c r="B8" s="44">
        <v>7</v>
      </c>
      <c r="C8" s="44">
        <v>7</v>
      </c>
      <c r="D8" s="44" t="s">
        <v>556</v>
      </c>
      <c r="E8" s="44">
        <v>7</v>
      </c>
      <c r="F8" s="44">
        <v>1977</v>
      </c>
      <c r="G8" s="44">
        <v>2023</v>
      </c>
      <c r="J8" s="44" t="s">
        <v>557</v>
      </c>
      <c r="K8" s="44" t="s">
        <v>558</v>
      </c>
      <c r="L8" s="75" t="s">
        <v>559</v>
      </c>
      <c r="M8" s="76" t="s">
        <v>560</v>
      </c>
      <c r="N8" s="44" t="s">
        <v>561</v>
      </c>
      <c r="V8" s="44" t="s">
        <v>562</v>
      </c>
      <c r="AC8" s="44">
        <v>6</v>
      </c>
      <c r="AD8" s="44">
        <v>6</v>
      </c>
    </row>
    <row r="9" spans="1:33" s="44" customFormat="1" ht="23" customHeight="1">
      <c r="A9" s="44" t="s">
        <v>563</v>
      </c>
      <c r="B9" s="44">
        <v>8</v>
      </c>
      <c r="C9" s="44">
        <v>8</v>
      </c>
      <c r="D9" s="44" t="s">
        <v>564</v>
      </c>
      <c r="E9" s="44">
        <v>8</v>
      </c>
      <c r="F9" s="44">
        <v>1978</v>
      </c>
      <c r="G9" s="44">
        <v>2024</v>
      </c>
      <c r="J9" s="44" t="s">
        <v>565</v>
      </c>
      <c r="K9" s="44" t="s">
        <v>566</v>
      </c>
      <c r="L9" s="75" t="s">
        <v>567</v>
      </c>
      <c r="M9" s="76" t="s">
        <v>568</v>
      </c>
      <c r="V9" s="44" t="s">
        <v>569</v>
      </c>
      <c r="AD9" s="44">
        <v>7</v>
      </c>
    </row>
    <row r="10" spans="1:33" s="44" customFormat="1" ht="23" customHeight="1">
      <c r="B10" s="44">
        <v>8</v>
      </c>
      <c r="C10" s="44">
        <v>9</v>
      </c>
      <c r="D10" s="44" t="s">
        <v>570</v>
      </c>
      <c r="E10" s="44">
        <v>9</v>
      </c>
      <c r="F10" s="44">
        <v>1979</v>
      </c>
      <c r="G10" s="44">
        <v>2025</v>
      </c>
      <c r="J10" s="44" t="s">
        <v>571</v>
      </c>
      <c r="K10" s="44" t="s">
        <v>572</v>
      </c>
      <c r="L10" s="75" t="s">
        <v>573</v>
      </c>
      <c r="M10" s="76" t="s">
        <v>574</v>
      </c>
      <c r="V10" s="44" t="s">
        <v>575</v>
      </c>
      <c r="AD10" s="44">
        <v>8</v>
      </c>
    </row>
    <row r="11" spans="1:33" s="44" customFormat="1" ht="23" customHeight="1">
      <c r="B11" s="44">
        <v>8</v>
      </c>
      <c r="C11" s="44">
        <v>10</v>
      </c>
      <c r="D11" s="44" t="s">
        <v>576</v>
      </c>
      <c r="E11" s="44">
        <v>10</v>
      </c>
      <c r="F11" s="44">
        <v>1980</v>
      </c>
      <c r="G11" s="44">
        <v>2026</v>
      </c>
      <c r="J11" s="44" t="s">
        <v>577</v>
      </c>
      <c r="K11" s="44" t="s">
        <v>578</v>
      </c>
      <c r="L11" s="75" t="s">
        <v>579</v>
      </c>
      <c r="M11" s="76" t="s">
        <v>580</v>
      </c>
      <c r="V11" s="44" t="s">
        <v>581</v>
      </c>
      <c r="AD11" s="44">
        <v>9</v>
      </c>
    </row>
    <row r="12" spans="1:33" s="44" customFormat="1" ht="23" customHeight="1">
      <c r="B12" s="44">
        <v>8</v>
      </c>
      <c r="C12" s="44">
        <v>11</v>
      </c>
      <c r="D12" s="44" t="s">
        <v>582</v>
      </c>
      <c r="E12" s="44">
        <v>11</v>
      </c>
      <c r="F12" s="44">
        <v>1981</v>
      </c>
      <c r="G12" s="44">
        <v>2027</v>
      </c>
      <c r="J12" s="44" t="s">
        <v>583</v>
      </c>
      <c r="K12" s="44" t="s">
        <v>584</v>
      </c>
      <c r="L12" s="75" t="s">
        <v>585</v>
      </c>
      <c r="M12" s="76" t="s">
        <v>586</v>
      </c>
      <c r="V12" s="44" t="s">
        <v>587</v>
      </c>
      <c r="AD12" s="44">
        <v>10</v>
      </c>
    </row>
    <row r="13" spans="1:33" s="44" customFormat="1" ht="23" customHeight="1">
      <c r="B13" s="44">
        <v>8</v>
      </c>
      <c r="C13" s="44">
        <v>12</v>
      </c>
      <c r="D13" s="44" t="s">
        <v>588</v>
      </c>
      <c r="E13" s="44">
        <v>12</v>
      </c>
      <c r="F13" s="44">
        <v>1982</v>
      </c>
      <c r="G13" s="44">
        <v>2028</v>
      </c>
      <c r="J13" s="44" t="s">
        <v>589</v>
      </c>
      <c r="K13" s="44" t="s">
        <v>590</v>
      </c>
      <c r="L13" s="75" t="s">
        <v>591</v>
      </c>
      <c r="M13" s="76" t="s">
        <v>592</v>
      </c>
      <c r="V13" s="44" t="s">
        <v>542</v>
      </c>
      <c r="AD13" s="44">
        <v>11</v>
      </c>
    </row>
    <row r="14" spans="1:33" s="44" customFormat="1" ht="23" customHeight="1">
      <c r="B14" s="44">
        <v>8</v>
      </c>
      <c r="C14" s="44">
        <v>13</v>
      </c>
      <c r="F14" s="44">
        <v>1983</v>
      </c>
      <c r="G14" s="44">
        <v>2029</v>
      </c>
      <c r="J14" s="44" t="s">
        <v>593</v>
      </c>
      <c r="K14" s="44" t="s">
        <v>594</v>
      </c>
      <c r="L14" s="75" t="s">
        <v>595</v>
      </c>
      <c r="M14" s="76" t="s">
        <v>596</v>
      </c>
      <c r="AD14" s="44">
        <v>12</v>
      </c>
    </row>
    <row r="15" spans="1:33" s="44" customFormat="1" ht="23" customHeight="1">
      <c r="C15" s="44">
        <v>14</v>
      </c>
      <c r="D15" s="49" t="s">
        <v>597</v>
      </c>
      <c r="E15" s="49" t="e">
        <f>VLOOKUP('Application Form'!$AD$30,List!D2:E13,2,0)</f>
        <v>#N/A</v>
      </c>
      <c r="F15" s="44">
        <v>1984</v>
      </c>
      <c r="G15" s="44">
        <v>2030</v>
      </c>
      <c r="J15" s="44" t="s">
        <v>598</v>
      </c>
      <c r="K15" s="44" t="s">
        <v>599</v>
      </c>
      <c r="L15" s="75" t="s">
        <v>600</v>
      </c>
      <c r="M15" s="76" t="s">
        <v>598</v>
      </c>
    </row>
    <row r="16" spans="1:33" s="44" customFormat="1" ht="23" customHeight="1">
      <c r="C16" s="44">
        <v>15</v>
      </c>
      <c r="D16" s="49" t="s">
        <v>601</v>
      </c>
      <c r="E16" s="49" t="e">
        <f>VLOOKUP('Application Form'!$N$103,List!D2:E13,2,0)</f>
        <v>#N/A</v>
      </c>
      <c r="F16" s="44">
        <v>1985</v>
      </c>
      <c r="G16" s="44">
        <v>2031</v>
      </c>
      <c r="J16" s="44" t="s">
        <v>602</v>
      </c>
      <c r="K16" s="44" t="s">
        <v>603</v>
      </c>
      <c r="L16" s="75" t="s">
        <v>604</v>
      </c>
      <c r="M16" s="76" t="s">
        <v>605</v>
      </c>
    </row>
    <row r="17" spans="3:13" s="44" customFormat="1" ht="23" customHeight="1">
      <c r="C17" s="44">
        <v>16</v>
      </c>
      <c r="F17" s="44">
        <v>1986</v>
      </c>
      <c r="G17" s="44">
        <v>2032</v>
      </c>
      <c r="J17" s="44" t="s">
        <v>606</v>
      </c>
      <c r="K17" s="44" t="s">
        <v>607</v>
      </c>
      <c r="L17" s="75" t="s">
        <v>608</v>
      </c>
      <c r="M17" s="76" t="s">
        <v>609</v>
      </c>
    </row>
    <row r="18" spans="3:13" s="44" customFormat="1" ht="23" customHeight="1">
      <c r="C18" s="44">
        <v>17</v>
      </c>
      <c r="F18" s="44">
        <v>1987</v>
      </c>
      <c r="J18" s="44" t="s">
        <v>610</v>
      </c>
      <c r="K18" s="44" t="s">
        <v>611</v>
      </c>
      <c r="L18" s="75" t="s">
        <v>612</v>
      </c>
      <c r="M18" s="76" t="s">
        <v>613</v>
      </c>
    </row>
    <row r="19" spans="3:13" s="44" customFormat="1" ht="23" customHeight="1">
      <c r="C19" s="44">
        <v>18</v>
      </c>
      <c r="F19" s="44">
        <v>1988</v>
      </c>
      <c r="J19" s="44" t="s">
        <v>614</v>
      </c>
      <c r="K19" s="44" t="s">
        <v>615</v>
      </c>
      <c r="L19" s="75" t="s">
        <v>616</v>
      </c>
      <c r="M19" s="76" t="s">
        <v>617</v>
      </c>
    </row>
    <row r="20" spans="3:13" s="44" customFormat="1" ht="23" customHeight="1">
      <c r="C20" s="44">
        <v>19</v>
      </c>
      <c r="F20" s="44">
        <v>1989</v>
      </c>
      <c r="J20" s="44" t="s">
        <v>618</v>
      </c>
      <c r="K20" s="44" t="s">
        <v>619</v>
      </c>
      <c r="L20" s="75" t="s">
        <v>620</v>
      </c>
      <c r="M20" s="76" t="s">
        <v>621</v>
      </c>
    </row>
    <row r="21" spans="3:13" s="44" customFormat="1" ht="23" customHeight="1">
      <c r="C21" s="44">
        <v>20</v>
      </c>
      <c r="F21" s="44">
        <v>1990</v>
      </c>
      <c r="J21" s="44" t="s">
        <v>622</v>
      </c>
      <c r="K21" s="44" t="s">
        <v>623</v>
      </c>
      <c r="L21" s="75" t="s">
        <v>624</v>
      </c>
      <c r="M21" s="76" t="s">
        <v>625</v>
      </c>
    </row>
    <row r="22" spans="3:13" s="44" customFormat="1" ht="23" customHeight="1">
      <c r="C22" s="44">
        <v>21</v>
      </c>
      <c r="F22" s="44">
        <v>1991</v>
      </c>
      <c r="J22" s="44" t="s">
        <v>560</v>
      </c>
      <c r="K22" s="44" t="s">
        <v>626</v>
      </c>
      <c r="L22" s="75" t="s">
        <v>627</v>
      </c>
      <c r="M22" s="76" t="s">
        <v>628</v>
      </c>
    </row>
    <row r="23" spans="3:13" s="44" customFormat="1" ht="23" customHeight="1">
      <c r="C23" s="44">
        <v>22</v>
      </c>
      <c r="F23" s="44">
        <v>1992</v>
      </c>
      <c r="J23" s="44" t="s">
        <v>629</v>
      </c>
      <c r="K23" s="44" t="s">
        <v>630</v>
      </c>
      <c r="L23" s="75" t="s">
        <v>631</v>
      </c>
      <c r="M23" s="76" t="s">
        <v>632</v>
      </c>
    </row>
    <row r="24" spans="3:13" s="44" customFormat="1" ht="23" customHeight="1">
      <c r="C24" s="44">
        <v>23</v>
      </c>
      <c r="F24" s="44">
        <v>1993</v>
      </c>
      <c r="J24" s="44" t="s">
        <v>633</v>
      </c>
      <c r="K24" s="44" t="s">
        <v>634</v>
      </c>
      <c r="L24" s="75" t="s">
        <v>635</v>
      </c>
      <c r="M24" s="76" t="s">
        <v>636</v>
      </c>
    </row>
    <row r="25" spans="3:13" s="44" customFormat="1" ht="23" customHeight="1">
      <c r="C25" s="44">
        <v>24</v>
      </c>
      <c r="F25" s="44">
        <v>1994</v>
      </c>
      <c r="J25" s="44" t="s">
        <v>637</v>
      </c>
      <c r="K25" s="44" t="s">
        <v>638</v>
      </c>
      <c r="L25" s="75" t="s">
        <v>639</v>
      </c>
      <c r="M25" s="76" t="s">
        <v>577</v>
      </c>
    </row>
    <row r="26" spans="3:13" s="44" customFormat="1" ht="23" customHeight="1">
      <c r="C26" s="44">
        <v>25</v>
      </c>
      <c r="F26" s="44">
        <v>1995</v>
      </c>
      <c r="J26" s="44" t="s">
        <v>640</v>
      </c>
      <c r="K26" s="44" t="s">
        <v>641</v>
      </c>
      <c r="L26" s="75" t="s">
        <v>642</v>
      </c>
      <c r="M26" s="76" t="s">
        <v>439</v>
      </c>
    </row>
    <row r="27" spans="3:13" s="44" customFormat="1" ht="23" customHeight="1">
      <c r="C27" s="44">
        <v>26</v>
      </c>
      <c r="F27" s="44">
        <v>1996</v>
      </c>
      <c r="J27" s="44" t="s">
        <v>643</v>
      </c>
      <c r="K27" s="44" t="s">
        <v>644</v>
      </c>
      <c r="L27" s="75" t="s">
        <v>645</v>
      </c>
      <c r="M27" s="76" t="s">
        <v>646</v>
      </c>
    </row>
    <row r="28" spans="3:13" s="44" customFormat="1" ht="23" customHeight="1">
      <c r="C28" s="44">
        <v>27</v>
      </c>
      <c r="F28" s="44">
        <v>1997</v>
      </c>
      <c r="J28" s="44" t="s">
        <v>647</v>
      </c>
      <c r="K28" s="44" t="s">
        <v>648</v>
      </c>
      <c r="L28" s="75" t="s">
        <v>649</v>
      </c>
      <c r="M28" s="76" t="s">
        <v>650</v>
      </c>
    </row>
    <row r="29" spans="3:13" s="44" customFormat="1" ht="23" customHeight="1">
      <c r="C29" s="44">
        <v>28</v>
      </c>
      <c r="F29" s="44">
        <v>1998</v>
      </c>
      <c r="J29" s="44" t="s">
        <v>651</v>
      </c>
      <c r="K29" s="44" t="s">
        <v>652</v>
      </c>
      <c r="L29" s="75" t="s">
        <v>653</v>
      </c>
      <c r="M29" s="76" t="s">
        <v>654</v>
      </c>
    </row>
    <row r="30" spans="3:13" s="44" customFormat="1" ht="23" customHeight="1">
      <c r="C30" s="44">
        <v>29</v>
      </c>
      <c r="F30" s="44">
        <v>1999</v>
      </c>
      <c r="J30" s="44" t="s">
        <v>655</v>
      </c>
      <c r="K30" s="44" t="s">
        <v>656</v>
      </c>
      <c r="L30" s="75" t="s">
        <v>657</v>
      </c>
      <c r="M30" s="76" t="s">
        <v>658</v>
      </c>
    </row>
    <row r="31" spans="3:13" s="44" customFormat="1" ht="23" customHeight="1">
      <c r="C31" s="44">
        <v>30</v>
      </c>
      <c r="F31" s="44">
        <v>2000</v>
      </c>
      <c r="J31" s="44" t="s">
        <v>659</v>
      </c>
      <c r="K31" s="44" t="s">
        <v>660</v>
      </c>
      <c r="L31" s="75" t="s">
        <v>661</v>
      </c>
      <c r="M31" s="76" t="s">
        <v>662</v>
      </c>
    </row>
    <row r="32" spans="3:13" s="44" customFormat="1" ht="23" customHeight="1">
      <c r="C32" s="44">
        <v>31</v>
      </c>
      <c r="F32" s="44">
        <v>2001</v>
      </c>
      <c r="J32" s="44" t="s">
        <v>439</v>
      </c>
      <c r="K32" s="44" t="s">
        <v>441</v>
      </c>
      <c r="L32" s="75" t="s">
        <v>663</v>
      </c>
      <c r="M32" s="76" t="s">
        <v>664</v>
      </c>
    </row>
    <row r="33" spans="6:13" s="44" customFormat="1" ht="23" customHeight="1">
      <c r="F33" s="44">
        <v>2002</v>
      </c>
      <c r="J33" s="44" t="s">
        <v>665</v>
      </c>
      <c r="K33" s="44" t="s">
        <v>666</v>
      </c>
      <c r="L33" s="75" t="s">
        <v>667</v>
      </c>
      <c r="M33" s="76" t="s">
        <v>668</v>
      </c>
    </row>
    <row r="34" spans="6:13" s="44" customFormat="1" ht="23" customHeight="1">
      <c r="F34" s="44">
        <v>2003</v>
      </c>
      <c r="J34" s="44" t="s">
        <v>669</v>
      </c>
      <c r="K34" s="44" t="s">
        <v>670</v>
      </c>
      <c r="L34" s="75" t="s">
        <v>671</v>
      </c>
      <c r="M34" s="76" t="s">
        <v>672</v>
      </c>
    </row>
    <row r="35" spans="6:13" s="44" customFormat="1" ht="23" customHeight="1">
      <c r="F35" s="44">
        <v>2004</v>
      </c>
      <c r="J35" s="44" t="s">
        <v>673</v>
      </c>
      <c r="K35" s="44" t="s">
        <v>674</v>
      </c>
      <c r="L35" s="75" t="s">
        <v>675</v>
      </c>
      <c r="M35" s="76" t="s">
        <v>676</v>
      </c>
    </row>
    <row r="36" spans="6:13" s="44" customFormat="1" ht="23" customHeight="1">
      <c r="F36" s="44">
        <v>2005</v>
      </c>
      <c r="J36" s="44" t="s">
        <v>677</v>
      </c>
      <c r="K36" s="44" t="s">
        <v>678</v>
      </c>
      <c r="L36" s="75" t="s">
        <v>679</v>
      </c>
      <c r="M36" s="76" t="s">
        <v>680</v>
      </c>
    </row>
    <row r="37" spans="6:13" s="44" customFormat="1" ht="23" customHeight="1">
      <c r="F37" s="44">
        <v>2006</v>
      </c>
      <c r="J37" s="44" t="s">
        <v>681</v>
      </c>
      <c r="K37" s="44" t="s">
        <v>682</v>
      </c>
      <c r="L37" s="75" t="s">
        <v>683</v>
      </c>
      <c r="M37" s="76" t="s">
        <v>684</v>
      </c>
    </row>
    <row r="38" spans="6:13" s="44" customFormat="1" ht="23" customHeight="1">
      <c r="F38" s="44">
        <v>2007</v>
      </c>
      <c r="J38" s="44" t="s">
        <v>685</v>
      </c>
      <c r="K38" s="44" t="s">
        <v>686</v>
      </c>
      <c r="L38" s="75" t="s">
        <v>687</v>
      </c>
      <c r="M38" s="76" t="s">
        <v>688</v>
      </c>
    </row>
    <row r="39" spans="6:13" s="44" customFormat="1" ht="23" customHeight="1">
      <c r="F39" s="44">
        <v>2008</v>
      </c>
      <c r="J39" s="44" t="s">
        <v>689</v>
      </c>
      <c r="K39" s="44" t="s">
        <v>690</v>
      </c>
      <c r="L39" s="75" t="s">
        <v>691</v>
      </c>
      <c r="M39" s="76" t="s">
        <v>692</v>
      </c>
    </row>
    <row r="40" spans="6:13" s="44" customFormat="1" ht="23" customHeight="1">
      <c r="F40" s="44">
        <v>2009</v>
      </c>
      <c r="J40" s="44" t="s">
        <v>693</v>
      </c>
      <c r="K40" s="44" t="s">
        <v>694</v>
      </c>
      <c r="L40" s="75" t="s">
        <v>695</v>
      </c>
      <c r="M40" s="76" t="s">
        <v>696</v>
      </c>
    </row>
    <row r="41" spans="6:13" s="44" customFormat="1" ht="23" customHeight="1">
      <c r="F41" s="44">
        <v>2010</v>
      </c>
      <c r="J41" s="44" t="s">
        <v>697</v>
      </c>
      <c r="K41" s="44" t="s">
        <v>698</v>
      </c>
      <c r="L41" s="75" t="s">
        <v>699</v>
      </c>
      <c r="M41" s="76" t="s">
        <v>700</v>
      </c>
    </row>
    <row r="42" spans="6:13" s="44" customFormat="1" ht="23" customHeight="1">
      <c r="F42" s="44">
        <v>2011</v>
      </c>
      <c r="J42" s="44" t="s">
        <v>701</v>
      </c>
      <c r="K42" s="44" t="s">
        <v>702</v>
      </c>
      <c r="L42" s="75" t="s">
        <v>703</v>
      </c>
      <c r="M42" s="76" t="s">
        <v>704</v>
      </c>
    </row>
    <row r="43" spans="6:13" s="44" customFormat="1" ht="23" customHeight="1">
      <c r="F43" s="44">
        <v>2012</v>
      </c>
      <c r="J43" s="44" t="s">
        <v>705</v>
      </c>
      <c r="K43" s="44" t="s">
        <v>706</v>
      </c>
      <c r="L43" s="75" t="s">
        <v>707</v>
      </c>
      <c r="M43" s="76" t="s">
        <v>708</v>
      </c>
    </row>
    <row r="44" spans="6:13" s="44" customFormat="1" ht="23" customHeight="1">
      <c r="F44" s="44">
        <v>2013</v>
      </c>
      <c r="J44" s="44" t="s">
        <v>709</v>
      </c>
      <c r="K44" s="44" t="s">
        <v>710</v>
      </c>
      <c r="L44" s="75" t="s">
        <v>711</v>
      </c>
      <c r="M44" s="76" t="s">
        <v>712</v>
      </c>
    </row>
    <row r="45" spans="6:13" s="44" customFormat="1" ht="23" customHeight="1">
      <c r="F45" s="44">
        <v>2014</v>
      </c>
      <c r="J45" s="44" t="s">
        <v>646</v>
      </c>
      <c r="K45" s="44" t="s">
        <v>713</v>
      </c>
      <c r="L45" s="75" t="s">
        <v>714</v>
      </c>
      <c r="M45" s="76" t="s">
        <v>715</v>
      </c>
    </row>
    <row r="46" spans="6:13" s="44" customFormat="1" ht="23" customHeight="1">
      <c r="F46" s="44">
        <v>2015</v>
      </c>
      <c r="J46" s="44" t="s">
        <v>696</v>
      </c>
      <c r="K46" s="44" t="s">
        <v>716</v>
      </c>
      <c r="L46" s="75" t="s">
        <v>717</v>
      </c>
      <c r="M46" s="76" t="s">
        <v>718</v>
      </c>
    </row>
    <row r="47" spans="6:13" s="44" customFormat="1" ht="23" customHeight="1">
      <c r="F47" s="44">
        <v>2016</v>
      </c>
      <c r="J47" s="44" t="s">
        <v>719</v>
      </c>
      <c r="K47" s="44" t="s">
        <v>720</v>
      </c>
      <c r="L47" s="75" t="s">
        <v>721</v>
      </c>
      <c r="M47" s="76" t="s">
        <v>722</v>
      </c>
    </row>
    <row r="48" spans="6:13" s="44" customFormat="1" ht="23" customHeight="1">
      <c r="F48" s="44">
        <v>2017</v>
      </c>
      <c r="J48" s="44" t="s">
        <v>723</v>
      </c>
      <c r="K48" s="44" t="s">
        <v>724</v>
      </c>
      <c r="L48" s="75" t="s">
        <v>725</v>
      </c>
      <c r="M48" s="76" t="s">
        <v>726</v>
      </c>
    </row>
    <row r="49" spans="6:13" s="44" customFormat="1" ht="23" customHeight="1">
      <c r="F49" s="44">
        <v>2018</v>
      </c>
      <c r="J49" s="44" t="s">
        <v>650</v>
      </c>
      <c r="K49" s="44" t="s">
        <v>727</v>
      </c>
      <c r="L49" s="75" t="s">
        <v>728</v>
      </c>
      <c r="M49" s="76" t="s">
        <v>729</v>
      </c>
    </row>
    <row r="50" spans="6:13" s="44" customFormat="1" ht="23" customHeight="1">
      <c r="F50" s="44">
        <v>2019</v>
      </c>
      <c r="J50" s="44" t="s">
        <v>730</v>
      </c>
      <c r="K50" s="44" t="s">
        <v>731</v>
      </c>
      <c r="L50" s="75" t="s">
        <v>732</v>
      </c>
      <c r="M50" s="76" t="s">
        <v>508</v>
      </c>
    </row>
    <row r="51" spans="6:13" s="44" customFormat="1" ht="23" customHeight="1">
      <c r="F51" s="44">
        <v>2020</v>
      </c>
      <c r="J51" s="44" t="s">
        <v>733</v>
      </c>
      <c r="K51" s="44" t="s">
        <v>734</v>
      </c>
      <c r="L51" s="75" t="s">
        <v>735</v>
      </c>
      <c r="M51" s="76" t="s">
        <v>736</v>
      </c>
    </row>
    <row r="52" spans="6:13" s="44" customFormat="1" ht="23" customHeight="1">
      <c r="F52" s="44">
        <v>2021</v>
      </c>
      <c r="J52" s="44" t="s">
        <v>737</v>
      </c>
      <c r="K52" s="44" t="s">
        <v>738</v>
      </c>
      <c r="L52" s="75" t="s">
        <v>739</v>
      </c>
      <c r="M52" s="76" t="s">
        <v>740</v>
      </c>
    </row>
    <row r="53" spans="6:13" s="44" customFormat="1" ht="23" customHeight="1">
      <c r="F53" s="44">
        <v>2022</v>
      </c>
      <c r="J53" s="44" t="s">
        <v>741</v>
      </c>
      <c r="K53" s="44" t="s">
        <v>742</v>
      </c>
      <c r="L53" s="75" t="s">
        <v>743</v>
      </c>
      <c r="M53" s="76" t="s">
        <v>744</v>
      </c>
    </row>
    <row r="54" spans="6:13" s="44" customFormat="1" ht="23" customHeight="1">
      <c r="F54" s="44">
        <v>2023</v>
      </c>
      <c r="J54" s="44" t="s">
        <v>745</v>
      </c>
      <c r="K54" s="44" t="s">
        <v>746</v>
      </c>
      <c r="L54" s="75" t="s">
        <v>747</v>
      </c>
      <c r="M54" s="76" t="s">
        <v>748</v>
      </c>
    </row>
    <row r="55" spans="6:13" s="44" customFormat="1" ht="23" customHeight="1">
      <c r="F55" s="44">
        <v>2024</v>
      </c>
      <c r="J55" s="44" t="s">
        <v>749</v>
      </c>
      <c r="K55" s="44" t="s">
        <v>750</v>
      </c>
      <c r="L55" s="75" t="s">
        <v>751</v>
      </c>
      <c r="M55" s="76" t="s">
        <v>752</v>
      </c>
    </row>
    <row r="56" spans="6:13" s="44" customFormat="1" ht="23" customHeight="1">
      <c r="F56" s="44">
        <v>2025</v>
      </c>
      <c r="J56" s="44" t="s">
        <v>636</v>
      </c>
      <c r="K56" s="44" t="s">
        <v>753</v>
      </c>
      <c r="L56" s="75" t="s">
        <v>754</v>
      </c>
      <c r="M56" s="76" t="s">
        <v>755</v>
      </c>
    </row>
    <row r="57" spans="6:13" s="44" customFormat="1" ht="23" customHeight="1">
      <c r="F57" s="44">
        <v>2026</v>
      </c>
      <c r="J57" s="44" t="s">
        <v>756</v>
      </c>
      <c r="K57" s="44" t="s">
        <v>757</v>
      </c>
      <c r="L57" s="75" t="s">
        <v>758</v>
      </c>
      <c r="M57" s="76" t="s">
        <v>759</v>
      </c>
    </row>
    <row r="58" spans="6:13" s="44" customFormat="1" ht="23" customHeight="1">
      <c r="J58" s="44" t="s">
        <v>760</v>
      </c>
      <c r="K58" s="44" t="s">
        <v>761</v>
      </c>
      <c r="L58" s="75" t="s">
        <v>762</v>
      </c>
      <c r="M58" s="76" t="s">
        <v>763</v>
      </c>
    </row>
    <row r="59" spans="6:13" s="44" customFormat="1" ht="23" customHeight="1">
      <c r="J59" s="44" t="s">
        <v>764</v>
      </c>
      <c r="K59" s="44" t="s">
        <v>765</v>
      </c>
      <c r="L59" s="75" t="s">
        <v>766</v>
      </c>
      <c r="M59" s="76" t="s">
        <v>677</v>
      </c>
    </row>
    <row r="60" spans="6:13" s="44" customFormat="1" ht="23" customHeight="1">
      <c r="J60" s="44" t="s">
        <v>609</v>
      </c>
      <c r="K60" s="44" t="s">
        <v>767</v>
      </c>
      <c r="L60" s="75" t="s">
        <v>768</v>
      </c>
      <c r="M60" s="76" t="s">
        <v>769</v>
      </c>
    </row>
    <row r="61" spans="6:13" s="44" customFormat="1" ht="23" customHeight="1">
      <c r="J61" s="44" t="s">
        <v>770</v>
      </c>
      <c r="K61" s="44" t="s">
        <v>771</v>
      </c>
      <c r="L61" s="75" t="s">
        <v>772</v>
      </c>
      <c r="M61" s="76" t="s">
        <v>773</v>
      </c>
    </row>
    <row r="62" spans="6:13" s="44" customFormat="1" ht="23" customHeight="1">
      <c r="J62" s="44" t="s">
        <v>774</v>
      </c>
      <c r="K62" s="44" t="s">
        <v>775</v>
      </c>
      <c r="L62" s="75" t="s">
        <v>776</v>
      </c>
      <c r="M62" s="76" t="s">
        <v>633</v>
      </c>
    </row>
    <row r="63" spans="6:13" s="44" customFormat="1" ht="23" customHeight="1">
      <c r="J63" s="44" t="s">
        <v>777</v>
      </c>
      <c r="K63" s="44" t="s">
        <v>778</v>
      </c>
      <c r="L63" s="75" t="s">
        <v>779</v>
      </c>
      <c r="M63" s="76" t="s">
        <v>780</v>
      </c>
    </row>
    <row r="64" spans="6:13" s="44" customFormat="1" ht="23" customHeight="1">
      <c r="J64" s="44" t="s">
        <v>781</v>
      </c>
      <c r="K64" s="44" t="s">
        <v>782</v>
      </c>
      <c r="L64" s="75" t="s">
        <v>783</v>
      </c>
      <c r="M64" s="76" t="s">
        <v>784</v>
      </c>
    </row>
    <row r="65" spans="10:13" s="44" customFormat="1" ht="23" customHeight="1">
      <c r="J65" s="44" t="s">
        <v>511</v>
      </c>
      <c r="K65" s="44" t="s">
        <v>785</v>
      </c>
      <c r="L65" s="75" t="s">
        <v>786</v>
      </c>
      <c r="M65" s="76" t="s">
        <v>787</v>
      </c>
    </row>
    <row r="66" spans="10:13" s="44" customFormat="1" ht="23" customHeight="1">
      <c r="J66" s="44" t="s">
        <v>788</v>
      </c>
      <c r="K66" s="44" t="s">
        <v>789</v>
      </c>
      <c r="L66" s="75" t="s">
        <v>790</v>
      </c>
      <c r="M66" s="76" t="s">
        <v>791</v>
      </c>
    </row>
    <row r="67" spans="10:13" s="44" customFormat="1" ht="23" customHeight="1">
      <c r="J67" s="44" t="s">
        <v>792</v>
      </c>
      <c r="K67" s="44" t="s">
        <v>793</v>
      </c>
      <c r="L67" s="75" t="s">
        <v>794</v>
      </c>
      <c r="M67" s="76" t="s">
        <v>795</v>
      </c>
    </row>
    <row r="68" spans="10:13" s="44" customFormat="1" ht="23" customHeight="1">
      <c r="J68" s="44" t="s">
        <v>796</v>
      </c>
      <c r="K68" s="44" t="s">
        <v>797</v>
      </c>
      <c r="L68" s="75" t="s">
        <v>798</v>
      </c>
      <c r="M68" s="76" t="s">
        <v>709</v>
      </c>
    </row>
    <row r="69" spans="10:13" s="44" customFormat="1" ht="23" customHeight="1">
      <c r="J69" s="44" t="s">
        <v>799</v>
      </c>
      <c r="K69" s="44" t="s">
        <v>800</v>
      </c>
      <c r="L69" s="75" t="s">
        <v>801</v>
      </c>
      <c r="M69" s="76" t="s">
        <v>802</v>
      </c>
    </row>
    <row r="70" spans="10:13" s="44" customFormat="1" ht="23" customHeight="1">
      <c r="J70" s="44" t="s">
        <v>803</v>
      </c>
      <c r="K70" s="44" t="s">
        <v>804</v>
      </c>
      <c r="L70" s="75" t="s">
        <v>805</v>
      </c>
      <c r="M70" s="76" t="s">
        <v>689</v>
      </c>
    </row>
    <row r="71" spans="10:13" s="44" customFormat="1" ht="23" customHeight="1">
      <c r="J71" s="44" t="s">
        <v>806</v>
      </c>
      <c r="K71" s="44" t="s">
        <v>807</v>
      </c>
      <c r="L71" s="75" t="s">
        <v>808</v>
      </c>
      <c r="M71" s="76" t="s">
        <v>697</v>
      </c>
    </row>
    <row r="72" spans="10:13" s="44" customFormat="1" ht="23" customHeight="1">
      <c r="J72" s="44" t="s">
        <v>809</v>
      </c>
      <c r="K72" s="44" t="s">
        <v>810</v>
      </c>
      <c r="L72" s="75" t="s">
        <v>811</v>
      </c>
      <c r="M72" s="76" t="s">
        <v>812</v>
      </c>
    </row>
    <row r="73" spans="10:13" s="44" customFormat="1" ht="23" customHeight="1">
      <c r="J73" s="44" t="s">
        <v>813</v>
      </c>
      <c r="K73" s="44" t="s">
        <v>814</v>
      </c>
      <c r="L73" s="75" t="s">
        <v>815</v>
      </c>
      <c r="M73" s="76" t="s">
        <v>792</v>
      </c>
    </row>
    <row r="74" spans="10:13" s="44" customFormat="1" ht="23" customHeight="1">
      <c r="J74" s="44" t="s">
        <v>816</v>
      </c>
      <c r="K74" s="44" t="s">
        <v>817</v>
      </c>
      <c r="L74" s="75" t="s">
        <v>818</v>
      </c>
      <c r="M74" s="76" t="s">
        <v>819</v>
      </c>
    </row>
    <row r="75" spans="10:13" s="44" customFormat="1" ht="23" customHeight="1">
      <c r="J75" s="44" t="s">
        <v>820</v>
      </c>
      <c r="K75" s="44" t="s">
        <v>821</v>
      </c>
      <c r="L75" s="75" t="s">
        <v>822</v>
      </c>
      <c r="M75" s="76" t="s">
        <v>823</v>
      </c>
    </row>
    <row r="76" spans="10:13" s="44" customFormat="1" ht="23" customHeight="1">
      <c r="J76" s="44" t="s">
        <v>568</v>
      </c>
      <c r="K76" s="44" t="s">
        <v>824</v>
      </c>
      <c r="L76" s="75" t="s">
        <v>825</v>
      </c>
      <c r="M76" s="76" t="s">
        <v>826</v>
      </c>
    </row>
    <row r="77" spans="10:13" s="44" customFormat="1" ht="23" customHeight="1">
      <c r="J77" s="44" t="s">
        <v>827</v>
      </c>
      <c r="K77" s="44" t="s">
        <v>828</v>
      </c>
      <c r="L77" s="75" t="s">
        <v>829</v>
      </c>
      <c r="M77" s="76" t="s">
        <v>548</v>
      </c>
    </row>
    <row r="78" spans="10:13" s="44" customFormat="1" ht="23" customHeight="1">
      <c r="J78" s="44" t="s">
        <v>830</v>
      </c>
      <c r="K78" s="44" t="s">
        <v>831</v>
      </c>
      <c r="L78" s="75" t="s">
        <v>832</v>
      </c>
      <c r="M78" s="76" t="s">
        <v>833</v>
      </c>
    </row>
    <row r="79" spans="10:13" s="44" customFormat="1" ht="23" customHeight="1">
      <c r="J79" s="44" t="s">
        <v>834</v>
      </c>
      <c r="K79" s="44" t="s">
        <v>835</v>
      </c>
      <c r="L79" s="75" t="s">
        <v>836</v>
      </c>
      <c r="M79" s="76" t="s">
        <v>837</v>
      </c>
    </row>
    <row r="80" spans="10:13" s="44" customFormat="1" ht="23" customHeight="1">
      <c r="J80" s="44" t="s">
        <v>819</v>
      </c>
      <c r="K80" s="44" t="s">
        <v>838</v>
      </c>
      <c r="L80" s="75" t="s">
        <v>839</v>
      </c>
      <c r="M80" s="76" t="s">
        <v>840</v>
      </c>
    </row>
    <row r="81" spans="10:13" s="44" customFormat="1" ht="23" customHeight="1">
      <c r="J81" s="44" t="s">
        <v>744</v>
      </c>
      <c r="K81" s="44" t="s">
        <v>841</v>
      </c>
      <c r="L81" s="75" t="s">
        <v>842</v>
      </c>
      <c r="M81" s="76" t="s">
        <v>843</v>
      </c>
    </row>
    <row r="82" spans="10:13" s="44" customFormat="1" ht="23" customHeight="1">
      <c r="J82" s="44" t="s">
        <v>844</v>
      </c>
      <c r="K82" s="44" t="s">
        <v>845</v>
      </c>
      <c r="L82" s="75" t="s">
        <v>846</v>
      </c>
      <c r="M82" s="76" t="s">
        <v>847</v>
      </c>
    </row>
    <row r="83" spans="10:13" s="44" customFormat="1" ht="23" customHeight="1">
      <c r="J83" s="44" t="s">
        <v>625</v>
      </c>
      <c r="K83" s="44" t="s">
        <v>848</v>
      </c>
      <c r="L83" s="75" t="s">
        <v>849</v>
      </c>
      <c r="M83" s="76" t="s">
        <v>806</v>
      </c>
    </row>
    <row r="84" spans="10:13" s="44" customFormat="1" ht="23" customHeight="1">
      <c r="J84" s="44" t="s">
        <v>791</v>
      </c>
      <c r="K84" s="44" t="s">
        <v>850</v>
      </c>
      <c r="L84" s="75" t="s">
        <v>851</v>
      </c>
      <c r="M84" s="76" t="s">
        <v>852</v>
      </c>
    </row>
    <row r="85" spans="10:13" s="44" customFormat="1" ht="23" customHeight="1">
      <c r="J85" s="44" t="s">
        <v>853</v>
      </c>
      <c r="K85" s="44" t="s">
        <v>854</v>
      </c>
      <c r="L85" s="75" t="s">
        <v>855</v>
      </c>
      <c r="M85" s="76" t="s">
        <v>770</v>
      </c>
    </row>
    <row r="86" spans="10:13" s="44" customFormat="1" ht="23" customHeight="1">
      <c r="J86" s="44" t="s">
        <v>541</v>
      </c>
      <c r="K86" s="44" t="s">
        <v>856</v>
      </c>
      <c r="L86" s="75" t="s">
        <v>857</v>
      </c>
      <c r="M86" s="76" t="s">
        <v>858</v>
      </c>
    </row>
    <row r="87" spans="10:13" s="44" customFormat="1" ht="23" customHeight="1">
      <c r="J87" s="44" t="s">
        <v>859</v>
      </c>
      <c r="K87" s="44" t="s">
        <v>860</v>
      </c>
      <c r="L87" s="75" t="s">
        <v>861</v>
      </c>
      <c r="M87" s="76" t="s">
        <v>862</v>
      </c>
    </row>
    <row r="88" spans="10:13" s="44" customFormat="1" ht="23" customHeight="1">
      <c r="J88" s="44" t="s">
        <v>863</v>
      </c>
      <c r="K88" s="44" t="s">
        <v>864</v>
      </c>
      <c r="L88" s="75" t="s">
        <v>865</v>
      </c>
      <c r="M88" s="76" t="s">
        <v>866</v>
      </c>
    </row>
    <row r="89" spans="10:13" s="44" customFormat="1" ht="23" customHeight="1">
      <c r="J89" s="44" t="s">
        <v>867</v>
      </c>
      <c r="K89" s="44" t="s">
        <v>868</v>
      </c>
      <c r="L89" s="75" t="s">
        <v>869</v>
      </c>
      <c r="M89" s="76" t="s">
        <v>681</v>
      </c>
    </row>
    <row r="90" spans="10:13" s="44" customFormat="1" ht="23" customHeight="1">
      <c r="J90" s="44" t="s">
        <v>870</v>
      </c>
      <c r="K90" s="44" t="s">
        <v>871</v>
      </c>
      <c r="L90" s="75" t="s">
        <v>872</v>
      </c>
      <c r="M90" s="76" t="s">
        <v>873</v>
      </c>
    </row>
    <row r="91" spans="10:13" s="44" customFormat="1" ht="23" customHeight="1">
      <c r="J91" s="44" t="s">
        <v>874</v>
      </c>
      <c r="K91" s="44" t="s">
        <v>875</v>
      </c>
      <c r="L91" s="75" t="s">
        <v>876</v>
      </c>
      <c r="M91" s="76" t="s">
        <v>877</v>
      </c>
    </row>
    <row r="92" spans="10:13" s="44" customFormat="1" ht="23" customHeight="1">
      <c r="J92" s="44" t="s">
        <v>878</v>
      </c>
      <c r="K92" s="44" t="s">
        <v>879</v>
      </c>
      <c r="L92" s="75" t="s">
        <v>880</v>
      </c>
      <c r="M92" s="76" t="s">
        <v>881</v>
      </c>
    </row>
    <row r="93" spans="10:13" s="44" customFormat="1" ht="23" customHeight="1">
      <c r="J93" s="44" t="s">
        <v>759</v>
      </c>
      <c r="K93" s="44" t="s">
        <v>882</v>
      </c>
      <c r="L93" s="75" t="s">
        <v>883</v>
      </c>
      <c r="M93" s="76" t="s">
        <v>884</v>
      </c>
    </row>
    <row r="94" spans="10:13" s="44" customFormat="1" ht="23" customHeight="1">
      <c r="J94" s="44" t="s">
        <v>885</v>
      </c>
      <c r="K94" s="44" t="s">
        <v>886</v>
      </c>
      <c r="L94" s="75" t="s">
        <v>887</v>
      </c>
      <c r="M94" s="76" t="s">
        <v>888</v>
      </c>
    </row>
    <row r="95" spans="10:13" s="44" customFormat="1" ht="23" customHeight="1">
      <c r="J95" s="44" t="s">
        <v>889</v>
      </c>
      <c r="K95" s="44" t="s">
        <v>890</v>
      </c>
      <c r="L95" s="75" t="s">
        <v>891</v>
      </c>
      <c r="M95" s="76" t="s">
        <v>892</v>
      </c>
    </row>
    <row r="96" spans="10:13" s="44" customFormat="1" ht="23" customHeight="1">
      <c r="J96" s="44" t="s">
        <v>893</v>
      </c>
      <c r="K96" s="44" t="s">
        <v>894</v>
      </c>
      <c r="L96" s="75" t="s">
        <v>895</v>
      </c>
      <c r="M96" s="76" t="s">
        <v>896</v>
      </c>
    </row>
    <row r="97" spans="10:13" s="44" customFormat="1" ht="23" customHeight="1">
      <c r="J97" s="44" t="s">
        <v>897</v>
      </c>
      <c r="K97" s="44" t="s">
        <v>898</v>
      </c>
      <c r="L97" s="75" t="s">
        <v>899</v>
      </c>
      <c r="M97" s="76" t="s">
        <v>900</v>
      </c>
    </row>
    <row r="98" spans="10:13" s="44" customFormat="1" ht="23" customHeight="1">
      <c r="J98" s="44" t="s">
        <v>901</v>
      </c>
      <c r="K98" s="44" t="s">
        <v>902</v>
      </c>
      <c r="L98" s="75" t="s">
        <v>903</v>
      </c>
      <c r="M98" s="76" t="s">
        <v>655</v>
      </c>
    </row>
    <row r="99" spans="10:13" s="44" customFormat="1" ht="23" customHeight="1">
      <c r="J99" s="44" t="s">
        <v>904</v>
      </c>
      <c r="K99" s="44" t="s">
        <v>905</v>
      </c>
      <c r="L99" s="75" t="s">
        <v>906</v>
      </c>
      <c r="M99" s="76" t="s">
        <v>907</v>
      </c>
    </row>
    <row r="100" spans="10:13" s="44" customFormat="1" ht="23" customHeight="1">
      <c r="J100" s="44" t="s">
        <v>908</v>
      </c>
      <c r="K100" s="44" t="s">
        <v>909</v>
      </c>
      <c r="L100" s="75" t="s">
        <v>910</v>
      </c>
      <c r="M100" s="76" t="s">
        <v>730</v>
      </c>
    </row>
    <row r="101" spans="10:13" s="44" customFormat="1" ht="23" customHeight="1">
      <c r="J101" s="44" t="s">
        <v>580</v>
      </c>
      <c r="K101" s="44" t="s">
        <v>911</v>
      </c>
      <c r="L101" s="75" t="s">
        <v>912</v>
      </c>
      <c r="M101" s="76" t="s">
        <v>796</v>
      </c>
    </row>
    <row r="102" spans="10:13" s="44" customFormat="1" ht="23" customHeight="1">
      <c r="J102" s="44" t="s">
        <v>913</v>
      </c>
      <c r="K102" s="44" t="s">
        <v>914</v>
      </c>
      <c r="L102" s="75" t="s">
        <v>915</v>
      </c>
      <c r="M102" s="76" t="s">
        <v>589</v>
      </c>
    </row>
    <row r="103" spans="10:13" s="44" customFormat="1" ht="23" customHeight="1">
      <c r="J103" s="44" t="s">
        <v>704</v>
      </c>
      <c r="K103" s="44" t="s">
        <v>916</v>
      </c>
      <c r="L103" s="75" t="s">
        <v>917</v>
      </c>
      <c r="M103" s="76" t="s">
        <v>813</v>
      </c>
    </row>
    <row r="104" spans="10:13" s="44" customFormat="1" ht="23" customHeight="1">
      <c r="J104" s="44" t="s">
        <v>664</v>
      </c>
      <c r="K104" s="44" t="s">
        <v>918</v>
      </c>
      <c r="L104" s="75" t="s">
        <v>919</v>
      </c>
      <c r="M104" s="76" t="s">
        <v>859</v>
      </c>
    </row>
    <row r="105" spans="10:13" s="44" customFormat="1" ht="23" customHeight="1">
      <c r="J105" s="44" t="s">
        <v>722</v>
      </c>
      <c r="K105" s="44" t="s">
        <v>920</v>
      </c>
      <c r="L105" s="75" t="s">
        <v>921</v>
      </c>
      <c r="M105" s="76" t="s">
        <v>853</v>
      </c>
    </row>
    <row r="106" spans="10:13" s="44" customFormat="1" ht="23" customHeight="1">
      <c r="J106" s="44" t="s">
        <v>922</v>
      </c>
      <c r="K106" s="44" t="s">
        <v>923</v>
      </c>
      <c r="L106" s="75" t="s">
        <v>924</v>
      </c>
      <c r="M106" s="76" t="s">
        <v>925</v>
      </c>
    </row>
    <row r="107" spans="10:13" s="44" customFormat="1" ht="23" customHeight="1">
      <c r="J107" s="44" t="s">
        <v>926</v>
      </c>
      <c r="K107" s="44" t="s">
        <v>927</v>
      </c>
      <c r="L107" s="75" t="s">
        <v>928</v>
      </c>
      <c r="M107" s="76" t="s">
        <v>929</v>
      </c>
    </row>
    <row r="108" spans="10:13" s="44" customFormat="1" ht="23" customHeight="1">
      <c r="J108" s="44" t="s">
        <v>930</v>
      </c>
      <c r="K108" s="44" t="s">
        <v>931</v>
      </c>
      <c r="L108" s="75" t="s">
        <v>932</v>
      </c>
      <c r="M108" s="76" t="s">
        <v>926</v>
      </c>
    </row>
    <row r="109" spans="10:13" s="44" customFormat="1" ht="23" customHeight="1">
      <c r="J109" s="44" t="s">
        <v>933</v>
      </c>
      <c r="K109" s="44" t="s">
        <v>934</v>
      </c>
      <c r="L109" s="75" t="s">
        <v>935</v>
      </c>
      <c r="M109" s="76" t="s">
        <v>913</v>
      </c>
    </row>
    <row r="110" spans="10:13" s="44" customFormat="1" ht="23" customHeight="1">
      <c r="J110" s="44" t="s">
        <v>586</v>
      </c>
      <c r="K110" s="44" t="s">
        <v>936</v>
      </c>
      <c r="L110" s="75" t="s">
        <v>937</v>
      </c>
      <c r="M110" s="76" t="s">
        <v>490</v>
      </c>
    </row>
    <row r="111" spans="10:13" s="44" customFormat="1" ht="23" customHeight="1">
      <c r="J111" s="44" t="s">
        <v>938</v>
      </c>
      <c r="K111" s="44" t="s">
        <v>939</v>
      </c>
      <c r="L111" s="75" t="s">
        <v>940</v>
      </c>
      <c r="M111" s="76" t="s">
        <v>941</v>
      </c>
    </row>
    <row r="112" spans="10:13" s="44" customFormat="1" ht="23" customHeight="1">
      <c r="J112" s="44" t="s">
        <v>942</v>
      </c>
      <c r="K112" s="44" t="s">
        <v>943</v>
      </c>
      <c r="L112" s="75" t="s">
        <v>944</v>
      </c>
      <c r="M112" s="76" t="s">
        <v>760</v>
      </c>
    </row>
    <row r="113" spans="10:13" s="44" customFormat="1" ht="23" customHeight="1">
      <c r="J113" s="44" t="s">
        <v>684</v>
      </c>
      <c r="K113" s="44" t="s">
        <v>945</v>
      </c>
      <c r="L113" s="75" t="s">
        <v>946</v>
      </c>
      <c r="M113" s="76" t="s">
        <v>820</v>
      </c>
    </row>
    <row r="114" spans="10:13" s="44" customFormat="1" ht="23" customHeight="1">
      <c r="J114" s="44" t="s">
        <v>947</v>
      </c>
      <c r="K114" s="44" t="s">
        <v>948</v>
      </c>
      <c r="L114" s="75" t="s">
        <v>949</v>
      </c>
      <c r="M114" s="76" t="s">
        <v>673</v>
      </c>
    </row>
    <row r="115" spans="10:13" s="44" customFormat="1" ht="23" customHeight="1">
      <c r="J115" s="44" t="s">
        <v>950</v>
      </c>
      <c r="K115" s="44" t="s">
        <v>951</v>
      </c>
      <c r="L115" s="75" t="s">
        <v>952</v>
      </c>
      <c r="M115" s="76" t="s">
        <v>953</v>
      </c>
    </row>
    <row r="116" spans="10:13" s="44" customFormat="1" ht="23" customHeight="1">
      <c r="J116" s="44" t="s">
        <v>954</v>
      </c>
      <c r="K116" s="74" t="s">
        <v>955</v>
      </c>
      <c r="L116" s="75" t="s">
        <v>956</v>
      </c>
      <c r="M116" s="76" t="s">
        <v>957</v>
      </c>
    </row>
    <row r="117" spans="10:13" s="44" customFormat="1" ht="23" customHeight="1">
      <c r="J117" s="44" t="s">
        <v>958</v>
      </c>
      <c r="K117" s="44" t="s">
        <v>959</v>
      </c>
      <c r="L117" s="75" t="s">
        <v>960</v>
      </c>
      <c r="M117" s="76" t="s">
        <v>799</v>
      </c>
    </row>
    <row r="118" spans="10:13" s="44" customFormat="1" ht="23" customHeight="1">
      <c r="J118" s="44" t="s">
        <v>961</v>
      </c>
      <c r="K118" s="44" t="s">
        <v>962</v>
      </c>
      <c r="L118" s="75" t="s">
        <v>963</v>
      </c>
      <c r="M118" s="76" t="s">
        <v>964</v>
      </c>
    </row>
    <row r="119" spans="10:13" s="44" customFormat="1" ht="23" customHeight="1">
      <c r="J119" s="44" t="s">
        <v>965</v>
      </c>
      <c r="K119" s="74" t="s">
        <v>966</v>
      </c>
      <c r="L119" s="75" t="s">
        <v>967</v>
      </c>
      <c r="M119" s="76" t="s">
        <v>583</v>
      </c>
    </row>
    <row r="120" spans="10:13" s="44" customFormat="1" ht="23" customHeight="1">
      <c r="J120" s="44" t="s">
        <v>968</v>
      </c>
      <c r="K120" s="44" t="s">
        <v>969</v>
      </c>
      <c r="L120" s="75" t="s">
        <v>970</v>
      </c>
      <c r="M120" s="76" t="s">
        <v>622</v>
      </c>
    </row>
    <row r="121" spans="10:13" s="44" customFormat="1" ht="23" customHeight="1">
      <c r="J121" s="44" t="s">
        <v>971</v>
      </c>
      <c r="K121" s="44" t="s">
        <v>972</v>
      </c>
      <c r="L121" s="75" t="s">
        <v>973</v>
      </c>
      <c r="M121" s="76" t="s">
        <v>538</v>
      </c>
    </row>
    <row r="122" spans="10:13" s="44" customFormat="1" ht="23" customHeight="1">
      <c r="J122" s="44" t="s">
        <v>974</v>
      </c>
      <c r="K122" s="44" t="s">
        <v>975</v>
      </c>
      <c r="L122" s="75" t="s">
        <v>976</v>
      </c>
      <c r="M122" s="76" t="s">
        <v>977</v>
      </c>
    </row>
    <row r="123" spans="10:13" s="44" customFormat="1" ht="23" customHeight="1">
      <c r="J123" s="44" t="s">
        <v>978</v>
      </c>
      <c r="K123" s="44" t="s">
        <v>979</v>
      </c>
      <c r="L123" s="75" t="s">
        <v>980</v>
      </c>
      <c r="M123" s="76" t="s">
        <v>981</v>
      </c>
    </row>
    <row r="124" spans="10:13" s="44" customFormat="1" ht="23" customHeight="1">
      <c r="J124" s="44" t="s">
        <v>957</v>
      </c>
      <c r="K124" s="44" t="s">
        <v>982</v>
      </c>
      <c r="L124" s="75" t="s">
        <v>983</v>
      </c>
      <c r="M124" s="76" t="s">
        <v>984</v>
      </c>
    </row>
    <row r="125" spans="10:13" s="44" customFormat="1" ht="23" customHeight="1">
      <c r="J125" s="44" t="s">
        <v>985</v>
      </c>
      <c r="K125" s="44" t="s">
        <v>986</v>
      </c>
      <c r="L125" s="75" t="s">
        <v>987</v>
      </c>
      <c r="M125" s="76" t="s">
        <v>988</v>
      </c>
    </row>
    <row r="126" spans="10:13" s="44" customFormat="1" ht="23" customHeight="1">
      <c r="J126" s="44" t="s">
        <v>900</v>
      </c>
      <c r="K126" s="44" t="s">
        <v>989</v>
      </c>
      <c r="L126" s="75" t="s">
        <v>990</v>
      </c>
      <c r="M126" s="76" t="s">
        <v>991</v>
      </c>
    </row>
    <row r="127" spans="10:13" s="44" customFormat="1" ht="23" customHeight="1">
      <c r="J127" s="44" t="s">
        <v>784</v>
      </c>
      <c r="K127" s="44" t="s">
        <v>992</v>
      </c>
      <c r="L127" s="75" t="s">
        <v>993</v>
      </c>
      <c r="M127" s="76" t="s">
        <v>994</v>
      </c>
    </row>
    <row r="128" spans="10:13" s="44" customFormat="1" ht="23" customHeight="1">
      <c r="J128" s="44" t="s">
        <v>740</v>
      </c>
      <c r="K128" s="44" t="s">
        <v>995</v>
      </c>
      <c r="L128" s="75" t="s">
        <v>996</v>
      </c>
      <c r="M128" s="76" t="s">
        <v>997</v>
      </c>
    </row>
    <row r="129" spans="10:13" s="44" customFormat="1" ht="23" customHeight="1">
      <c r="J129" s="44" t="s">
        <v>998</v>
      </c>
      <c r="K129" s="44" t="s">
        <v>999</v>
      </c>
      <c r="L129" s="75" t="s">
        <v>1000</v>
      </c>
      <c r="M129" s="76" t="s">
        <v>749</v>
      </c>
    </row>
    <row r="130" spans="10:13" s="44" customFormat="1" ht="23" customHeight="1">
      <c r="J130" s="44" t="s">
        <v>953</v>
      </c>
      <c r="K130" s="44" t="s">
        <v>1001</v>
      </c>
      <c r="L130" s="75" t="s">
        <v>1002</v>
      </c>
      <c r="M130" s="76" t="s">
        <v>1003</v>
      </c>
    </row>
    <row r="131" spans="10:13" s="44" customFormat="1" ht="23" customHeight="1">
      <c r="J131" s="44" t="s">
        <v>929</v>
      </c>
      <c r="K131" s="44" t="s">
        <v>1004</v>
      </c>
      <c r="L131" s="75" t="s">
        <v>1005</v>
      </c>
      <c r="M131" s="76" t="s">
        <v>1006</v>
      </c>
    </row>
    <row r="132" spans="10:13" s="44" customFormat="1" ht="23" customHeight="1">
      <c r="J132" s="44" t="s">
        <v>1007</v>
      </c>
      <c r="K132" s="44" t="s">
        <v>1008</v>
      </c>
      <c r="L132" s="75" t="s">
        <v>1009</v>
      </c>
      <c r="M132" s="76" t="s">
        <v>1010</v>
      </c>
    </row>
    <row r="133" spans="10:13" s="44" customFormat="1" ht="23" customHeight="1">
      <c r="J133" s="44" t="s">
        <v>1011</v>
      </c>
      <c r="K133" s="74" t="s">
        <v>1012</v>
      </c>
      <c r="L133" s="75" t="s">
        <v>1013</v>
      </c>
      <c r="M133" s="76" t="s">
        <v>764</v>
      </c>
    </row>
    <row r="134" spans="10:13" s="44" customFormat="1" ht="23" customHeight="1">
      <c r="J134" s="44" t="s">
        <v>881</v>
      </c>
      <c r="K134" s="44" t="s">
        <v>1014</v>
      </c>
      <c r="L134" s="75" t="s">
        <v>1015</v>
      </c>
      <c r="M134" s="76" t="s">
        <v>1016</v>
      </c>
    </row>
    <row r="135" spans="10:13" s="44" customFormat="1" ht="23" customHeight="1">
      <c r="J135" s="44" t="s">
        <v>896</v>
      </c>
      <c r="K135" s="44" t="s">
        <v>1017</v>
      </c>
      <c r="L135" s="75" t="s">
        <v>1018</v>
      </c>
      <c r="M135" s="76" t="s">
        <v>998</v>
      </c>
    </row>
    <row r="136" spans="10:13" s="44" customFormat="1" ht="23" customHeight="1">
      <c r="J136" s="44" t="s">
        <v>658</v>
      </c>
      <c r="K136" s="44" t="s">
        <v>1019</v>
      </c>
      <c r="L136" s="75" t="s">
        <v>1020</v>
      </c>
      <c r="M136" s="76" t="s">
        <v>1021</v>
      </c>
    </row>
    <row r="137" spans="10:13" s="44" customFormat="1" ht="23" customHeight="1">
      <c r="J137" s="44" t="s">
        <v>1022</v>
      </c>
      <c r="K137" s="44" t="s">
        <v>1023</v>
      </c>
      <c r="L137" s="75" t="s">
        <v>1024</v>
      </c>
      <c r="M137" s="76" t="s">
        <v>629</v>
      </c>
    </row>
    <row r="138" spans="10:13" s="44" customFormat="1" ht="23" customHeight="1">
      <c r="J138" s="44" t="s">
        <v>755</v>
      </c>
      <c r="K138" s="44" t="s">
        <v>1025</v>
      </c>
      <c r="L138" s="75" t="s">
        <v>1026</v>
      </c>
      <c r="M138" s="76" t="s">
        <v>874</v>
      </c>
    </row>
    <row r="139" spans="10:13" s="44" customFormat="1" ht="23" customHeight="1">
      <c r="J139" s="44" t="s">
        <v>941</v>
      </c>
      <c r="K139" s="44" t="s">
        <v>1027</v>
      </c>
      <c r="L139" s="75" t="s">
        <v>1028</v>
      </c>
      <c r="M139" s="76" t="s">
        <v>788</v>
      </c>
    </row>
    <row r="140" spans="10:13" s="44" customFormat="1" ht="23" customHeight="1">
      <c r="J140" s="44" t="s">
        <v>1029</v>
      </c>
      <c r="K140" s="44" t="s">
        <v>1030</v>
      </c>
      <c r="L140" s="75" t="s">
        <v>1031</v>
      </c>
      <c r="M140" s="76" t="s">
        <v>904</v>
      </c>
    </row>
    <row r="141" spans="10:13" s="44" customFormat="1" ht="23" customHeight="1">
      <c r="J141" s="44" t="s">
        <v>1032</v>
      </c>
      <c r="K141" s="44" t="s">
        <v>1033</v>
      </c>
      <c r="L141" s="75" t="s">
        <v>1034</v>
      </c>
      <c r="M141" s="76" t="s">
        <v>1035</v>
      </c>
    </row>
    <row r="142" spans="10:13" s="44" customFormat="1" ht="23" customHeight="1">
      <c r="J142" s="44" t="s">
        <v>752</v>
      </c>
      <c r="K142" s="44" t="s">
        <v>1036</v>
      </c>
      <c r="L142" s="75" t="s">
        <v>1037</v>
      </c>
      <c r="M142" s="76" t="s">
        <v>745</v>
      </c>
    </row>
    <row r="143" spans="10:13" s="44" customFormat="1" ht="23" customHeight="1">
      <c r="J143" s="44" t="s">
        <v>780</v>
      </c>
      <c r="K143" s="44" t="s">
        <v>1038</v>
      </c>
      <c r="L143" s="75" t="s">
        <v>1039</v>
      </c>
      <c r="M143" s="76" t="s">
        <v>1040</v>
      </c>
    </row>
    <row r="144" spans="10:13" s="44" customFormat="1" ht="23" customHeight="1">
      <c r="J144" s="44" t="s">
        <v>1041</v>
      </c>
      <c r="K144" s="44" t="s">
        <v>1042</v>
      </c>
      <c r="L144" s="75" t="s">
        <v>1043</v>
      </c>
      <c r="M144" s="76" t="s">
        <v>1044</v>
      </c>
    </row>
    <row r="145" spans="10:13" s="44" customFormat="1" ht="23" customHeight="1">
      <c r="J145" s="44" t="s">
        <v>1045</v>
      </c>
      <c r="K145" s="44" t="s">
        <v>1046</v>
      </c>
      <c r="L145" s="75" t="s">
        <v>1047</v>
      </c>
      <c r="M145" s="76" t="s">
        <v>893</v>
      </c>
    </row>
    <row r="146" spans="10:13" s="44" customFormat="1" ht="23" customHeight="1">
      <c r="J146" s="44" t="s">
        <v>1048</v>
      </c>
      <c r="K146" s="44" t="s">
        <v>1049</v>
      </c>
      <c r="L146" s="75" t="s">
        <v>1050</v>
      </c>
      <c r="M146" s="76" t="s">
        <v>1051</v>
      </c>
    </row>
    <row r="147" spans="10:13" s="44" customFormat="1" ht="23" customHeight="1">
      <c r="J147" s="44" t="s">
        <v>1052</v>
      </c>
      <c r="K147" s="44" t="s">
        <v>1053</v>
      </c>
      <c r="L147" s="75" t="s">
        <v>1054</v>
      </c>
      <c r="M147" s="76" t="s">
        <v>1055</v>
      </c>
    </row>
    <row r="148" spans="10:13" s="44" customFormat="1" ht="23" customHeight="1">
      <c r="J148" s="44" t="s">
        <v>977</v>
      </c>
      <c r="K148" s="44" t="s">
        <v>1056</v>
      </c>
      <c r="L148" s="75" t="s">
        <v>1057</v>
      </c>
      <c r="M148" s="76" t="s">
        <v>889</v>
      </c>
    </row>
    <row r="149" spans="10:13" s="44" customFormat="1" ht="23" customHeight="1">
      <c r="J149" s="44" t="s">
        <v>1058</v>
      </c>
      <c r="K149" s="44" t="s">
        <v>1059</v>
      </c>
      <c r="L149" s="75" t="s">
        <v>1060</v>
      </c>
      <c r="M149" s="76" t="s">
        <v>781</v>
      </c>
    </row>
    <row r="150" spans="10:13" s="44" customFormat="1" ht="23" customHeight="1">
      <c r="J150" s="44" t="s">
        <v>994</v>
      </c>
      <c r="K150" s="44" t="s">
        <v>1061</v>
      </c>
      <c r="L150" s="75" t="s">
        <v>1062</v>
      </c>
      <c r="M150" s="76" t="s">
        <v>827</v>
      </c>
    </row>
    <row r="151" spans="10:13" s="44" customFormat="1" ht="23" customHeight="1">
      <c r="J151" s="44" t="s">
        <v>1063</v>
      </c>
      <c r="K151" s="44" t="s">
        <v>1064</v>
      </c>
      <c r="L151" s="75" t="s">
        <v>1065</v>
      </c>
      <c r="M151" s="76" t="s">
        <v>1066</v>
      </c>
    </row>
    <row r="152" spans="10:13" s="44" customFormat="1" ht="23" customHeight="1">
      <c r="J152" s="44" t="s">
        <v>1067</v>
      </c>
      <c r="K152" s="44" t="s">
        <v>1068</v>
      </c>
      <c r="L152" s="75" t="s">
        <v>1069</v>
      </c>
      <c r="M152" s="76" t="s">
        <v>1032</v>
      </c>
    </row>
    <row r="153" spans="10:13" s="44" customFormat="1" ht="23" customHeight="1">
      <c r="J153" s="44" t="s">
        <v>873</v>
      </c>
      <c r="K153" s="44" t="s">
        <v>1070</v>
      </c>
      <c r="L153" s="75" t="s">
        <v>1071</v>
      </c>
      <c r="M153" s="76" t="s">
        <v>1072</v>
      </c>
    </row>
    <row r="154" spans="10:13" s="44" customFormat="1" ht="23" customHeight="1">
      <c r="J154" s="44" t="s">
        <v>718</v>
      </c>
      <c r="K154" s="44" t="s">
        <v>1073</v>
      </c>
      <c r="L154" s="75" t="s">
        <v>1074</v>
      </c>
      <c r="M154" s="76" t="s">
        <v>1075</v>
      </c>
    </row>
    <row r="155" spans="10:13" s="44" customFormat="1" ht="23" customHeight="1">
      <c r="J155" s="44" t="s">
        <v>892</v>
      </c>
      <c r="K155" s="44" t="s">
        <v>1076</v>
      </c>
      <c r="L155" s="75" t="s">
        <v>1077</v>
      </c>
      <c r="M155" s="76" t="s">
        <v>1078</v>
      </c>
    </row>
    <row r="156" spans="10:13" s="44" customFormat="1" ht="23" customHeight="1">
      <c r="J156" s="44" t="s">
        <v>1079</v>
      </c>
      <c r="K156" s="44" t="s">
        <v>1080</v>
      </c>
      <c r="L156" s="75" t="s">
        <v>1081</v>
      </c>
      <c r="M156" s="76" t="s">
        <v>1082</v>
      </c>
    </row>
    <row r="157" spans="10:13" s="44" customFormat="1" ht="23" customHeight="1">
      <c r="J157" s="44" t="s">
        <v>1083</v>
      </c>
      <c r="K157" s="44" t="s">
        <v>1084</v>
      </c>
      <c r="L157" s="75" t="s">
        <v>1085</v>
      </c>
      <c r="M157" s="76" t="s">
        <v>1086</v>
      </c>
    </row>
    <row r="158" spans="10:13" s="44" customFormat="1" ht="23" customHeight="1">
      <c r="J158" s="44" t="s">
        <v>551</v>
      </c>
      <c r="K158" s="44" t="s">
        <v>1087</v>
      </c>
      <c r="L158" s="75" t="s">
        <v>1088</v>
      </c>
      <c r="M158" s="76" t="s">
        <v>1089</v>
      </c>
    </row>
    <row r="159" spans="10:13" s="44" customFormat="1" ht="23" customHeight="1">
      <c r="J159" s="44" t="s">
        <v>1090</v>
      </c>
      <c r="K159" s="44" t="s">
        <v>1091</v>
      </c>
      <c r="L159" s="75" t="s">
        <v>1092</v>
      </c>
      <c r="M159" s="76" t="s">
        <v>1079</v>
      </c>
    </row>
    <row r="160" spans="10:13" s="44" customFormat="1" ht="23" customHeight="1">
      <c r="J160" s="44" t="s">
        <v>672</v>
      </c>
      <c r="K160" s="44" t="s">
        <v>1093</v>
      </c>
      <c r="L160" s="75" t="s">
        <v>1094</v>
      </c>
      <c r="M160" s="76" t="s">
        <v>1095</v>
      </c>
    </row>
    <row r="161" spans="10:13" s="44" customFormat="1" ht="23" customHeight="1">
      <c r="J161" s="44" t="s">
        <v>1035</v>
      </c>
      <c r="K161" s="44" t="s">
        <v>1096</v>
      </c>
      <c r="L161" s="75" t="s">
        <v>1097</v>
      </c>
      <c r="M161" s="76" t="s">
        <v>1098</v>
      </c>
    </row>
    <row r="162" spans="10:13" s="44" customFormat="1" ht="23" customHeight="1">
      <c r="J162" s="44" t="s">
        <v>769</v>
      </c>
      <c r="K162" s="44" t="s">
        <v>1099</v>
      </c>
      <c r="L162" s="75" t="s">
        <v>1100</v>
      </c>
      <c r="M162" s="76" t="s">
        <v>1101</v>
      </c>
    </row>
    <row r="163" spans="10:13" s="44" customFormat="1" ht="23" customHeight="1">
      <c r="J163" s="44" t="s">
        <v>795</v>
      </c>
      <c r="K163" s="44" t="s">
        <v>1102</v>
      </c>
      <c r="L163" s="75" t="s">
        <v>1103</v>
      </c>
      <c r="M163" s="76" t="s">
        <v>1104</v>
      </c>
    </row>
    <row r="164" spans="10:13" s="44" customFormat="1" ht="23" customHeight="1">
      <c r="J164" s="44" t="s">
        <v>1105</v>
      </c>
      <c r="K164" s="44" t="s">
        <v>1106</v>
      </c>
      <c r="L164" s="75" t="s">
        <v>1107</v>
      </c>
      <c r="M164" s="76" t="s">
        <v>816</v>
      </c>
    </row>
    <row r="165" spans="10:13" s="44" customFormat="1" ht="23" customHeight="1">
      <c r="J165" s="44" t="s">
        <v>1108</v>
      </c>
      <c r="K165" s="44" t="s">
        <v>1109</v>
      </c>
      <c r="L165" s="75" t="s">
        <v>1110</v>
      </c>
      <c r="M165" s="76" t="s">
        <v>1111</v>
      </c>
    </row>
    <row r="166" spans="10:13" s="44" customFormat="1" ht="23" customHeight="1">
      <c r="J166" s="44" t="s">
        <v>1112</v>
      </c>
      <c r="K166" s="44" t="s">
        <v>1113</v>
      </c>
      <c r="L166" s="75" t="s">
        <v>1114</v>
      </c>
      <c r="M166" s="76" t="s">
        <v>1115</v>
      </c>
    </row>
    <row r="167" spans="10:13" s="44" customFormat="1" ht="23" customHeight="1">
      <c r="J167" s="44" t="s">
        <v>1116</v>
      </c>
      <c r="K167" s="44" t="s">
        <v>1117</v>
      </c>
      <c r="L167" s="75" t="s">
        <v>1118</v>
      </c>
      <c r="M167" s="76" t="s">
        <v>741</v>
      </c>
    </row>
    <row r="168" spans="10:13" s="44" customFormat="1" ht="23" customHeight="1">
      <c r="J168" s="44" t="s">
        <v>1119</v>
      </c>
      <c r="K168" s="44" t="s">
        <v>1120</v>
      </c>
      <c r="L168" s="75" t="s">
        <v>1121</v>
      </c>
      <c r="M168" s="76" t="s">
        <v>1105</v>
      </c>
    </row>
    <row r="169" spans="10:13" s="44" customFormat="1" ht="23" customHeight="1">
      <c r="J169" s="44" t="s">
        <v>708</v>
      </c>
      <c r="K169" s="44" t="s">
        <v>1122</v>
      </c>
      <c r="L169" s="75" t="s">
        <v>1123</v>
      </c>
      <c r="M169" s="76" t="s">
        <v>1124</v>
      </c>
    </row>
    <row r="170" spans="10:13" s="44" customFormat="1" ht="23" customHeight="1">
      <c r="J170" s="44" t="s">
        <v>1111</v>
      </c>
      <c r="K170" s="44" t="s">
        <v>1125</v>
      </c>
      <c r="L170" s="75" t="s">
        <v>1126</v>
      </c>
      <c r="M170" s="76" t="s">
        <v>961</v>
      </c>
    </row>
    <row r="171" spans="10:13" s="44" customFormat="1" ht="23" customHeight="1">
      <c r="J171" s="44" t="s">
        <v>1127</v>
      </c>
      <c r="K171" s="44" t="s">
        <v>1128</v>
      </c>
      <c r="L171" s="75" t="s">
        <v>1129</v>
      </c>
      <c r="M171" s="76" t="s">
        <v>1090</v>
      </c>
    </row>
    <row r="172" spans="10:13" s="44" customFormat="1" ht="23" customHeight="1">
      <c r="J172" s="44" t="s">
        <v>1040</v>
      </c>
      <c r="K172" s="44" t="s">
        <v>1130</v>
      </c>
      <c r="L172" s="75" t="s">
        <v>1131</v>
      </c>
      <c r="M172" s="76" t="s">
        <v>1132</v>
      </c>
    </row>
    <row r="173" spans="10:13" s="44" customFormat="1" ht="23" customHeight="1">
      <c r="J173" s="44" t="s">
        <v>1095</v>
      </c>
      <c r="K173" s="44" t="s">
        <v>1133</v>
      </c>
      <c r="L173" s="75" t="s">
        <v>1134</v>
      </c>
      <c r="M173" s="76" t="s">
        <v>830</v>
      </c>
    </row>
    <row r="174" spans="10:13" s="44" customFormat="1" ht="23" customHeight="1">
      <c r="J174" s="44" t="s">
        <v>1066</v>
      </c>
      <c r="K174" s="44" t="s">
        <v>1135</v>
      </c>
      <c r="L174" s="75" t="s">
        <v>1136</v>
      </c>
      <c r="M174" s="76" t="s">
        <v>1137</v>
      </c>
    </row>
    <row r="175" spans="10:13" s="44" customFormat="1" ht="23" customHeight="1">
      <c r="J175" s="44" t="s">
        <v>628</v>
      </c>
      <c r="K175" s="44" t="s">
        <v>1138</v>
      </c>
      <c r="L175" s="75" t="s">
        <v>1139</v>
      </c>
      <c r="M175" s="76" t="s">
        <v>1140</v>
      </c>
    </row>
    <row r="176" spans="10:13" s="44" customFormat="1" ht="23" customHeight="1">
      <c r="J176" s="44" t="s">
        <v>668</v>
      </c>
      <c r="K176" s="44" t="s">
        <v>1141</v>
      </c>
      <c r="L176" s="75" t="s">
        <v>1142</v>
      </c>
      <c r="M176" s="76" t="s">
        <v>1143</v>
      </c>
    </row>
    <row r="177" spans="10:13" s="44" customFormat="1" ht="23" customHeight="1">
      <c r="J177" s="44" t="s">
        <v>1144</v>
      </c>
      <c r="K177" s="44" t="s">
        <v>1145</v>
      </c>
      <c r="L177" s="75" t="s">
        <v>1146</v>
      </c>
      <c r="M177" s="76" t="s">
        <v>1147</v>
      </c>
    </row>
    <row r="178" spans="10:13" s="44" customFormat="1" ht="23" customHeight="1">
      <c r="J178" s="44" t="s">
        <v>621</v>
      </c>
      <c r="K178" s="44" t="s">
        <v>1148</v>
      </c>
      <c r="L178" s="75" t="s">
        <v>1149</v>
      </c>
      <c r="M178" s="76" t="s">
        <v>908</v>
      </c>
    </row>
    <row r="179" spans="10:13" s="44" customFormat="1" ht="23" customHeight="1">
      <c r="J179" s="44" t="s">
        <v>925</v>
      </c>
      <c r="K179" s="44" t="s">
        <v>1150</v>
      </c>
      <c r="L179" s="75" t="s">
        <v>1151</v>
      </c>
      <c r="M179" s="76" t="s">
        <v>1007</v>
      </c>
    </row>
    <row r="180" spans="10:13" s="44" customFormat="1" ht="23" customHeight="1">
      <c r="J180" s="44" t="s">
        <v>1152</v>
      </c>
      <c r="K180" s="44" t="s">
        <v>1153</v>
      </c>
      <c r="L180" s="75" t="s">
        <v>1154</v>
      </c>
      <c r="M180" s="76" t="s">
        <v>685</v>
      </c>
    </row>
    <row r="181" spans="10:13" s="44" customFormat="1" ht="23" customHeight="1">
      <c r="J181" s="44" t="s">
        <v>1155</v>
      </c>
      <c r="K181" s="44" t="s">
        <v>1156</v>
      </c>
      <c r="L181" s="75" t="s">
        <v>1157</v>
      </c>
      <c r="M181" s="76" t="s">
        <v>1158</v>
      </c>
    </row>
    <row r="182" spans="10:13" s="44" customFormat="1" ht="23" customHeight="1">
      <c r="J182" s="44" t="s">
        <v>1159</v>
      </c>
      <c r="K182" s="44" t="s">
        <v>1160</v>
      </c>
      <c r="L182" s="75" t="s">
        <v>1161</v>
      </c>
      <c r="M182" s="76" t="s">
        <v>1162</v>
      </c>
    </row>
    <row r="183" spans="10:13" s="44" customFormat="1" ht="23" customHeight="1">
      <c r="J183" s="44" t="s">
        <v>1163</v>
      </c>
      <c r="K183" s="44" t="s">
        <v>1164</v>
      </c>
      <c r="L183" s="75" t="s">
        <v>1165</v>
      </c>
      <c r="M183" s="76" t="s">
        <v>614</v>
      </c>
    </row>
    <row r="184" spans="10:13" s="44" customFormat="1" ht="23" customHeight="1">
      <c r="J184" s="44" t="s">
        <v>1166</v>
      </c>
      <c r="K184" s="44" t="s">
        <v>1167</v>
      </c>
      <c r="L184" s="75" t="s">
        <v>1168</v>
      </c>
      <c r="M184" s="76" t="s">
        <v>1169</v>
      </c>
    </row>
    <row r="185" spans="10:13" s="44" customFormat="1" ht="23" customHeight="1">
      <c r="J185" s="44" t="s">
        <v>847</v>
      </c>
      <c r="K185" s="44" t="s">
        <v>1170</v>
      </c>
      <c r="L185" s="75" t="s">
        <v>1171</v>
      </c>
      <c r="M185" s="76" t="s">
        <v>1022</v>
      </c>
    </row>
    <row r="186" spans="10:13" s="44" customFormat="1" ht="23" customHeight="1">
      <c r="J186" s="44" t="s">
        <v>1172</v>
      </c>
      <c r="K186" s="44" t="s">
        <v>1173</v>
      </c>
      <c r="L186" s="75" t="s">
        <v>1174</v>
      </c>
      <c r="M186" s="76" t="s">
        <v>985</v>
      </c>
    </row>
    <row r="187" spans="10:13" s="44" customFormat="1" ht="23" customHeight="1">
      <c r="J187" s="44" t="s">
        <v>1175</v>
      </c>
      <c r="K187" s="44" t="s">
        <v>1176</v>
      </c>
      <c r="L187" s="75" t="s">
        <v>1177</v>
      </c>
      <c r="M187" s="76" t="s">
        <v>950</v>
      </c>
    </row>
    <row r="188" spans="10:13" s="44" customFormat="1" ht="23" customHeight="1">
      <c r="J188" s="44" t="s">
        <v>1178</v>
      </c>
      <c r="K188" s="44" t="s">
        <v>1179</v>
      </c>
      <c r="L188" s="75" t="s">
        <v>1180</v>
      </c>
      <c r="M188" s="76" t="s">
        <v>1181</v>
      </c>
    </row>
    <row r="189" spans="10:13" s="44" customFormat="1" ht="23" customHeight="1">
      <c r="J189" s="44" t="s">
        <v>1182</v>
      </c>
      <c r="K189" s="44" t="s">
        <v>1183</v>
      </c>
      <c r="L189" s="75" t="s">
        <v>1184</v>
      </c>
      <c r="M189" s="76" t="s">
        <v>922</v>
      </c>
    </row>
    <row r="190" spans="10:13" s="44" customFormat="1" ht="23" customHeight="1">
      <c r="J190" s="44" t="s">
        <v>1185</v>
      </c>
      <c r="K190" s="44" t="s">
        <v>1186</v>
      </c>
      <c r="L190" s="75" t="s">
        <v>1187</v>
      </c>
      <c r="M190" s="76" t="s">
        <v>971</v>
      </c>
    </row>
    <row r="191" spans="10:13" s="44" customFormat="1" ht="23" customHeight="1">
      <c r="J191" s="44" t="s">
        <v>1188</v>
      </c>
      <c r="K191" s="44" t="s">
        <v>1189</v>
      </c>
      <c r="L191" s="75" t="s">
        <v>1190</v>
      </c>
      <c r="M191" s="76" t="s">
        <v>1191</v>
      </c>
    </row>
    <row r="192" spans="10:13" s="44" customFormat="1" ht="23" customHeight="1">
      <c r="J192" s="44" t="s">
        <v>1124</v>
      </c>
      <c r="K192" s="44" t="s">
        <v>1192</v>
      </c>
      <c r="L192" s="75" t="s">
        <v>1193</v>
      </c>
      <c r="M192" s="76" t="s">
        <v>1194</v>
      </c>
    </row>
    <row r="193" spans="10:13" s="44" customFormat="1" ht="23" customHeight="1">
      <c r="J193" s="44" t="s">
        <v>981</v>
      </c>
      <c r="K193" s="44" t="s">
        <v>1195</v>
      </c>
      <c r="L193" s="75" t="s">
        <v>1196</v>
      </c>
      <c r="M193" s="76" t="s">
        <v>1119</v>
      </c>
    </row>
    <row r="194" spans="10:13" s="44" customFormat="1" ht="23" customHeight="1">
      <c r="J194" s="44" t="s">
        <v>1197</v>
      </c>
      <c r="K194" s="44" t="s">
        <v>1198</v>
      </c>
      <c r="L194" s="75" t="s">
        <v>1199</v>
      </c>
      <c r="M194" s="76" t="s">
        <v>1200</v>
      </c>
    </row>
    <row r="195" spans="10:13" s="44" customFormat="1" ht="23" customHeight="1">
      <c r="J195" s="44" t="s">
        <v>1191</v>
      </c>
      <c r="K195" s="44" t="s">
        <v>1201</v>
      </c>
      <c r="L195" s="75" t="s">
        <v>1202</v>
      </c>
      <c r="M195" s="76" t="s">
        <v>1203</v>
      </c>
    </row>
    <row r="196" spans="10:13" s="44" customFormat="1" ht="23" customHeight="1">
      <c r="J196" s="44" t="s">
        <v>748</v>
      </c>
      <c r="K196" s="44" t="s">
        <v>1204</v>
      </c>
      <c r="L196" s="75" t="s">
        <v>1205</v>
      </c>
      <c r="M196" s="76" t="s">
        <v>933</v>
      </c>
    </row>
    <row r="197" spans="10:13" s="44" customFormat="1" ht="23" customHeight="1">
      <c r="J197" s="44" t="s">
        <v>991</v>
      </c>
      <c r="K197" s="44" t="s">
        <v>1206</v>
      </c>
      <c r="L197" s="75" t="s">
        <v>1207</v>
      </c>
      <c r="M197" s="76" t="s">
        <v>610</v>
      </c>
    </row>
    <row r="198" spans="10:13" s="44" customFormat="1" ht="23" customHeight="1">
      <c r="J198" s="44" t="s">
        <v>840</v>
      </c>
      <c r="K198" s="44" t="s">
        <v>1208</v>
      </c>
      <c r="L198" s="75" t="s">
        <v>1209</v>
      </c>
      <c r="M198" s="76" t="s">
        <v>1155</v>
      </c>
    </row>
    <row r="199" spans="10:13" s="44" customFormat="1" ht="23" customHeight="1">
      <c r="J199" s="44" t="s">
        <v>787</v>
      </c>
      <c r="K199" s="44" t="s">
        <v>1210</v>
      </c>
      <c r="L199" s="75" t="s">
        <v>1211</v>
      </c>
      <c r="M199" s="76" t="s">
        <v>640</v>
      </c>
    </row>
    <row r="200" spans="10:13" s="44" customFormat="1" ht="23" customHeight="1">
      <c r="J200" s="44" t="s">
        <v>676</v>
      </c>
      <c r="K200" s="44" t="s">
        <v>1212</v>
      </c>
      <c r="L200" s="75" t="s">
        <v>1213</v>
      </c>
      <c r="M200" s="76" t="s">
        <v>1058</v>
      </c>
    </row>
    <row r="201" spans="10:13" s="44" customFormat="1" ht="23" customHeight="1">
      <c r="J201" s="44" t="s">
        <v>1214</v>
      </c>
      <c r="K201" s="44" t="s">
        <v>1215</v>
      </c>
      <c r="L201" s="75" t="s">
        <v>1216</v>
      </c>
      <c r="M201" s="76" t="s">
        <v>1083</v>
      </c>
    </row>
    <row r="202" spans="10:13" s="44" customFormat="1" ht="23" customHeight="1">
      <c r="J202" s="44" t="s">
        <v>1217</v>
      </c>
      <c r="K202" s="44" t="s">
        <v>1218</v>
      </c>
      <c r="L202" s="75" t="s">
        <v>1219</v>
      </c>
      <c r="M202" s="76" t="s">
        <v>1220</v>
      </c>
    </row>
    <row r="203" spans="10:13" s="44" customFormat="1" ht="23" customHeight="1">
      <c r="J203" s="44" t="s">
        <v>1003</v>
      </c>
      <c r="K203" s="44" t="s">
        <v>1221</v>
      </c>
      <c r="L203" s="75" t="s">
        <v>1222</v>
      </c>
      <c r="M203" s="76" t="s">
        <v>1223</v>
      </c>
    </row>
    <row r="204" spans="10:13" s="44" customFormat="1" ht="23" customHeight="1">
      <c r="J204" s="44" t="s">
        <v>1224</v>
      </c>
      <c r="K204" s="44" t="s">
        <v>1225</v>
      </c>
      <c r="L204" s="75" t="s">
        <v>1226</v>
      </c>
      <c r="M204" s="76" t="s">
        <v>1227</v>
      </c>
    </row>
    <row r="205" spans="10:13" s="44" customFormat="1" ht="23" customHeight="1">
      <c r="J205" s="44" t="s">
        <v>852</v>
      </c>
      <c r="K205" s="44" t="s">
        <v>1228</v>
      </c>
      <c r="L205" s="75" t="s">
        <v>1229</v>
      </c>
      <c r="M205" s="76" t="s">
        <v>844</v>
      </c>
    </row>
    <row r="206" spans="10:13" s="44" customFormat="1" ht="23" customHeight="1">
      <c r="J206" s="44" t="s">
        <v>1230</v>
      </c>
      <c r="K206" s="44" t="s">
        <v>1231</v>
      </c>
      <c r="L206" s="75" t="s">
        <v>1232</v>
      </c>
      <c r="M206" s="76" t="s">
        <v>1233</v>
      </c>
    </row>
    <row r="207" spans="10:13" s="44" customFormat="1" ht="23" customHeight="1">
      <c r="J207" s="44" t="s">
        <v>527</v>
      </c>
      <c r="K207" s="44" t="s">
        <v>1234</v>
      </c>
      <c r="L207" s="75" t="s">
        <v>1235</v>
      </c>
      <c r="M207" s="76" t="s">
        <v>1236</v>
      </c>
    </row>
    <row r="208" spans="10:13" s="44" customFormat="1" ht="23" customHeight="1">
      <c r="J208" s="44" t="s">
        <v>726</v>
      </c>
      <c r="K208" s="44" t="s">
        <v>1237</v>
      </c>
      <c r="L208" s="75" t="s">
        <v>1238</v>
      </c>
      <c r="M208" s="76" t="s">
        <v>606</v>
      </c>
    </row>
    <row r="209" spans="10:13" s="44" customFormat="1" ht="23" customHeight="1">
      <c r="J209" s="44" t="s">
        <v>574</v>
      </c>
      <c r="K209" s="44" t="s">
        <v>1239</v>
      </c>
      <c r="L209" s="75" t="s">
        <v>1240</v>
      </c>
      <c r="M209" s="76" t="s">
        <v>618</v>
      </c>
    </row>
    <row r="210" spans="10:13" s="44" customFormat="1" ht="23" customHeight="1">
      <c r="J210" s="44" t="s">
        <v>715</v>
      </c>
      <c r="K210" s="44" t="s">
        <v>1241</v>
      </c>
      <c r="L210" s="75" t="s">
        <v>1242</v>
      </c>
      <c r="M210" s="76" t="s">
        <v>557</v>
      </c>
    </row>
    <row r="211" spans="10:13" s="44" customFormat="1" ht="23" customHeight="1">
      <c r="J211" s="44" t="s">
        <v>1243</v>
      </c>
      <c r="K211" s="44" t="s">
        <v>1244</v>
      </c>
      <c r="L211" s="75" t="s">
        <v>1245</v>
      </c>
      <c r="M211" s="76" t="s">
        <v>1246</v>
      </c>
    </row>
    <row r="212" spans="10:13" s="44" customFormat="1" ht="23" customHeight="1">
      <c r="J212" s="44" t="s">
        <v>843</v>
      </c>
      <c r="K212" s="44" t="s">
        <v>1247</v>
      </c>
      <c r="L212" s="75" t="s">
        <v>1248</v>
      </c>
      <c r="M212" s="76" t="s">
        <v>1249</v>
      </c>
    </row>
    <row r="213" spans="10:13" s="44" customFormat="1" ht="23" customHeight="1">
      <c r="J213" s="44" t="s">
        <v>1072</v>
      </c>
      <c r="K213" s="44" t="s">
        <v>1250</v>
      </c>
      <c r="L213" s="75" t="s">
        <v>1251</v>
      </c>
      <c r="M213" s="76" t="s">
        <v>1252</v>
      </c>
    </row>
    <row r="214" spans="10:13" s="44" customFormat="1" ht="23" customHeight="1">
      <c r="J214" s="44" t="s">
        <v>1253</v>
      </c>
      <c r="K214" s="44" t="s">
        <v>1254</v>
      </c>
      <c r="L214" s="75" t="s">
        <v>1255</v>
      </c>
      <c r="M214" s="76" t="s">
        <v>701</v>
      </c>
    </row>
    <row r="215" spans="10:13" s="44" customFormat="1" ht="23" customHeight="1">
      <c r="J215" s="44" t="s">
        <v>613</v>
      </c>
      <c r="K215" s="44" t="s">
        <v>1256</v>
      </c>
      <c r="L215" s="75" t="s">
        <v>1257</v>
      </c>
      <c r="M215" s="76" t="s">
        <v>637</v>
      </c>
    </row>
    <row r="216" spans="10:13" s="44" customFormat="1" ht="23" customHeight="1">
      <c r="J216" s="44" t="s">
        <v>596</v>
      </c>
      <c r="K216" s="44" t="s">
        <v>1258</v>
      </c>
      <c r="L216" s="75" t="s">
        <v>1259</v>
      </c>
      <c r="M216" s="76" t="s">
        <v>863</v>
      </c>
    </row>
    <row r="217" spans="10:13" s="44" customFormat="1" ht="23" customHeight="1">
      <c r="J217" s="44" t="s">
        <v>1181</v>
      </c>
      <c r="K217" s="44" t="s">
        <v>1260</v>
      </c>
      <c r="L217" s="75" t="s">
        <v>1261</v>
      </c>
      <c r="M217" s="76" t="s">
        <v>1262</v>
      </c>
    </row>
    <row r="218" spans="10:13" s="44" customFormat="1" ht="23" customHeight="1">
      <c r="J218" s="44" t="s">
        <v>1169</v>
      </c>
      <c r="K218" s="44" t="s">
        <v>1263</v>
      </c>
      <c r="L218" s="75" t="s">
        <v>1264</v>
      </c>
      <c r="M218" s="76" t="s">
        <v>942</v>
      </c>
    </row>
    <row r="219" spans="10:13" s="44" customFormat="1" ht="23" customHeight="1">
      <c r="J219" s="44" t="s">
        <v>1265</v>
      </c>
      <c r="K219" s="44" t="s">
        <v>1266</v>
      </c>
      <c r="L219" s="75" t="s">
        <v>1267</v>
      </c>
      <c r="M219" s="76" t="s">
        <v>1063</v>
      </c>
    </row>
    <row r="220" spans="10:13" s="44" customFormat="1" ht="23" customHeight="1">
      <c r="J220" s="44" t="s">
        <v>1268</v>
      </c>
      <c r="K220" s="44" t="s">
        <v>1269</v>
      </c>
      <c r="L220" s="75" t="s">
        <v>1270</v>
      </c>
      <c r="M220" s="76" t="s">
        <v>1271</v>
      </c>
    </row>
    <row r="221" spans="10:13" s="44" customFormat="1" ht="23" customHeight="1">
      <c r="J221" s="44" t="s">
        <v>680</v>
      </c>
      <c r="K221" s="44" t="s">
        <v>1272</v>
      </c>
      <c r="L221" s="75" t="s">
        <v>1273</v>
      </c>
      <c r="M221" s="76" t="s">
        <v>870</v>
      </c>
    </row>
    <row r="222" spans="10:13" s="44" customFormat="1" ht="23" customHeight="1">
      <c r="J222" s="44" t="s">
        <v>1274</v>
      </c>
      <c r="K222" s="44" t="s">
        <v>1275</v>
      </c>
      <c r="L222" s="75" t="s">
        <v>1276</v>
      </c>
      <c r="M222" s="76" t="s">
        <v>524</v>
      </c>
    </row>
    <row r="223" spans="10:13" s="44" customFormat="1" ht="23" customHeight="1">
      <c r="J223" s="44" t="s">
        <v>773</v>
      </c>
      <c r="K223" s="44" t="s">
        <v>1277</v>
      </c>
      <c r="L223" s="75" t="s">
        <v>1278</v>
      </c>
      <c r="M223" s="76" t="s">
        <v>1279</v>
      </c>
    </row>
    <row r="224" spans="10:13" s="44" customFormat="1" ht="23" customHeight="1">
      <c r="J224" s="44" t="s">
        <v>1280</v>
      </c>
      <c r="K224" s="44" t="s">
        <v>1281</v>
      </c>
      <c r="L224" s="75" t="s">
        <v>1282</v>
      </c>
      <c r="M224" s="76" t="s">
        <v>1283</v>
      </c>
    </row>
    <row r="225" spans="10:13" s="44" customFormat="1" ht="23" customHeight="1">
      <c r="J225" s="44" t="s">
        <v>1098</v>
      </c>
      <c r="K225" s="44" t="s">
        <v>1284</v>
      </c>
      <c r="L225" s="75" t="s">
        <v>1285</v>
      </c>
      <c r="M225" s="76" t="s">
        <v>774</v>
      </c>
    </row>
    <row r="226" spans="10:13" s="44" customFormat="1" ht="23" customHeight="1">
      <c r="J226" s="44" t="s">
        <v>1286</v>
      </c>
      <c r="K226" s="44" t="s">
        <v>1287</v>
      </c>
      <c r="L226" s="75" t="s">
        <v>1288</v>
      </c>
      <c r="M226" s="76" t="s">
        <v>1289</v>
      </c>
    </row>
    <row r="227" spans="10:13" s="44" customFormat="1" ht="23" customHeight="1">
      <c r="J227" s="44" t="s">
        <v>736</v>
      </c>
      <c r="K227" s="44" t="s">
        <v>1290</v>
      </c>
      <c r="L227" s="75" t="s">
        <v>1291</v>
      </c>
      <c r="M227" s="76" t="s">
        <v>1292</v>
      </c>
    </row>
    <row r="228" spans="10:13" s="44" customFormat="1" ht="23" customHeight="1">
      <c r="J228" s="44" t="s">
        <v>700</v>
      </c>
      <c r="K228" s="44" t="s">
        <v>1293</v>
      </c>
      <c r="L228" s="75" t="s">
        <v>1294</v>
      </c>
      <c r="M228" s="76" t="s">
        <v>777</v>
      </c>
    </row>
    <row r="229" spans="10:13" s="44" customFormat="1" ht="23" customHeight="1">
      <c r="J229" s="44" t="s">
        <v>1223</v>
      </c>
      <c r="K229" s="44" t="s">
        <v>1295</v>
      </c>
      <c r="L229" s="75" t="s">
        <v>1296</v>
      </c>
      <c r="M229" s="76" t="s">
        <v>1297</v>
      </c>
    </row>
    <row r="230" spans="10:13" s="44" customFormat="1" ht="23" customHeight="1">
      <c r="J230" s="44" t="s">
        <v>1298</v>
      </c>
      <c r="K230" s="44" t="s">
        <v>1299</v>
      </c>
      <c r="L230" s="75" t="s">
        <v>1300</v>
      </c>
      <c r="M230" s="76" t="s">
        <v>1301</v>
      </c>
    </row>
    <row r="231" spans="10:13" s="44" customFormat="1" ht="23" customHeight="1">
      <c r="J231" s="44" t="s">
        <v>1132</v>
      </c>
      <c r="K231" s="44" t="s">
        <v>1302</v>
      </c>
      <c r="L231" s="75" t="s">
        <v>1303</v>
      </c>
      <c r="M231" s="76" t="s">
        <v>1304</v>
      </c>
    </row>
    <row r="232" spans="10:13" s="44" customFormat="1" ht="23" customHeight="1">
      <c r="J232" s="44" t="s">
        <v>866</v>
      </c>
      <c r="K232" s="44" t="s">
        <v>1305</v>
      </c>
      <c r="L232" s="75" t="s">
        <v>1306</v>
      </c>
      <c r="M232" s="76" t="s">
        <v>1307</v>
      </c>
    </row>
    <row r="233" spans="10:13" s="44" customFormat="1" ht="23" customHeight="1">
      <c r="J233" s="44" t="s">
        <v>988</v>
      </c>
      <c r="K233" s="44" t="s">
        <v>1308</v>
      </c>
      <c r="L233" s="75" t="s">
        <v>1309</v>
      </c>
      <c r="M233" s="76" t="s">
        <v>1310</v>
      </c>
    </row>
    <row r="234" spans="10:13" s="44" customFormat="1" ht="23" customHeight="1">
      <c r="J234" s="44" t="s">
        <v>1203</v>
      </c>
      <c r="K234" s="44" t="s">
        <v>1311</v>
      </c>
      <c r="L234" s="75" t="s">
        <v>1312</v>
      </c>
      <c r="M234" s="76" t="s">
        <v>1313</v>
      </c>
    </row>
    <row r="235" spans="10:13" s="44" customFormat="1" ht="23" customHeight="1">
      <c r="J235" s="44" t="s">
        <v>605</v>
      </c>
      <c r="K235" s="44" t="s">
        <v>1314</v>
      </c>
      <c r="L235" s="45"/>
      <c r="M235" s="45"/>
    </row>
    <row r="236" spans="10:13" s="44" customFormat="1" ht="23" customHeight="1">
      <c r="J236" s="44" t="s">
        <v>1315</v>
      </c>
      <c r="K236" s="44" t="s">
        <v>1316</v>
      </c>
      <c r="L236" s="45"/>
      <c r="M236" s="45"/>
    </row>
    <row r="237" spans="10:13" s="44" customFormat="1" ht="23" customHeight="1">
      <c r="J237" s="44" t="s">
        <v>1317</v>
      </c>
      <c r="K237" s="44" t="s">
        <v>1318</v>
      </c>
      <c r="L237" s="45"/>
      <c r="M237" s="45"/>
    </row>
    <row r="238" spans="10:13" s="44" customFormat="1" ht="23" customHeight="1">
      <c r="J238" s="44" t="s">
        <v>1075</v>
      </c>
      <c r="K238" s="44" t="s">
        <v>1319</v>
      </c>
      <c r="L238" s="45"/>
      <c r="M238" s="45"/>
    </row>
    <row r="239" spans="10:13" s="44" customFormat="1" ht="23" customHeight="1">
      <c r="J239" s="44" t="s">
        <v>1236</v>
      </c>
      <c r="K239" s="44" t="s">
        <v>1320</v>
      </c>
      <c r="L239" s="45"/>
      <c r="M239" s="45"/>
    </row>
    <row r="240" spans="10:13" s="44" customFormat="1" ht="23" customHeight="1">
      <c r="J240" s="44" t="s">
        <v>1104</v>
      </c>
      <c r="K240" s="44" t="s">
        <v>1321</v>
      </c>
      <c r="L240" s="45"/>
      <c r="M240" s="45"/>
    </row>
    <row r="241" spans="10:13" s="44" customFormat="1" ht="23" customHeight="1">
      <c r="J241" s="44" t="s">
        <v>654</v>
      </c>
      <c r="K241" s="44" t="s">
        <v>1322</v>
      </c>
      <c r="L241" s="45"/>
      <c r="M241" s="45"/>
    </row>
    <row r="242" spans="10:13" s="44" customFormat="1" ht="23" customHeight="1">
      <c r="J242" s="44" t="s">
        <v>1323</v>
      </c>
      <c r="K242" s="44" t="s">
        <v>1324</v>
      </c>
      <c r="L242" s="45"/>
      <c r="M242" s="45"/>
    </row>
    <row r="243" spans="10:13" s="44" customFormat="1" ht="23" customHeight="1">
      <c r="J243" s="44" t="s">
        <v>1249</v>
      </c>
      <c r="K243" s="44" t="s">
        <v>1325</v>
      </c>
      <c r="L243" s="45"/>
      <c r="M243" s="45"/>
    </row>
    <row r="244" spans="10:13" s="44" customFormat="1" ht="23" customHeight="1">
      <c r="J244" s="44" t="s">
        <v>1252</v>
      </c>
      <c r="K244" s="44" t="s">
        <v>1326</v>
      </c>
      <c r="L244" s="45"/>
      <c r="M244" s="45"/>
    </row>
    <row r="245" spans="10:13" s="44" customFormat="1" ht="23" customHeight="1">
      <c r="J245" s="44" t="s">
        <v>1115</v>
      </c>
      <c r="K245" s="44" t="s">
        <v>1327</v>
      </c>
      <c r="L245" s="45"/>
      <c r="M245" s="45"/>
    </row>
    <row r="246" spans="10:13" s="44" customFormat="1" ht="23" customHeight="1">
      <c r="J246" s="44" t="s">
        <v>1328</v>
      </c>
      <c r="K246" s="44" t="s">
        <v>1329</v>
      </c>
      <c r="L246" s="45"/>
      <c r="M246" s="45"/>
    </row>
    <row r="247" spans="10:13" s="44" customFormat="1" ht="23" customHeight="1">
      <c r="J247" s="44" t="s">
        <v>1194</v>
      </c>
      <c r="K247" s="44" t="s">
        <v>1330</v>
      </c>
      <c r="L247" s="45"/>
      <c r="M247" s="45"/>
    </row>
    <row r="248" spans="10:13" s="44" customFormat="1" ht="23" customHeight="1">
      <c r="J248" s="44" t="s">
        <v>877</v>
      </c>
      <c r="K248" s="44" t="s">
        <v>1331</v>
      </c>
      <c r="L248" s="45"/>
      <c r="M248" s="45"/>
    </row>
    <row r="249" spans="10:13" s="44" customFormat="1" ht="23" customHeight="1">
      <c r="J249" s="44" t="s">
        <v>888</v>
      </c>
      <c r="K249" s="44" t="s">
        <v>1332</v>
      </c>
      <c r="L249" s="45"/>
      <c r="M249" s="45"/>
    </row>
    <row r="250" spans="10:13" s="44" customFormat="1" ht="23" customHeight="1">
      <c r="J250" s="45"/>
      <c r="K250" s="45"/>
      <c r="L250" s="45"/>
      <c r="M250" s="45"/>
    </row>
  </sheetData>
  <autoFilter ref="A1:P250" xr:uid="{00000000-0001-0000-0400-000000000000}"/>
  <sortState xmlns:xlrd2="http://schemas.microsoft.com/office/spreadsheetml/2017/richdata2" ref="L2:M234">
    <sortCondition ref="L2:L234"/>
  </sortState>
  <phoneticPr fontId="8"/>
  <conditionalFormatting sqref="K1:K1048576">
    <cfRule type="duplicateValues" dxfId="1" priority="1"/>
  </conditionalFormatting>
  <conditionalFormatting sqref="K148:K219 K221:K1048576 K1:K146">
    <cfRule type="duplicateValues" dxfId="0" priority="1987"/>
  </conditionalFormatting>
  <pageMargins left="0.7" right="0.7" top="0.75" bottom="0.75" header="0.3" footer="0.3"/>
  <pageSetup paperSize="9" orientation="portrait" r:id="rId1"/>
  <tableParts count="4">
    <tablePart r:id="rId2"/>
    <tablePart r:id="rId3"/>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f6abb595-926c-44c7-94a5-5fc2458fcce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E837DE93D538D4E9B5ECC4BD9D85671" ma:contentTypeVersion="19" ma:contentTypeDescription="新しいドキュメントを作成します。" ma:contentTypeScope="" ma:versionID="a0346b203b290c6f46e60e8c2d00c409">
  <xsd:schema xmlns:xsd="http://www.w3.org/2001/XMLSchema" xmlns:xs="http://www.w3.org/2001/XMLSchema" xmlns:p="http://schemas.microsoft.com/office/2006/metadata/properties" xmlns:ns3="5ecb45a2-0734-46cd-bfa7-73b48c5b0174" xmlns:ns4="f6abb595-926c-44c7-94a5-5fc2458fcce1" targetNamespace="http://schemas.microsoft.com/office/2006/metadata/properties" ma:root="true" ma:fieldsID="68de6f3af0e51161563d1b4f24ccdab7" ns3:_="" ns4:_="">
    <xsd:import namespace="5ecb45a2-0734-46cd-bfa7-73b48c5b0174"/>
    <xsd:import namespace="f6abb595-926c-44c7-94a5-5fc2458fcce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LengthInSeconds" minOccurs="0"/>
                <xsd:element ref="ns4:MediaServiceAutoKeyPoints" minOccurs="0"/>
                <xsd:element ref="ns4:MediaServiceKeyPoints" minOccurs="0"/>
                <xsd:element ref="ns4:MediaServiceAutoTags" minOccurs="0"/>
                <xsd:element ref="ns4:MediaServiceGenerationTime" minOccurs="0"/>
                <xsd:element ref="ns4:MediaServiceEventHashCode" minOccurs="0"/>
                <xsd:element ref="ns4:MediaServiceOCR" minOccurs="0"/>
                <xsd:element ref="ns4:MediaServiceLocation" minOccurs="0"/>
                <xsd:element ref="ns4:_activity" minOccurs="0"/>
                <xsd:element ref="ns4:MediaServiceObjectDetectorVersions" minOccurs="0"/>
                <xsd:element ref="ns4:MediaServiceSystemTags" minOccurs="0"/>
                <xsd:element ref="ns4:MediaServiceSearchProperties" minOccurs="0"/>
                <xsd:element ref="ns4: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cb45a2-0734-46cd-bfa7-73b48c5b0174"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SharingHintHash" ma:index="10" nillable="true" ma:displayName="共有のヒントのハッシュ"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6abb595-926c-44c7-94a5-5fc2458fcce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CB431B0-558C-404A-AA5A-34AEB5187DED}">
  <ds:schemaRefs>
    <ds:schemaRef ds:uri="http://schemas.microsoft.com/sharepoint/v3/contenttype/forms"/>
  </ds:schemaRefs>
</ds:datastoreItem>
</file>

<file path=customXml/itemProps2.xml><?xml version="1.0" encoding="utf-8"?>
<ds:datastoreItem xmlns:ds="http://schemas.openxmlformats.org/officeDocument/2006/customXml" ds:itemID="{09FBFD44-CE68-41CE-B829-948B00A28DFD}">
  <ds:schemaRefs>
    <ds:schemaRef ds:uri="http://schemas.microsoft.com/office/2006/metadata/properties"/>
    <ds:schemaRef ds:uri="http://schemas.microsoft.com/office/infopath/2007/PartnerControls"/>
    <ds:schemaRef ds:uri="f6abb595-926c-44c7-94a5-5fc2458fcce1"/>
  </ds:schemaRefs>
</ds:datastoreItem>
</file>

<file path=customXml/itemProps3.xml><?xml version="1.0" encoding="utf-8"?>
<ds:datastoreItem xmlns:ds="http://schemas.openxmlformats.org/officeDocument/2006/customXml" ds:itemID="{BF8FE8A3-DBEC-4BEA-B353-B151E062E7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cb45a2-0734-46cd-bfa7-73b48c5b0174"/>
    <ds:schemaRef ds:uri="f6abb595-926c-44c7-94a5-5fc2458fcc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6</vt:i4>
      </vt:variant>
      <vt:variant>
        <vt:lpstr>名前付き一覧</vt:lpstr>
      </vt:variant>
      <vt:variant>
        <vt:i4>32</vt:i4>
      </vt:variant>
    </vt:vector>
  </HeadingPairs>
  <TitlesOfParts>
    <vt:vector size="38" baseType="lpstr">
      <vt:lpstr>Cover</vt:lpstr>
      <vt:lpstr>Application Form</vt:lpstr>
      <vt:lpstr>Annex.1　DeclarationDesired</vt:lpstr>
      <vt:lpstr>(Example)DeclarationDesired</vt:lpstr>
      <vt:lpstr>Annex.3 Medical History</vt:lpstr>
      <vt:lpstr>List</vt:lpstr>
      <vt:lpstr>'(Example)DeclarationDesired'!A</vt:lpstr>
      <vt:lpstr>A</vt:lpstr>
      <vt:lpstr>'(Example)DeclarationDesired'!B</vt:lpstr>
      <vt:lpstr>B</vt:lpstr>
      <vt:lpstr>'(Example)DeclarationDesired'!C_</vt:lpstr>
      <vt:lpstr>C_</vt:lpstr>
      <vt:lpstr>'(Example)DeclarationDesired'!D</vt:lpstr>
      <vt:lpstr>D</vt:lpstr>
      <vt:lpstr>Day</vt:lpstr>
      <vt:lpstr>Education_Level</vt:lpstr>
      <vt:lpstr>English</vt:lpstr>
      <vt:lpstr>Full_Part</vt:lpstr>
      <vt:lpstr>Month</vt:lpstr>
      <vt:lpstr>month2</vt:lpstr>
      <vt:lpstr>month3</vt:lpstr>
      <vt:lpstr>Months</vt:lpstr>
      <vt:lpstr>PhoneCode</vt:lpstr>
      <vt:lpstr>'(Example)DeclarationDesired'!Print_Area</vt:lpstr>
      <vt:lpstr>'Annex.1　DeclarationDesired'!Print_Area</vt:lpstr>
      <vt:lpstr>'Annex.3 Medical History'!Print_Area</vt:lpstr>
      <vt:lpstr>'Application Form'!Print_Area</vt:lpstr>
      <vt:lpstr>Cover!Print_Area</vt:lpstr>
      <vt:lpstr>Relationship</vt:lpstr>
      <vt:lpstr>Sex</vt:lpstr>
      <vt:lpstr>Type</vt:lpstr>
      <vt:lpstr>Type_of_Organization</vt:lpstr>
      <vt:lpstr>Year_1</vt:lpstr>
      <vt:lpstr>Year_2</vt:lpstr>
      <vt:lpstr>Year_3</vt:lpstr>
      <vt:lpstr>year4</vt:lpstr>
      <vt:lpstr>Yes_No</vt:lpstr>
      <vt:lpstr>yes_no2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080881 中川 雅人</dc:creator>
  <cp:keywords/>
  <dc:description/>
  <cp:lastModifiedBy>篤志 藤井</cp:lastModifiedBy>
  <cp:revision/>
  <dcterms:created xsi:type="dcterms:W3CDTF">2017-04-03T06:25:51Z</dcterms:created>
  <dcterms:modified xsi:type="dcterms:W3CDTF">2025-08-28T10:06:13Z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0x010100AE837DE93D538D4E9B5ECC4BD9D85671</vt:lpwstr>
  </property>
</Properties>
</file>